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7" activeTab="12"/>
  </bookViews>
  <sheets>
    <sheet name="braz" sheetId="23" state="hidden" r:id="rId1"/>
    <sheet name="brc" sheetId="24" state="hidden" r:id="rId2"/>
    <sheet name="kolar" sheetId="25" state="hidden" r:id="rId3"/>
    <sheet name="ramanagr" sheetId="26" state="hidden" r:id="rId4"/>
    <sheet name="CIRCLE" sheetId="18" state="hidden" r:id="rId5"/>
    <sheet name="DIFF" sheetId="19" state="hidden" r:id="rId6"/>
    <sheet name="ht" sheetId="14" state="hidden" r:id="rId7"/>
    <sheet name="March-21" sheetId="55" r:id="rId8"/>
    <sheet name="April-21" sheetId="56" r:id="rId9"/>
    <sheet name="May-21" sheetId="57" r:id="rId10"/>
    <sheet name="june-21" sheetId="58" r:id="rId11"/>
    <sheet name="July-2021" sheetId="59" r:id="rId12"/>
    <sheet name="Aug-2021" sheetId="60" r:id="rId13"/>
  </sheets>
  <externalReferences>
    <externalReference r:id="rId14"/>
    <externalReference r:id="rId15"/>
  </externalReferences>
  <definedNames>
    <definedName name="_xlnm.Print_Area" localSheetId="8">'April-21'!$A$1:$U$57</definedName>
    <definedName name="_xlnm.Print_Area" localSheetId="12">'Aug-2021'!$A$1:$U$57</definedName>
    <definedName name="_xlnm.Print_Area" localSheetId="0">braz!$A$1:$U$20</definedName>
    <definedName name="_xlnm.Print_Area" localSheetId="1">brc!$A$1:$U$9</definedName>
    <definedName name="_xlnm.Print_Area" localSheetId="4">CIRCLE!$A$1:$V$64</definedName>
    <definedName name="_xlnm.Print_Area" localSheetId="11">'July-2021'!$A$1:$U$57</definedName>
    <definedName name="_xlnm.Print_Area" localSheetId="10">'june-21'!$A$1:$U$57</definedName>
    <definedName name="_xlnm.Print_Area" localSheetId="2">kolar!$A$1:$U$11</definedName>
    <definedName name="_xlnm.Print_Area" localSheetId="7">'March-21'!$A$1:$U$57</definedName>
    <definedName name="_xlnm.Print_Area" localSheetId="9">'May-21'!$A$1:$U$57</definedName>
    <definedName name="_xlnm.Print_Area" localSheetId="3">ramanagr!$A$1:$U$11</definedName>
  </definedNames>
  <calcPr calcId="144525"/>
</workbook>
</file>

<file path=xl/calcChain.xml><?xml version="1.0" encoding="utf-8"?>
<calcChain xmlns="http://schemas.openxmlformats.org/spreadsheetml/2006/main">
  <c r="H61" i="60" l="1"/>
  <c r="M57" i="60"/>
  <c r="H57" i="60"/>
  <c r="V33" i="60"/>
  <c r="D51" i="59" l="1"/>
  <c r="E51" i="59"/>
  <c r="F51" i="59"/>
  <c r="G51" i="59"/>
  <c r="H51" i="59"/>
  <c r="I51" i="59"/>
  <c r="J51" i="59"/>
  <c r="K51" i="59"/>
  <c r="L51" i="59"/>
  <c r="M51" i="59"/>
  <c r="N51" i="59"/>
  <c r="O51" i="59"/>
  <c r="P51" i="59"/>
  <c r="Q51" i="59"/>
  <c r="R51" i="59"/>
  <c r="S51" i="59"/>
  <c r="T51" i="59"/>
  <c r="U51" i="59"/>
  <c r="C51" i="59"/>
  <c r="H61" i="59" l="1"/>
  <c r="M57" i="59"/>
  <c r="H57" i="59"/>
  <c r="V33" i="59"/>
  <c r="H61" i="58" l="1"/>
  <c r="M57" i="58"/>
  <c r="H57" i="58"/>
  <c r="M56" i="58"/>
  <c r="M54" i="58"/>
  <c r="V33" i="58"/>
  <c r="H61" i="57" l="1"/>
  <c r="M57" i="57"/>
  <c r="H57" i="57"/>
  <c r="M56" i="57"/>
  <c r="M54" i="57"/>
  <c r="V33" i="57"/>
  <c r="H61" i="56" l="1"/>
  <c r="M57" i="56"/>
  <c r="H57" i="56"/>
  <c r="M56" i="56"/>
  <c r="M54" i="56"/>
  <c r="V33" i="56"/>
  <c r="H61" i="55" l="1"/>
  <c r="M57" i="55"/>
  <c r="H57" i="55"/>
  <c r="M56" i="55"/>
  <c r="M54" i="55"/>
  <c r="V33" i="55"/>
  <c r="I72" i="14" l="1"/>
  <c r="I71" i="14"/>
  <c r="H68" i="14"/>
  <c r="N60" i="14"/>
  <c r="G60" i="14"/>
  <c r="N58" i="14"/>
  <c r="J58" i="14"/>
  <c r="R53" i="14"/>
  <c r="K53" i="14"/>
  <c r="H53" i="14"/>
  <c r="E53" i="14"/>
  <c r="U52" i="14"/>
  <c r="T52" i="14"/>
  <c r="R52" i="14"/>
  <c r="N52" i="14"/>
  <c r="M52" i="14"/>
  <c r="K52" i="14"/>
  <c r="H52" i="14"/>
  <c r="G52" i="14"/>
  <c r="E52" i="14"/>
  <c r="U51" i="14"/>
  <c r="T51" i="14"/>
  <c r="R51" i="14"/>
  <c r="N51" i="14"/>
  <c r="M51" i="14"/>
  <c r="K51" i="14"/>
  <c r="H51" i="14"/>
  <c r="G51" i="14"/>
  <c r="E51" i="14"/>
  <c r="S48" i="14"/>
  <c r="T48" i="14" s="1"/>
  <c r="Q48" i="14"/>
  <c r="U48" i="14" s="1"/>
  <c r="P48" i="14"/>
  <c r="L48" i="14"/>
  <c r="M48" i="14" s="1"/>
  <c r="K48" i="14"/>
  <c r="J48" i="14"/>
  <c r="I48" i="14"/>
  <c r="F48" i="14"/>
  <c r="G48" i="14" s="1"/>
  <c r="E48" i="14"/>
  <c r="D48" i="14"/>
  <c r="U47" i="14"/>
  <c r="T47" i="14"/>
  <c r="R47" i="14"/>
  <c r="O47" i="14"/>
  <c r="M47" i="14"/>
  <c r="N47" i="14" s="1"/>
  <c r="K47" i="14"/>
  <c r="H47" i="14"/>
  <c r="V47" i="14" s="1"/>
  <c r="G47" i="14"/>
  <c r="E47" i="14"/>
  <c r="U46" i="14"/>
  <c r="T46" i="14"/>
  <c r="R46" i="14"/>
  <c r="O46" i="14"/>
  <c r="N46" i="14"/>
  <c r="M46" i="14"/>
  <c r="K46" i="14"/>
  <c r="H46" i="14"/>
  <c r="G46" i="14"/>
  <c r="E46" i="14"/>
  <c r="U45" i="14"/>
  <c r="T45" i="14"/>
  <c r="R45" i="14"/>
  <c r="O45" i="14"/>
  <c r="O48" i="14" s="1"/>
  <c r="M45" i="14"/>
  <c r="N45" i="14" s="1"/>
  <c r="K45" i="14"/>
  <c r="H45" i="14"/>
  <c r="G45" i="14"/>
  <c r="E45" i="14"/>
  <c r="U44" i="14"/>
  <c r="T44" i="14"/>
  <c r="R44" i="14"/>
  <c r="O44" i="14"/>
  <c r="M44" i="14"/>
  <c r="N44" i="14" s="1"/>
  <c r="K44" i="14"/>
  <c r="H44" i="14"/>
  <c r="G44" i="14"/>
  <c r="E44" i="14"/>
  <c r="S43" i="14"/>
  <c r="T43" i="14" s="1"/>
  <c r="Q43" i="14"/>
  <c r="Q49" i="14" s="1"/>
  <c r="P43" i="14"/>
  <c r="P49" i="14" s="1"/>
  <c r="L43" i="14"/>
  <c r="L49" i="14" s="1"/>
  <c r="J43" i="14"/>
  <c r="J49" i="14" s="1"/>
  <c r="I43" i="14"/>
  <c r="I49" i="14" s="1"/>
  <c r="G43" i="14"/>
  <c r="F43" i="14"/>
  <c r="D43" i="14"/>
  <c r="H43" i="14" s="1"/>
  <c r="U42" i="14"/>
  <c r="T42" i="14"/>
  <c r="R42" i="14"/>
  <c r="M42" i="14"/>
  <c r="N42" i="14" s="1"/>
  <c r="K42" i="14"/>
  <c r="H42" i="14"/>
  <c r="G42" i="14"/>
  <c r="E42" i="14"/>
  <c r="U41" i="14"/>
  <c r="T41" i="14"/>
  <c r="R41" i="14"/>
  <c r="O41" i="14"/>
  <c r="M41" i="14"/>
  <c r="N41" i="14" s="1"/>
  <c r="K41" i="14"/>
  <c r="H41" i="14"/>
  <c r="G41" i="14"/>
  <c r="E41" i="14"/>
  <c r="U40" i="14"/>
  <c r="T40" i="14"/>
  <c r="R40" i="14"/>
  <c r="O40" i="14"/>
  <c r="M40" i="14"/>
  <c r="N40" i="14" s="1"/>
  <c r="K40" i="14"/>
  <c r="H40" i="14"/>
  <c r="V40" i="14" s="1"/>
  <c r="G40" i="14"/>
  <c r="E40" i="14"/>
  <c r="U39" i="14"/>
  <c r="T39" i="14"/>
  <c r="R39" i="14"/>
  <c r="O39" i="14"/>
  <c r="M39" i="14"/>
  <c r="N39" i="14" s="1"/>
  <c r="K39" i="14"/>
  <c r="H39" i="14"/>
  <c r="G39" i="14"/>
  <c r="E39" i="14"/>
  <c r="T37" i="14"/>
  <c r="S37" i="14"/>
  <c r="Q37" i="14"/>
  <c r="U37" i="14" s="1"/>
  <c r="P37" i="14"/>
  <c r="L37" i="14"/>
  <c r="M37" i="14" s="1"/>
  <c r="J37" i="14"/>
  <c r="K37" i="14" s="1"/>
  <c r="I37" i="14"/>
  <c r="G37" i="14"/>
  <c r="F37" i="14"/>
  <c r="D37" i="14"/>
  <c r="E37" i="14" s="1"/>
  <c r="U36" i="14"/>
  <c r="T36" i="14"/>
  <c r="R36" i="14"/>
  <c r="O36" i="14"/>
  <c r="M36" i="14"/>
  <c r="N36" i="14" s="1"/>
  <c r="K36" i="14"/>
  <c r="H36" i="14"/>
  <c r="G36" i="14"/>
  <c r="E36" i="14"/>
  <c r="U35" i="14"/>
  <c r="T35" i="14"/>
  <c r="R35" i="14"/>
  <c r="O35" i="14"/>
  <c r="N35" i="14"/>
  <c r="M35" i="14"/>
  <c r="K35" i="14"/>
  <c r="H35" i="14"/>
  <c r="V35" i="14" s="1"/>
  <c r="G35" i="14"/>
  <c r="E35" i="14"/>
  <c r="U34" i="14"/>
  <c r="T34" i="14"/>
  <c r="R34" i="14"/>
  <c r="O34" i="14"/>
  <c r="M34" i="14"/>
  <c r="N34" i="14" s="1"/>
  <c r="K34" i="14"/>
  <c r="H34" i="14"/>
  <c r="G34" i="14"/>
  <c r="E34" i="14"/>
  <c r="U33" i="14"/>
  <c r="T33" i="14"/>
  <c r="R33" i="14"/>
  <c r="O33" i="14"/>
  <c r="M33" i="14"/>
  <c r="N33" i="14" s="1"/>
  <c r="K33" i="14"/>
  <c r="H33" i="14"/>
  <c r="G33" i="14"/>
  <c r="E33" i="14"/>
  <c r="S32" i="14"/>
  <c r="T32" i="14" s="1"/>
  <c r="Q32" i="14"/>
  <c r="U32" i="14" s="1"/>
  <c r="P32" i="14"/>
  <c r="L32" i="14"/>
  <c r="M32" i="14" s="1"/>
  <c r="J32" i="14"/>
  <c r="I32" i="14"/>
  <c r="F32" i="14"/>
  <c r="G32" i="14" s="1"/>
  <c r="D32" i="14"/>
  <c r="H32" i="14" s="1"/>
  <c r="U31" i="14"/>
  <c r="T31" i="14"/>
  <c r="R31" i="14"/>
  <c r="O31" i="14"/>
  <c r="O32" i="14" s="1"/>
  <c r="N31" i="14"/>
  <c r="M31" i="14"/>
  <c r="K31" i="14"/>
  <c r="H31" i="14"/>
  <c r="V31" i="14" s="1"/>
  <c r="G31" i="14"/>
  <c r="E31" i="14"/>
  <c r="U30" i="14"/>
  <c r="T30" i="14"/>
  <c r="R30" i="14"/>
  <c r="M30" i="14"/>
  <c r="N30" i="14" s="1"/>
  <c r="K30" i="14"/>
  <c r="H30" i="14"/>
  <c r="G30" i="14"/>
  <c r="E30" i="14"/>
  <c r="U29" i="14"/>
  <c r="T29" i="14"/>
  <c r="R29" i="14"/>
  <c r="M29" i="14"/>
  <c r="N29" i="14" s="1"/>
  <c r="K29" i="14"/>
  <c r="H29" i="14"/>
  <c r="G29" i="14"/>
  <c r="E29" i="14"/>
  <c r="U28" i="14"/>
  <c r="T28" i="14"/>
  <c r="R28" i="14"/>
  <c r="O28" i="14"/>
  <c r="N28" i="14"/>
  <c r="M28" i="14"/>
  <c r="K28" i="14"/>
  <c r="H28" i="14"/>
  <c r="G28" i="14"/>
  <c r="E28" i="14"/>
  <c r="S27" i="14"/>
  <c r="T27" i="14" s="1"/>
  <c r="Q27" i="14"/>
  <c r="U27" i="14" s="1"/>
  <c r="P27" i="14"/>
  <c r="L27" i="14"/>
  <c r="M27" i="14" s="1"/>
  <c r="J27" i="14"/>
  <c r="N27" i="14" s="1"/>
  <c r="I27" i="14"/>
  <c r="F27" i="14"/>
  <c r="G27" i="14" s="1"/>
  <c r="D27" i="14"/>
  <c r="E27" i="14" s="1"/>
  <c r="U26" i="14"/>
  <c r="T26" i="14"/>
  <c r="R26" i="14"/>
  <c r="O26" i="14"/>
  <c r="O27" i="14" s="1"/>
  <c r="M26" i="14"/>
  <c r="N26" i="14" s="1"/>
  <c r="K26" i="14"/>
  <c r="H26" i="14"/>
  <c r="G26" i="14"/>
  <c r="E26" i="14"/>
  <c r="U25" i="14"/>
  <c r="T25" i="14"/>
  <c r="R25" i="14"/>
  <c r="O25" i="14"/>
  <c r="M25" i="14"/>
  <c r="N25" i="14" s="1"/>
  <c r="K25" i="14"/>
  <c r="H25" i="14"/>
  <c r="G25" i="14"/>
  <c r="E25" i="14"/>
  <c r="S23" i="14"/>
  <c r="T23" i="14" s="1"/>
  <c r="Q23" i="14"/>
  <c r="U23" i="14" s="1"/>
  <c r="P23" i="14"/>
  <c r="L23" i="14"/>
  <c r="M23" i="14" s="1"/>
  <c r="J23" i="14"/>
  <c r="N23" i="14" s="1"/>
  <c r="I23" i="14"/>
  <c r="F23" i="14"/>
  <c r="G23" i="14" s="1"/>
  <c r="D23" i="14"/>
  <c r="E23" i="14" s="1"/>
  <c r="U22" i="14"/>
  <c r="T22" i="14"/>
  <c r="R22" i="14"/>
  <c r="O22" i="14"/>
  <c r="M22" i="14"/>
  <c r="N22" i="14" s="1"/>
  <c r="K22" i="14"/>
  <c r="H22" i="14"/>
  <c r="G22" i="14"/>
  <c r="E22" i="14"/>
  <c r="U21" i="14"/>
  <c r="T21" i="14"/>
  <c r="R21" i="14"/>
  <c r="O21" i="14"/>
  <c r="M21" i="14"/>
  <c r="N21" i="14" s="1"/>
  <c r="K21" i="14"/>
  <c r="H21" i="14"/>
  <c r="G21" i="14"/>
  <c r="E21" i="14"/>
  <c r="U20" i="14"/>
  <c r="T20" i="14"/>
  <c r="R20" i="14"/>
  <c r="O20" i="14"/>
  <c r="N20" i="14"/>
  <c r="M20" i="14"/>
  <c r="K20" i="14"/>
  <c r="H20" i="14"/>
  <c r="G20" i="14"/>
  <c r="E20" i="14"/>
  <c r="S19" i="14"/>
  <c r="T19" i="14" s="1"/>
  <c r="Q19" i="14"/>
  <c r="U19" i="14" s="1"/>
  <c r="P19" i="14"/>
  <c r="L19" i="14"/>
  <c r="M19" i="14" s="1"/>
  <c r="J19" i="14"/>
  <c r="N19" i="14" s="1"/>
  <c r="I19" i="14"/>
  <c r="F19" i="14"/>
  <c r="F24" i="14" s="1"/>
  <c r="G24" i="14" s="1"/>
  <c r="D19" i="14"/>
  <c r="E19" i="14" s="1"/>
  <c r="U18" i="14"/>
  <c r="T18" i="14"/>
  <c r="R18" i="14"/>
  <c r="O18" i="14"/>
  <c r="M18" i="14"/>
  <c r="N18" i="14" s="1"/>
  <c r="K18" i="14"/>
  <c r="H18" i="14"/>
  <c r="G18" i="14"/>
  <c r="E18" i="14"/>
  <c r="U17" i="14"/>
  <c r="T17" i="14"/>
  <c r="R17" i="14"/>
  <c r="O17" i="14"/>
  <c r="M17" i="14"/>
  <c r="N17" i="14" s="1"/>
  <c r="K17" i="14"/>
  <c r="H17" i="14"/>
  <c r="G17" i="14"/>
  <c r="E17" i="14"/>
  <c r="U16" i="14"/>
  <c r="T16" i="14"/>
  <c r="R16" i="14"/>
  <c r="O16" i="14"/>
  <c r="N16" i="14"/>
  <c r="M16" i="14"/>
  <c r="K16" i="14"/>
  <c r="H16" i="14"/>
  <c r="G16" i="14"/>
  <c r="E16" i="14"/>
  <c r="S15" i="14"/>
  <c r="T15" i="14" s="1"/>
  <c r="Q15" i="14"/>
  <c r="U15" i="14" s="1"/>
  <c r="P15" i="14"/>
  <c r="L15" i="14"/>
  <c r="M15" i="14" s="1"/>
  <c r="J15" i="14"/>
  <c r="N15" i="14" s="1"/>
  <c r="I15" i="14"/>
  <c r="F15" i="14"/>
  <c r="G15" i="14" s="1"/>
  <c r="D15" i="14"/>
  <c r="E15" i="14" s="1"/>
  <c r="U14" i="14"/>
  <c r="T14" i="14"/>
  <c r="R14" i="14"/>
  <c r="O14" i="14"/>
  <c r="O15" i="14" s="1"/>
  <c r="M14" i="14"/>
  <c r="N14" i="14" s="1"/>
  <c r="K14" i="14"/>
  <c r="H14" i="14"/>
  <c r="G14" i="14"/>
  <c r="E14" i="14"/>
  <c r="U13" i="14"/>
  <c r="T13" i="14"/>
  <c r="R13" i="14"/>
  <c r="O13" i="14"/>
  <c r="M13" i="14"/>
  <c r="N13" i="14" s="1"/>
  <c r="K13" i="14"/>
  <c r="H13" i="14"/>
  <c r="G13" i="14"/>
  <c r="E13" i="14"/>
  <c r="U12" i="14"/>
  <c r="T12" i="14"/>
  <c r="R12" i="14"/>
  <c r="O12" i="14"/>
  <c r="N12" i="14"/>
  <c r="M12" i="14"/>
  <c r="K12" i="14"/>
  <c r="H12" i="14"/>
  <c r="G12" i="14"/>
  <c r="E12" i="14"/>
  <c r="S11" i="14"/>
  <c r="T11" i="14" s="1"/>
  <c r="Q11" i="14"/>
  <c r="P11" i="14"/>
  <c r="L11" i="14"/>
  <c r="M11" i="14" s="1"/>
  <c r="J11" i="14"/>
  <c r="K11" i="14" s="1"/>
  <c r="I11" i="14"/>
  <c r="G11" i="14"/>
  <c r="F11" i="14"/>
  <c r="D11" i="14"/>
  <c r="E11" i="14" s="1"/>
  <c r="U10" i="14"/>
  <c r="T10" i="14"/>
  <c r="R10" i="14"/>
  <c r="O10" i="14"/>
  <c r="M10" i="14"/>
  <c r="N10" i="14" s="1"/>
  <c r="K10" i="14"/>
  <c r="H10" i="14"/>
  <c r="G10" i="14"/>
  <c r="E10" i="14"/>
  <c r="U9" i="14"/>
  <c r="T9" i="14"/>
  <c r="R9" i="14"/>
  <c r="O9" i="14"/>
  <c r="N9" i="14"/>
  <c r="M9" i="14"/>
  <c r="K9" i="14"/>
  <c r="H9" i="14"/>
  <c r="V9" i="14" s="1"/>
  <c r="G9" i="14"/>
  <c r="E9" i="14"/>
  <c r="U8" i="14"/>
  <c r="T8" i="14"/>
  <c r="R8" i="14"/>
  <c r="M8" i="14"/>
  <c r="N8" i="14" s="1"/>
  <c r="K8" i="14"/>
  <c r="H8" i="14"/>
  <c r="G8" i="14"/>
  <c r="E8" i="14"/>
  <c r="U7" i="14"/>
  <c r="T7" i="14"/>
  <c r="R7" i="14"/>
  <c r="O7" i="14"/>
  <c r="M7" i="14"/>
  <c r="N7" i="14" s="1"/>
  <c r="V7" i="14" s="1"/>
  <c r="V11" i="14" s="1"/>
  <c r="K7" i="14"/>
  <c r="H7" i="14"/>
  <c r="G7" i="14"/>
  <c r="E7" i="14"/>
  <c r="F50" i="19"/>
  <c r="H50" i="19" s="1"/>
  <c r="F49" i="19"/>
  <c r="H49" i="19" s="1"/>
  <c r="F48" i="19"/>
  <c r="H48" i="19" s="1"/>
  <c r="F47" i="19"/>
  <c r="H47" i="19" s="1"/>
  <c r="F46" i="19"/>
  <c r="H46" i="19" s="1"/>
  <c r="C46" i="19"/>
  <c r="C47" i="19" s="1"/>
  <c r="C48" i="19" s="1"/>
  <c r="H45" i="19"/>
  <c r="F45" i="19"/>
  <c r="F44" i="19"/>
  <c r="H44" i="19" s="1"/>
  <c r="F43" i="19"/>
  <c r="H43" i="19" s="1"/>
  <c r="F42" i="19"/>
  <c r="H42" i="19" s="1"/>
  <c r="F41" i="19"/>
  <c r="H41" i="19" s="1"/>
  <c r="F40" i="19"/>
  <c r="H40" i="19" s="1"/>
  <c r="H39" i="19"/>
  <c r="F39" i="19"/>
  <c r="F38" i="19"/>
  <c r="H38" i="19" s="1"/>
  <c r="H37" i="19"/>
  <c r="F37" i="19"/>
  <c r="F36" i="19"/>
  <c r="H36" i="19" s="1"/>
  <c r="F35" i="19"/>
  <c r="H35" i="19" s="1"/>
  <c r="F34" i="19"/>
  <c r="H34" i="19" s="1"/>
  <c r="F33" i="19"/>
  <c r="H33" i="19" s="1"/>
  <c r="F32" i="19"/>
  <c r="H32" i="19" s="1"/>
  <c r="H31" i="19"/>
  <c r="F31" i="19"/>
  <c r="F30" i="19"/>
  <c r="H30" i="19" s="1"/>
  <c r="H29" i="19"/>
  <c r="F29" i="19"/>
  <c r="F28" i="19"/>
  <c r="H28" i="19" s="1"/>
  <c r="F27" i="19"/>
  <c r="H27" i="19" s="1"/>
  <c r="F26" i="19"/>
  <c r="H26" i="19" s="1"/>
  <c r="F25" i="19"/>
  <c r="H25" i="19" s="1"/>
  <c r="F24" i="19"/>
  <c r="H24" i="19" s="1"/>
  <c r="H23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I73" i="18"/>
  <c r="I72" i="18"/>
  <c r="H69" i="18"/>
  <c r="N61" i="18"/>
  <c r="G61" i="18"/>
  <c r="N58" i="18"/>
  <c r="J58" i="18"/>
  <c r="M57" i="18"/>
  <c r="N55" i="18"/>
  <c r="Q52" i="18"/>
  <c r="K52" i="18"/>
  <c r="O51" i="18"/>
  <c r="I51" i="18"/>
  <c r="C51" i="18"/>
  <c r="E49" i="18"/>
  <c r="S48" i="18"/>
  <c r="R48" i="18"/>
  <c r="Q48" i="18"/>
  <c r="P48" i="18"/>
  <c r="P49" i="18" s="1"/>
  <c r="O48" i="18"/>
  <c r="M48" i="18"/>
  <c r="L48" i="18"/>
  <c r="L49" i="18" s="1"/>
  <c r="K48" i="18"/>
  <c r="J48" i="18"/>
  <c r="I48" i="18"/>
  <c r="G48" i="18"/>
  <c r="G49" i="18" s="1"/>
  <c r="F48" i="18"/>
  <c r="E48" i="18"/>
  <c r="D48" i="18"/>
  <c r="C48" i="18"/>
  <c r="T47" i="18"/>
  <c r="N47" i="18"/>
  <c r="H47" i="18"/>
  <c r="T46" i="18"/>
  <c r="T48" i="18" s="1"/>
  <c r="N46" i="18"/>
  <c r="H46" i="18"/>
  <c r="T45" i="18"/>
  <c r="N45" i="18"/>
  <c r="H45" i="18"/>
  <c r="T44" i="18"/>
  <c r="N44" i="18"/>
  <c r="H44" i="18"/>
  <c r="H48" i="18" s="1"/>
  <c r="S43" i="18"/>
  <c r="R43" i="18"/>
  <c r="Q43" i="18"/>
  <c r="P43" i="18"/>
  <c r="M43" i="18"/>
  <c r="M49" i="18" s="1"/>
  <c r="L43" i="18"/>
  <c r="K43" i="18"/>
  <c r="J43" i="18"/>
  <c r="G43" i="18"/>
  <c r="F43" i="18"/>
  <c r="E43" i="18"/>
  <c r="C43" i="18"/>
  <c r="H43" i="18" s="1"/>
  <c r="O42" i="18"/>
  <c r="T42" i="18" s="1"/>
  <c r="I42" i="18"/>
  <c r="N42" i="18" s="1"/>
  <c r="H42" i="18"/>
  <c r="D42" i="18"/>
  <c r="D43" i="18" s="1"/>
  <c r="O41" i="18"/>
  <c r="T41" i="18" s="1"/>
  <c r="I41" i="18"/>
  <c r="N41" i="18" s="1"/>
  <c r="H41" i="18"/>
  <c r="O40" i="18"/>
  <c r="T40" i="18" s="1"/>
  <c r="I40" i="18"/>
  <c r="N40" i="18" s="1"/>
  <c r="H40" i="18"/>
  <c r="O39" i="18"/>
  <c r="T39" i="18" s="1"/>
  <c r="I39" i="18"/>
  <c r="N39" i="18" s="1"/>
  <c r="H39" i="18"/>
  <c r="S37" i="18"/>
  <c r="S38" i="18" s="1"/>
  <c r="R37" i="18"/>
  <c r="Q37" i="18"/>
  <c r="P37" i="18"/>
  <c r="M37" i="18"/>
  <c r="L37" i="18"/>
  <c r="K37" i="18"/>
  <c r="J37" i="18"/>
  <c r="I37" i="18"/>
  <c r="G37" i="18"/>
  <c r="G38" i="18" s="1"/>
  <c r="F37" i="18"/>
  <c r="E37" i="18"/>
  <c r="D37" i="18"/>
  <c r="C37" i="18"/>
  <c r="O36" i="18"/>
  <c r="T36" i="18" s="1"/>
  <c r="N36" i="18"/>
  <c r="H36" i="18"/>
  <c r="O35" i="18"/>
  <c r="T35" i="18" s="1"/>
  <c r="N35" i="18"/>
  <c r="H35" i="18"/>
  <c r="O34" i="18"/>
  <c r="N34" i="18"/>
  <c r="H34" i="18"/>
  <c r="O33" i="18"/>
  <c r="T33" i="18" s="1"/>
  <c r="N33" i="18"/>
  <c r="H33" i="18"/>
  <c r="S32" i="18"/>
  <c r="R32" i="18"/>
  <c r="Q32" i="18"/>
  <c r="P32" i="18"/>
  <c r="O32" i="18"/>
  <c r="M32" i="18"/>
  <c r="L32" i="18"/>
  <c r="K32" i="18"/>
  <c r="J32" i="18"/>
  <c r="I32" i="18"/>
  <c r="N32" i="18" s="1"/>
  <c r="G32" i="18"/>
  <c r="F32" i="18"/>
  <c r="E32" i="18"/>
  <c r="D32" i="18"/>
  <c r="H32" i="18" s="1"/>
  <c r="C32" i="18"/>
  <c r="T31" i="18"/>
  <c r="N31" i="18"/>
  <c r="H31" i="18"/>
  <c r="T30" i="18"/>
  <c r="U30" i="18" s="1"/>
  <c r="N30" i="18"/>
  <c r="H30" i="18"/>
  <c r="T29" i="18"/>
  <c r="U29" i="18" s="1"/>
  <c r="N29" i="18"/>
  <c r="H29" i="18"/>
  <c r="T28" i="18"/>
  <c r="N28" i="18"/>
  <c r="H28" i="18"/>
  <c r="S27" i="18"/>
  <c r="R27" i="18"/>
  <c r="Q27" i="18"/>
  <c r="P27" i="18"/>
  <c r="P38" i="18" s="1"/>
  <c r="O27" i="18"/>
  <c r="M27" i="18"/>
  <c r="L27" i="18"/>
  <c r="L38" i="18" s="1"/>
  <c r="K27" i="18"/>
  <c r="K38" i="18" s="1"/>
  <c r="J27" i="18"/>
  <c r="I27" i="18"/>
  <c r="G27" i="18"/>
  <c r="F27" i="18"/>
  <c r="E27" i="18"/>
  <c r="D27" i="18"/>
  <c r="C27" i="18"/>
  <c r="T26" i="18"/>
  <c r="N26" i="18"/>
  <c r="H26" i="18"/>
  <c r="T25" i="18"/>
  <c r="N25" i="18"/>
  <c r="H25" i="18"/>
  <c r="O24" i="18"/>
  <c r="S23" i="18"/>
  <c r="S24" i="18" s="1"/>
  <c r="R23" i="18"/>
  <c r="R24" i="18" s="1"/>
  <c r="Q23" i="18"/>
  <c r="P23" i="18"/>
  <c r="O23" i="18"/>
  <c r="M23" i="18"/>
  <c r="L23" i="18"/>
  <c r="K23" i="18"/>
  <c r="J23" i="18"/>
  <c r="I23" i="18"/>
  <c r="G23" i="18"/>
  <c r="G24" i="18" s="1"/>
  <c r="F23" i="18"/>
  <c r="E23" i="18"/>
  <c r="D23" i="18"/>
  <c r="C23" i="18"/>
  <c r="T22" i="18"/>
  <c r="N22" i="18"/>
  <c r="H22" i="18"/>
  <c r="U22" i="18" s="1"/>
  <c r="T21" i="18"/>
  <c r="N21" i="18"/>
  <c r="H21" i="18"/>
  <c r="U21" i="18" s="1"/>
  <c r="T20" i="18"/>
  <c r="N20" i="18"/>
  <c r="H20" i="18"/>
  <c r="U20" i="18" s="1"/>
  <c r="S19" i="18"/>
  <c r="R19" i="18"/>
  <c r="Q19" i="18"/>
  <c r="O19" i="18"/>
  <c r="L19" i="18"/>
  <c r="K19" i="18"/>
  <c r="K24" i="18" s="1"/>
  <c r="J19" i="18"/>
  <c r="I19" i="18"/>
  <c r="E19" i="18"/>
  <c r="D19" i="18"/>
  <c r="H19" i="18" s="1"/>
  <c r="C19" i="18"/>
  <c r="T18" i="18"/>
  <c r="N18" i="18"/>
  <c r="U18" i="18" s="1"/>
  <c r="H18" i="18"/>
  <c r="P17" i="18"/>
  <c r="T17" i="18" s="1"/>
  <c r="N17" i="18"/>
  <c r="H17" i="18"/>
  <c r="T16" i="18"/>
  <c r="N16" i="18"/>
  <c r="H16" i="18"/>
  <c r="S15" i="18"/>
  <c r="R15" i="18"/>
  <c r="Q15" i="18"/>
  <c r="O15" i="18"/>
  <c r="M15" i="18"/>
  <c r="L15" i="18"/>
  <c r="K15" i="18"/>
  <c r="J15" i="18"/>
  <c r="G15" i="18"/>
  <c r="F15" i="18"/>
  <c r="E15" i="18"/>
  <c r="D15" i="18"/>
  <c r="T14" i="18"/>
  <c r="I14" i="18"/>
  <c r="I15" i="18" s="1"/>
  <c r="C14" i="18"/>
  <c r="H14" i="18" s="1"/>
  <c r="P13" i="18"/>
  <c r="T13" i="18" s="1"/>
  <c r="N13" i="18"/>
  <c r="C13" i="18"/>
  <c r="C15" i="18" s="1"/>
  <c r="U12" i="18"/>
  <c r="T12" i="18"/>
  <c r="N12" i="18"/>
  <c r="H12" i="18"/>
  <c r="S11" i="18"/>
  <c r="R11" i="18"/>
  <c r="Q11" i="18"/>
  <c r="O11" i="18"/>
  <c r="M11" i="18"/>
  <c r="L11" i="18"/>
  <c r="K11" i="18"/>
  <c r="J11" i="18"/>
  <c r="I11" i="18"/>
  <c r="N11" i="18" s="1"/>
  <c r="G11" i="18"/>
  <c r="F11" i="18"/>
  <c r="E11" i="18"/>
  <c r="D11" i="18"/>
  <c r="D24" i="18" s="1"/>
  <c r="T10" i="18"/>
  <c r="U10" i="18" s="1"/>
  <c r="N10" i="18"/>
  <c r="H10" i="18"/>
  <c r="T9" i="18"/>
  <c r="P9" i="18"/>
  <c r="P11" i="18" s="1"/>
  <c r="T11" i="18" s="1"/>
  <c r="N9" i="18"/>
  <c r="C9" i="18"/>
  <c r="H9" i="18" s="1"/>
  <c r="T8" i="18"/>
  <c r="N8" i="18"/>
  <c r="H8" i="18"/>
  <c r="T7" i="18"/>
  <c r="N7" i="18"/>
  <c r="H7" i="18"/>
  <c r="I21" i="26"/>
  <c r="I20" i="26"/>
  <c r="H17" i="26"/>
  <c r="R11" i="26"/>
  <c r="P11" i="26"/>
  <c r="O11" i="26"/>
  <c r="L11" i="26"/>
  <c r="J11" i="26"/>
  <c r="I11" i="26"/>
  <c r="F11" i="26"/>
  <c r="D11" i="26"/>
  <c r="C11" i="26"/>
  <c r="T10" i="26"/>
  <c r="S10" i="26"/>
  <c r="Q10" i="26"/>
  <c r="N10" i="26"/>
  <c r="M10" i="26"/>
  <c r="K10" i="26"/>
  <c r="H10" i="26"/>
  <c r="G10" i="26"/>
  <c r="E10" i="26"/>
  <c r="T9" i="26"/>
  <c r="S9" i="26"/>
  <c r="Q9" i="26"/>
  <c r="N9" i="26"/>
  <c r="M9" i="26"/>
  <c r="K9" i="26"/>
  <c r="H9" i="26"/>
  <c r="U9" i="26" s="1"/>
  <c r="G9" i="26"/>
  <c r="E9" i="26"/>
  <c r="T8" i="26"/>
  <c r="S8" i="26"/>
  <c r="Q8" i="26"/>
  <c r="N8" i="26"/>
  <c r="M8" i="26"/>
  <c r="K8" i="26"/>
  <c r="H8" i="26"/>
  <c r="G8" i="26"/>
  <c r="E8" i="26"/>
  <c r="T7" i="26"/>
  <c r="S7" i="26"/>
  <c r="Q7" i="26"/>
  <c r="N7" i="26"/>
  <c r="M7" i="26"/>
  <c r="K7" i="26"/>
  <c r="H7" i="26"/>
  <c r="G7" i="26"/>
  <c r="E7" i="26"/>
  <c r="R11" i="25"/>
  <c r="P11" i="25"/>
  <c r="O11" i="25"/>
  <c r="L11" i="25"/>
  <c r="J11" i="25"/>
  <c r="I11" i="25"/>
  <c r="F11" i="25"/>
  <c r="D11" i="25"/>
  <c r="C11" i="25"/>
  <c r="T10" i="25"/>
  <c r="S10" i="25"/>
  <c r="Q10" i="25"/>
  <c r="N10" i="25"/>
  <c r="M10" i="25"/>
  <c r="K10" i="25"/>
  <c r="H10" i="25"/>
  <c r="U10" i="25" s="1"/>
  <c r="G10" i="25"/>
  <c r="E10" i="25"/>
  <c r="T9" i="25"/>
  <c r="S9" i="25"/>
  <c r="Q9" i="25"/>
  <c r="N9" i="25"/>
  <c r="M9" i="25"/>
  <c r="K9" i="25"/>
  <c r="H9" i="25"/>
  <c r="G9" i="25"/>
  <c r="E9" i="25"/>
  <c r="T8" i="25"/>
  <c r="S8" i="25"/>
  <c r="Q8" i="25"/>
  <c r="N8" i="25"/>
  <c r="M8" i="25"/>
  <c r="K8" i="25"/>
  <c r="H8" i="25"/>
  <c r="G8" i="25"/>
  <c r="E8" i="25"/>
  <c r="T7" i="25"/>
  <c r="S7" i="25"/>
  <c r="Q7" i="25"/>
  <c r="N7" i="25"/>
  <c r="M7" i="25"/>
  <c r="K7" i="25"/>
  <c r="H7" i="25"/>
  <c r="G7" i="25"/>
  <c r="E7" i="25"/>
  <c r="I21" i="24"/>
  <c r="I20" i="24"/>
  <c r="H17" i="24"/>
  <c r="R9" i="24"/>
  <c r="P9" i="24"/>
  <c r="O9" i="24"/>
  <c r="T9" i="24" s="1"/>
  <c r="L9" i="24"/>
  <c r="J9" i="24"/>
  <c r="I9" i="24"/>
  <c r="F9" i="24"/>
  <c r="D9" i="24"/>
  <c r="C9" i="24"/>
  <c r="T8" i="24"/>
  <c r="S8" i="24"/>
  <c r="Q8" i="24"/>
  <c r="N8" i="24"/>
  <c r="M8" i="24"/>
  <c r="K8" i="24"/>
  <c r="H8" i="24"/>
  <c r="G8" i="24"/>
  <c r="E8" i="24"/>
  <c r="T7" i="24"/>
  <c r="S7" i="24"/>
  <c r="Q7" i="24"/>
  <c r="N7" i="24"/>
  <c r="M7" i="24"/>
  <c r="K7" i="24"/>
  <c r="H7" i="24"/>
  <c r="G7" i="24"/>
  <c r="E7" i="24"/>
  <c r="I22" i="23"/>
  <c r="I21" i="23"/>
  <c r="C20" i="23"/>
  <c r="R19" i="23"/>
  <c r="P19" i="23"/>
  <c r="O19" i="23"/>
  <c r="L19" i="23"/>
  <c r="J19" i="23"/>
  <c r="I19" i="23"/>
  <c r="F19" i="23"/>
  <c r="D19" i="23"/>
  <c r="C19" i="23"/>
  <c r="T18" i="23"/>
  <c r="S18" i="23"/>
  <c r="Q18" i="23"/>
  <c r="N18" i="23"/>
  <c r="M18" i="23"/>
  <c r="K18" i="23"/>
  <c r="H18" i="23"/>
  <c r="G18" i="23"/>
  <c r="E18" i="23"/>
  <c r="T17" i="23"/>
  <c r="S17" i="23"/>
  <c r="Q17" i="23"/>
  <c r="N17" i="23"/>
  <c r="M17" i="23"/>
  <c r="K17" i="23"/>
  <c r="H17" i="23"/>
  <c r="U17" i="23" s="1"/>
  <c r="G17" i="23"/>
  <c r="E17" i="23"/>
  <c r="T16" i="23"/>
  <c r="S16" i="23"/>
  <c r="Q16" i="23"/>
  <c r="N16" i="23"/>
  <c r="M16" i="23"/>
  <c r="K16" i="23"/>
  <c r="H16" i="23"/>
  <c r="G16" i="23"/>
  <c r="E16" i="23"/>
  <c r="T15" i="23"/>
  <c r="S15" i="23"/>
  <c r="Q15" i="23"/>
  <c r="N15" i="23"/>
  <c r="M15" i="23"/>
  <c r="K15" i="23"/>
  <c r="H15" i="23"/>
  <c r="G15" i="23"/>
  <c r="E15" i="23"/>
  <c r="R14" i="23"/>
  <c r="P14" i="23"/>
  <c r="O14" i="23"/>
  <c r="O20" i="23" s="1"/>
  <c r="L14" i="23"/>
  <c r="J14" i="23"/>
  <c r="I14" i="23"/>
  <c r="F14" i="23"/>
  <c r="D14" i="23"/>
  <c r="C14" i="23"/>
  <c r="T13" i="23"/>
  <c r="S13" i="23"/>
  <c r="Q13" i="23"/>
  <c r="N13" i="23"/>
  <c r="M13" i="23"/>
  <c r="K13" i="23"/>
  <c r="H13" i="23"/>
  <c r="G13" i="23"/>
  <c r="E13" i="23"/>
  <c r="T12" i="23"/>
  <c r="S12" i="23"/>
  <c r="Q12" i="23"/>
  <c r="N12" i="23"/>
  <c r="M12" i="23"/>
  <c r="K12" i="23"/>
  <c r="H12" i="23"/>
  <c r="G12" i="23"/>
  <c r="E12" i="23"/>
  <c r="T11" i="23"/>
  <c r="S11" i="23"/>
  <c r="Q11" i="23"/>
  <c r="N11" i="23"/>
  <c r="U11" i="23" s="1"/>
  <c r="M11" i="23"/>
  <c r="K11" i="23"/>
  <c r="H11" i="23"/>
  <c r="G11" i="23"/>
  <c r="E11" i="23"/>
  <c r="T10" i="23"/>
  <c r="S10" i="23"/>
  <c r="Q10" i="23"/>
  <c r="N10" i="23"/>
  <c r="M10" i="23"/>
  <c r="K10" i="23"/>
  <c r="H10" i="23"/>
  <c r="U10" i="23" s="1"/>
  <c r="G10" i="23"/>
  <c r="E10" i="23"/>
  <c r="R9" i="23"/>
  <c r="P9" i="23"/>
  <c r="T9" i="23" s="1"/>
  <c r="O9" i="23"/>
  <c r="L9" i="23"/>
  <c r="J9" i="23"/>
  <c r="I9" i="23"/>
  <c r="N9" i="23" s="1"/>
  <c r="F9" i="23"/>
  <c r="D9" i="23"/>
  <c r="C9" i="23"/>
  <c r="T8" i="23"/>
  <c r="S8" i="23"/>
  <c r="Q8" i="23"/>
  <c r="N8" i="23"/>
  <c r="M8" i="23"/>
  <c r="K8" i="23"/>
  <c r="H8" i="23"/>
  <c r="G8" i="23"/>
  <c r="E8" i="23"/>
  <c r="T7" i="23"/>
  <c r="S7" i="23"/>
  <c r="Q7" i="23"/>
  <c r="N7" i="23"/>
  <c r="U7" i="23" s="1"/>
  <c r="M7" i="23"/>
  <c r="K7" i="23"/>
  <c r="H7" i="23"/>
  <c r="G7" i="23"/>
  <c r="E7" i="23"/>
  <c r="N14" i="23" l="1"/>
  <c r="P20" i="23"/>
  <c r="T19" i="23"/>
  <c r="U9" i="25"/>
  <c r="U8" i="23"/>
  <c r="H9" i="23"/>
  <c r="U12" i="23"/>
  <c r="U13" i="23"/>
  <c r="I20" i="23"/>
  <c r="U7" i="24"/>
  <c r="U8" i="24"/>
  <c r="N9" i="24"/>
  <c r="T11" i="26"/>
  <c r="U8" i="18"/>
  <c r="U17" i="18"/>
  <c r="N19" i="18"/>
  <c r="F24" i="18"/>
  <c r="U25" i="18"/>
  <c r="U31" i="18"/>
  <c r="T32" i="18"/>
  <c r="F38" i="18"/>
  <c r="Q38" i="18"/>
  <c r="U46" i="18"/>
  <c r="S49" i="18"/>
  <c r="S50" i="18" s="1"/>
  <c r="V8" i="14"/>
  <c r="V10" i="14"/>
  <c r="G19" i="14"/>
  <c r="V30" i="14"/>
  <c r="V34" i="14"/>
  <c r="O37" i="14"/>
  <c r="V36" i="14"/>
  <c r="S38" i="14"/>
  <c r="T38" i="14" s="1"/>
  <c r="V39" i="14"/>
  <c r="V43" i="14" s="1"/>
  <c r="O43" i="14"/>
  <c r="O49" i="14" s="1"/>
  <c r="V42" i="14"/>
  <c r="F49" i="14"/>
  <c r="K43" i="14"/>
  <c r="R43" i="14"/>
  <c r="H48" i="14"/>
  <c r="D20" i="23"/>
  <c r="U18" i="23"/>
  <c r="U7" i="25"/>
  <c r="U10" i="26"/>
  <c r="U7" i="18"/>
  <c r="U16" i="18"/>
  <c r="P19" i="18"/>
  <c r="T19" i="18" s="1"/>
  <c r="H23" i="18"/>
  <c r="Q24" i="18"/>
  <c r="H37" i="18"/>
  <c r="R38" i="18"/>
  <c r="U45" i="18"/>
  <c r="L53" i="18"/>
  <c r="V13" i="14"/>
  <c r="V17" i="14"/>
  <c r="V21" i="14"/>
  <c r="V25" i="14"/>
  <c r="V29" i="14"/>
  <c r="V32" i="14" s="1"/>
  <c r="V45" i="14"/>
  <c r="N48" i="14"/>
  <c r="M24" i="18"/>
  <c r="I38" i="18"/>
  <c r="M38" i="18"/>
  <c r="H49" i="18"/>
  <c r="C49" i="18"/>
  <c r="G50" i="18"/>
  <c r="J24" i="14"/>
  <c r="J38" i="14"/>
  <c r="I38" i="14"/>
  <c r="P38" i="14"/>
  <c r="U15" i="23"/>
  <c r="U16" i="23"/>
  <c r="U8" i="25"/>
  <c r="N11" i="25"/>
  <c r="T11" i="25"/>
  <c r="U7" i="26"/>
  <c r="U8" i="26"/>
  <c r="U9" i="18"/>
  <c r="N15" i="18"/>
  <c r="L24" i="18"/>
  <c r="E24" i="18"/>
  <c r="N23" i="18"/>
  <c r="T23" i="18"/>
  <c r="U26" i="18"/>
  <c r="D38" i="18"/>
  <c r="N27" i="18"/>
  <c r="U28" i="18"/>
  <c r="E38" i="18"/>
  <c r="N37" i="18"/>
  <c r="N38" i="18" s="1"/>
  <c r="C38" i="18"/>
  <c r="Q49" i="18"/>
  <c r="N48" i="18"/>
  <c r="U47" i="18"/>
  <c r="D49" i="18"/>
  <c r="O11" i="14"/>
  <c r="K15" i="14"/>
  <c r="V16" i="14"/>
  <c r="O19" i="14"/>
  <c r="K19" i="14"/>
  <c r="V20" i="14"/>
  <c r="V23" i="14" s="1"/>
  <c r="O23" i="14"/>
  <c r="K23" i="14"/>
  <c r="K27" i="14"/>
  <c r="V28" i="14"/>
  <c r="F38" i="14"/>
  <c r="G38" i="14" s="1"/>
  <c r="K32" i="14"/>
  <c r="R32" i="14"/>
  <c r="V46" i="14"/>
  <c r="V51" i="14"/>
  <c r="L20" i="23"/>
  <c r="M20" i="23" s="1"/>
  <c r="H19" i="23"/>
  <c r="N19" i="23"/>
  <c r="R20" i="23"/>
  <c r="H11" i="25"/>
  <c r="U11" i="25" s="1"/>
  <c r="U33" i="18"/>
  <c r="U39" i="18"/>
  <c r="U40" i="18"/>
  <c r="H11" i="26"/>
  <c r="U42" i="18"/>
  <c r="F20" i="23"/>
  <c r="H20" i="23" s="1"/>
  <c r="O37" i="18"/>
  <c r="U36" i="18"/>
  <c r="U41" i="18"/>
  <c r="U9" i="23"/>
  <c r="H9" i="24"/>
  <c r="U9" i="24" s="1"/>
  <c r="N11" i="26"/>
  <c r="U35" i="18"/>
  <c r="V52" i="14"/>
  <c r="E20" i="23"/>
  <c r="Q20" i="23"/>
  <c r="E9" i="23"/>
  <c r="E9" i="24"/>
  <c r="M9" i="23"/>
  <c r="M9" i="24"/>
  <c r="Q9" i="23"/>
  <c r="Q9" i="24"/>
  <c r="G19" i="23"/>
  <c r="G11" i="25"/>
  <c r="K19" i="23"/>
  <c r="K11" i="25"/>
  <c r="S19" i="23"/>
  <c r="S11" i="25"/>
  <c r="T20" i="23"/>
  <c r="H15" i="18"/>
  <c r="I24" i="18"/>
  <c r="U32" i="18"/>
  <c r="O38" i="18"/>
  <c r="T37" i="18"/>
  <c r="U37" i="18" s="1"/>
  <c r="G11" i="26"/>
  <c r="G14" i="23"/>
  <c r="K11" i="26"/>
  <c r="K14" i="23"/>
  <c r="S11" i="26"/>
  <c r="S14" i="23"/>
  <c r="U19" i="18"/>
  <c r="N24" i="18"/>
  <c r="M50" i="18"/>
  <c r="G9" i="24"/>
  <c r="G9" i="23"/>
  <c r="K9" i="24"/>
  <c r="K9" i="23"/>
  <c r="S9" i="24"/>
  <c r="S9" i="23"/>
  <c r="E11" i="25"/>
  <c r="E19" i="23"/>
  <c r="M11" i="25"/>
  <c r="M19" i="23"/>
  <c r="Q11" i="25"/>
  <c r="Q19" i="23"/>
  <c r="L50" i="18"/>
  <c r="E50" i="18"/>
  <c r="E11" i="26"/>
  <c r="E14" i="23"/>
  <c r="M11" i="26"/>
  <c r="M14" i="23"/>
  <c r="Q11" i="26"/>
  <c r="Q14" i="23"/>
  <c r="U11" i="26"/>
  <c r="U23" i="18"/>
  <c r="Q50" i="18"/>
  <c r="D50" i="18"/>
  <c r="C11" i="18"/>
  <c r="H11" i="18" s="1"/>
  <c r="U11" i="18" s="1"/>
  <c r="H13" i="18"/>
  <c r="U13" i="18" s="1"/>
  <c r="N14" i="18"/>
  <c r="U14" i="18" s="1"/>
  <c r="P15" i="18"/>
  <c r="P24" i="18" s="1"/>
  <c r="P50" i="18" s="1"/>
  <c r="O43" i="18"/>
  <c r="T43" i="18" s="1"/>
  <c r="T49" i="18" s="1"/>
  <c r="N11" i="14"/>
  <c r="O38" i="14"/>
  <c r="F50" i="14"/>
  <c r="G50" i="14" s="1"/>
  <c r="G49" i="14"/>
  <c r="V44" i="14"/>
  <c r="V48" i="14" s="1"/>
  <c r="V49" i="14" s="1"/>
  <c r="H14" i="23"/>
  <c r="T14" i="23"/>
  <c r="J20" i="23"/>
  <c r="N20" i="23" s="1"/>
  <c r="J24" i="18"/>
  <c r="J38" i="18"/>
  <c r="U44" i="18"/>
  <c r="U48" i="18" s="1"/>
  <c r="F49" i="18"/>
  <c r="F50" i="18" s="1"/>
  <c r="J49" i="18"/>
  <c r="R49" i="18"/>
  <c r="R50" i="18" s="1"/>
  <c r="I24" i="14"/>
  <c r="P24" i="14"/>
  <c r="M49" i="14"/>
  <c r="H27" i="18"/>
  <c r="T27" i="18"/>
  <c r="I43" i="18"/>
  <c r="K49" i="18"/>
  <c r="K50" i="18" s="1"/>
  <c r="H11" i="14"/>
  <c r="U11" i="14"/>
  <c r="R11" i="14"/>
  <c r="K38" i="14"/>
  <c r="I50" i="14"/>
  <c r="P50" i="14"/>
  <c r="T34" i="18"/>
  <c r="U34" i="18" s="1"/>
  <c r="V12" i="14"/>
  <c r="V14" i="14"/>
  <c r="V18" i="14"/>
  <c r="V19" i="14" s="1"/>
  <c r="O24" i="14"/>
  <c r="V22" i="14"/>
  <c r="S24" i="14"/>
  <c r="T24" i="14" s="1"/>
  <c r="V26" i="14"/>
  <c r="V27" i="14" s="1"/>
  <c r="V33" i="14"/>
  <c r="V37" i="14" s="1"/>
  <c r="N37" i="14"/>
  <c r="V41" i="14"/>
  <c r="N49" i="14"/>
  <c r="J50" i="14"/>
  <c r="K49" i="14"/>
  <c r="R49" i="14"/>
  <c r="R15" i="14"/>
  <c r="R19" i="14"/>
  <c r="R23" i="14"/>
  <c r="K24" i="14"/>
  <c r="R27" i="14"/>
  <c r="E32" i="14"/>
  <c r="R37" i="14"/>
  <c r="E43" i="14"/>
  <c r="M43" i="14"/>
  <c r="N43" i="14" s="1"/>
  <c r="U43" i="14"/>
  <c r="R48" i="14"/>
  <c r="S49" i="14"/>
  <c r="U49" i="14" s="1"/>
  <c r="D24" i="14"/>
  <c r="L24" i="14"/>
  <c r="M24" i="14" s="1"/>
  <c r="N24" i="14" s="1"/>
  <c r="N32" i="14"/>
  <c r="D38" i="14"/>
  <c r="L38" i="14"/>
  <c r="M38" i="14" s="1"/>
  <c r="N38" i="14" s="1"/>
  <c r="D49" i="14"/>
  <c r="H15" i="14"/>
  <c r="H19" i="14"/>
  <c r="H23" i="14"/>
  <c r="Q24" i="14"/>
  <c r="H27" i="14"/>
  <c r="H37" i="14"/>
  <c r="Q38" i="14"/>
  <c r="Q50" i="14" l="1"/>
  <c r="U19" i="23"/>
  <c r="L50" i="14"/>
  <c r="M50" i="14" s="1"/>
  <c r="O50" i="14"/>
  <c r="U14" i="23"/>
  <c r="R50" i="14"/>
  <c r="E49" i="14"/>
  <c r="H49" i="14"/>
  <c r="D50" i="14"/>
  <c r="E24" i="14"/>
  <c r="H24" i="14"/>
  <c r="U27" i="18"/>
  <c r="U38" i="18" s="1"/>
  <c r="H24" i="18"/>
  <c r="S20" i="23"/>
  <c r="C24" i="18"/>
  <c r="C50" i="18" s="1"/>
  <c r="E38" i="14"/>
  <c r="H38" i="14"/>
  <c r="S50" i="14"/>
  <c r="T50" i="14" s="1"/>
  <c r="T49" i="14"/>
  <c r="K50" i="14"/>
  <c r="N50" i="14"/>
  <c r="V38" i="14"/>
  <c r="V50" i="14" s="1"/>
  <c r="V15" i="14"/>
  <c r="V24" i="14" s="1"/>
  <c r="T15" i="18"/>
  <c r="T24" i="18" s="1"/>
  <c r="K20" i="23"/>
  <c r="J54" i="18"/>
  <c r="H38" i="18"/>
  <c r="H50" i="18" s="1"/>
  <c r="R24" i="14"/>
  <c r="U24" i="14"/>
  <c r="N43" i="18"/>
  <c r="I49" i="18"/>
  <c r="I50" i="18" s="1"/>
  <c r="G20" i="23"/>
  <c r="T38" i="18"/>
  <c r="T50" i="18" s="1"/>
  <c r="R38" i="14"/>
  <c r="U38" i="14"/>
  <c r="J50" i="18"/>
  <c r="J53" i="18" s="1"/>
  <c r="O49" i="18"/>
  <c r="O50" i="18" s="1"/>
  <c r="U15" i="18"/>
  <c r="U24" i="18" s="1"/>
  <c r="U20" i="23" l="1"/>
  <c r="U43" i="18"/>
  <c r="U49" i="18" s="1"/>
  <c r="U50" i="18" s="1"/>
  <c r="N49" i="18"/>
  <c r="N50" i="18" s="1"/>
  <c r="J54" i="14"/>
  <c r="E50" i="14"/>
  <c r="J55" i="14" s="1"/>
  <c r="H50" i="14"/>
  <c r="J55" i="18"/>
  <c r="L57" i="18" s="1"/>
  <c r="U50" i="14"/>
  <c r="J56" i="14" l="1"/>
</calcChain>
</file>

<file path=xl/sharedStrings.xml><?xml version="1.0" encoding="utf-8"?>
<sst xmlns="http://schemas.openxmlformats.org/spreadsheetml/2006/main" count="877" uniqueCount="77">
  <si>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</si>
  <si>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</si>
  <si>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</si>
  <si>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</si>
  <si>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</si>
  <si>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</si>
  <si>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</si>
  <si>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</si>
  <si>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</si>
  <si>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</si>
  <si>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</si>
  <si>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</si>
  <si>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</si>
  <si>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</si>
  <si>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</si>
  <si>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</si>
  <si>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</si>
  <si>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</si>
  <si>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</si>
  <si>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</si>
  <si>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</si>
  <si>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</si>
  <si>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</si>
  <si>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</si>
  <si>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</si>
  <si>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</si>
  <si>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</si>
  <si>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</si>
  <si>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</si>
  <si>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</si>
  <si>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</si>
  <si>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</si>
  <si>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</si>
  <si>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</si>
  <si>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</si>
  <si>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</si>
  <si>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</si>
  <si>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</si>
  <si>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</si>
  <si>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</si>
  <si>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</si>
  <si>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</si>
  <si>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</si>
  <si>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</si>
  <si>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</si>
  <si>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</si>
  <si>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</si>
  <si>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</si>
  <si>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</si>
  <si>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</si>
  <si>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</si>
  <si>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</si>
  <si>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</si>
  <si>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</si>
  <si>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</si>
  <si>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</si>
  <si>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</si>
  <si>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</si>
  <si>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</si>
  <si>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</si>
  <si>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</si>
  <si>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</si>
  <si>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</si>
  <si>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Kunigal</t>
  </si>
  <si>
    <t>Magadi</t>
  </si>
  <si>
    <t>Whitefield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</si>
  <si>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</si>
  <si>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</si>
  <si>
    <t>bescom ob</t>
  </si>
  <si>
    <t>circle ob</t>
  </si>
  <si>
    <t>Division-wise HT Overhead lines &amp; U.G.Cables added &amp; dismantled during the month of  May  2019  &amp; during the Year 2018-19 in Route KMs</t>
  </si>
  <si>
    <t>Jalahalli</t>
  </si>
  <si>
    <t>Division-wise HT Overhead lines &amp; U.G.Cables added &amp; dismantled during the month of April-2021 &amp; during the Year 2021-22 in Route KMs</t>
  </si>
  <si>
    <t>Division-wise HT Overhead lines &amp; U.G.Cables added &amp; dismantled during the month of May-2021 &amp; during the Year 2021-22 in Route KMs</t>
  </si>
  <si>
    <t>Division-wise HT Overhead lines &amp; U.G.Cables added &amp; dismantled during the month of June-2021 &amp; during the Year 2021-22 in Route KMs</t>
  </si>
  <si>
    <t>Division-wise HT Overhead lines &amp; U.G.Cables added &amp; dismantled during the month of July-2021 &amp; during the Year 2021-22 in Route KMs</t>
  </si>
  <si>
    <t>Division-wise HT Overhead lines &amp; U.G.Cables added &amp; dismantled during the month of Aug-2021 &amp; during the Year 2021-22 in Route KMs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</si>
</sst>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u/>
      <sz val="12"/>
      <name val="Bookman Old Style"/>
      <family val="1"/>
    </font>
    <font>
      <sz val="12"/>
      <color theme="0"/>
      <name val="Bookman Old Style"/>
      <family val="1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0"/>
      <color theme="1"/>
      <name val="Bookman Old Style"/>
      <family val="1"/>
    </font>
    <font>
      <sz val="20"/>
      <color theme="0"/>
      <name val="Bookman Old Style"/>
      <family val="1"/>
    </font>
    <font>
      <sz val="24"/>
      <name val="Bookman Old Style"/>
      <family val="1"/>
    </font>
    <font>
      <sz val="10"/>
      <name val="Arial"/>
      <family val="2"/>
    </font>
    <font>
      <sz val="24"/>
      <color theme="0"/>
      <name val="Bookman Old Style"/>
      <family val="1"/>
    </font>
    <font>
      <sz val="24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24"/>
      <color theme="0"/>
      <name val="Bookman Old Style"/>
      <family val="1"/>
    </font>
    <font>
      <b/>
      <sz val="22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5" fillId="0" borderId="0"/>
  </cellStyleXfs>
  <cellXfs count="218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2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5" fillId="0" borderId="0" xfId="1" applyNumberFormat="1" applyFont="1" applyFill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right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2" fontId="2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2" fontId="11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horizontal="right" wrapText="1"/>
    </xf>
    <xf numFmtId="2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2" fontId="28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wrapText="1"/>
    </xf>
    <xf numFmtId="0" fontId="32" fillId="0" borderId="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2" fontId="31" fillId="0" borderId="0" xfId="1" applyNumberFormat="1" applyFont="1" applyFill="1" applyBorder="1" applyAlignment="1">
      <alignment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wrapText="1"/>
    </xf>
    <xf numFmtId="0" fontId="31" fillId="0" borderId="0" xfId="1" applyFont="1" applyFill="1" applyBorder="1" applyAlignment="1">
      <alignment horizontal="right" wrapText="1"/>
    </xf>
    <xf numFmtId="0" fontId="33" fillId="0" borderId="0" xfId="1" applyFont="1" applyFill="1" applyBorder="1" applyAlignment="1">
      <alignment wrapText="1"/>
    </xf>
    <xf numFmtId="0" fontId="33" fillId="0" borderId="0" xfId="1" applyFont="1" applyFill="1" applyBorder="1" applyAlignment="1">
      <alignment horizontal="right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wrapText="1"/>
    </xf>
    <xf numFmtId="2" fontId="37" fillId="0" borderId="1" xfId="1" applyNumberFormat="1" applyFont="1" applyFill="1" applyBorder="1" applyAlignment="1">
      <alignment horizontal="center" vertical="center" wrapText="1"/>
    </xf>
    <xf numFmtId="2" fontId="38" fillId="0" borderId="0" xfId="1" applyNumberFormat="1" applyFont="1" applyFill="1" applyBorder="1" applyAlignment="1">
      <alignment wrapText="1"/>
    </xf>
    <xf numFmtId="0" fontId="36" fillId="0" borderId="0" xfId="1" applyFont="1" applyFill="1" applyBorder="1" applyAlignment="1">
      <alignment wrapText="1"/>
    </xf>
    <xf numFmtId="2" fontId="39" fillId="0" borderId="0" xfId="1" applyNumberFormat="1" applyFont="1" applyFill="1" applyBorder="1" applyAlignment="1">
      <alignment wrapText="1"/>
    </xf>
    <xf numFmtId="0" fontId="39" fillId="0" borderId="0" xfId="1" applyFont="1" applyFill="1" applyBorder="1" applyAlignment="1">
      <alignment wrapText="1"/>
    </xf>
    <xf numFmtId="2" fontId="39" fillId="0" borderId="0" xfId="1" applyNumberFormat="1" applyFont="1" applyFill="1" applyBorder="1" applyAlignment="1">
      <alignment horizontal="right" wrapText="1"/>
    </xf>
    <xf numFmtId="0" fontId="39" fillId="0" borderId="0" xfId="1" applyFont="1" applyFill="1" applyBorder="1" applyAlignment="1">
      <alignment horizontal="right" wrapText="1"/>
    </xf>
    <xf numFmtId="0" fontId="39" fillId="0" borderId="0" xfId="0" applyFont="1" applyFill="1" applyBorder="1" applyAlignment="1">
      <alignment vertical="center" wrapText="1"/>
    </xf>
    <xf numFmtId="0" fontId="36" fillId="0" borderId="0" xfId="1" applyFont="1" applyFill="1" applyBorder="1" applyAlignment="1">
      <alignment horizontal="right" wrapText="1"/>
    </xf>
    <xf numFmtId="0" fontId="36" fillId="0" borderId="0" xfId="1" applyFont="1" applyFill="1" applyBorder="1" applyAlignment="1">
      <alignment horizontal="center" wrapText="1"/>
    </xf>
    <xf numFmtId="0" fontId="36" fillId="0" borderId="0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center" vertical="center" wrapText="1"/>
    </xf>
    <xf numFmtId="2" fontId="34" fillId="0" borderId="0" xfId="1" applyNumberFormat="1" applyFont="1" applyFill="1" applyBorder="1" applyAlignment="1">
      <alignment wrapText="1"/>
    </xf>
    <xf numFmtId="2" fontId="34" fillId="0" borderId="0" xfId="1" applyNumberFormat="1" applyFont="1" applyFill="1" applyBorder="1" applyAlignment="1">
      <alignment horizontal="right" wrapText="1"/>
    </xf>
    <xf numFmtId="2" fontId="40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39" fillId="0" borderId="0" xfId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 2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715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/>
      <sheetData sheetId="1"/>
      <sheetData sheetId="2"/>
      <sheetData sheetId="3"/>
      <sheetData sheetId="4"/>
      <sheetData sheetId="5">
        <row r="53">
          <cell r="J53">
            <v>96828.387300000002</v>
          </cell>
        </row>
      </sheetData>
      <sheetData sheetId="6"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>
        <row r="47"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>
        <row r="47">
          <cell r="J47">
            <v>32.905000000000001</v>
          </cell>
          <cell r="Q47">
            <v>9.44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>
        <row r="51">
          <cell r="J51">
            <v>407.10399999999998</v>
          </cell>
        </row>
      </sheetData>
      <sheetData sheetId="10"/>
      <sheetData sheetId="11">
        <row r="54">
          <cell r="J54">
            <v>100283.96429999999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</sheetData>
      <sheetData sheetId="3" refreshError="1"/>
      <sheetData sheetId="4" refreshError="1">
        <row r="51">
          <cell r="N51">
            <v>4962.2130000000006</v>
          </cell>
        </row>
        <row r="52">
          <cell r="N52">
            <v>0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</row>
        <row r="51">
          <cell r="H51" t="e">
            <v>#REF!</v>
          </cell>
          <cell r="K51" t="e">
            <v>#REF!</v>
          </cell>
        </row>
        <row r="52">
          <cell r="H52" t="e">
            <v>#REF!</v>
          </cell>
          <cell r="K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2" zoomScaleNormal="62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1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16" customWidth="1"/>
    <col min="19" max="19" width="21.5703125" style="117" customWidth="1"/>
    <col min="20" max="20" width="18" style="116" customWidth="1"/>
    <col min="21" max="21" width="26.28515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</row>
    <row r="2" spans="1:22" ht="15" customHeight="1" x14ac:dyDescent="0.35">
      <c r="A2" s="179" t="s">
        <v>70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2" ht="32.25" customHeight="1" x14ac:dyDescent="0.3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2" s="108" customFormat="1" ht="43.5" customHeight="1" x14ac:dyDescent="0.25">
      <c r="A4" s="174" t="s">
        <v>1</v>
      </c>
      <c r="B4" s="174" t="s">
        <v>2</v>
      </c>
      <c r="C4" s="174" t="s">
        <v>3</v>
      </c>
      <c r="D4" s="174"/>
      <c r="E4" s="174"/>
      <c r="F4" s="174"/>
      <c r="G4" s="174"/>
      <c r="H4" s="174"/>
      <c r="I4" s="174" t="s">
        <v>4</v>
      </c>
      <c r="J4" s="175"/>
      <c r="K4" s="175"/>
      <c r="L4" s="175"/>
      <c r="M4" s="175"/>
      <c r="N4" s="175"/>
      <c r="O4" s="174" t="s">
        <v>5</v>
      </c>
      <c r="P4" s="175"/>
      <c r="Q4" s="175"/>
      <c r="R4" s="175"/>
      <c r="S4" s="175"/>
      <c r="T4" s="175"/>
      <c r="U4" s="124"/>
    </row>
    <row r="5" spans="1:22" s="108" customFormat="1" ht="54.75" customHeight="1" x14ac:dyDescent="0.25">
      <c r="A5" s="175"/>
      <c r="B5" s="175"/>
      <c r="C5" s="174" t="s">
        <v>6</v>
      </c>
      <c r="D5" s="174" t="s">
        <v>7</v>
      </c>
      <c r="E5" s="174"/>
      <c r="F5" s="174" t="s">
        <v>8</v>
      </c>
      <c r="G5" s="174"/>
      <c r="H5" s="180" t="s">
        <v>9</v>
      </c>
      <c r="I5" s="174" t="s">
        <v>6</v>
      </c>
      <c r="J5" s="174" t="s">
        <v>7</v>
      </c>
      <c r="K5" s="174"/>
      <c r="L5" s="174" t="s">
        <v>8</v>
      </c>
      <c r="M5" s="174"/>
      <c r="N5" s="174" t="s">
        <v>9</v>
      </c>
      <c r="O5" s="174" t="s">
        <v>6</v>
      </c>
      <c r="P5" s="174" t="s">
        <v>7</v>
      </c>
      <c r="Q5" s="174"/>
      <c r="R5" s="174" t="s">
        <v>8</v>
      </c>
      <c r="S5" s="174"/>
      <c r="T5" s="174" t="s">
        <v>9</v>
      </c>
      <c r="U5" s="174" t="s">
        <v>10</v>
      </c>
    </row>
    <row r="6" spans="1:22" s="108" customFormat="1" ht="38.25" customHeight="1" x14ac:dyDescent="0.25">
      <c r="A6" s="175"/>
      <c r="B6" s="175"/>
      <c r="C6" s="175"/>
      <c r="D6" s="123" t="s">
        <v>11</v>
      </c>
      <c r="E6" s="123" t="s">
        <v>12</v>
      </c>
      <c r="F6" s="123" t="s">
        <v>11</v>
      </c>
      <c r="G6" s="123" t="s">
        <v>12</v>
      </c>
      <c r="H6" s="181"/>
      <c r="I6" s="175"/>
      <c r="J6" s="123" t="s">
        <v>11</v>
      </c>
      <c r="K6" s="123" t="s">
        <v>12</v>
      </c>
      <c r="L6" s="123" t="s">
        <v>11</v>
      </c>
      <c r="M6" s="123" t="s">
        <v>12</v>
      </c>
      <c r="N6" s="174"/>
      <c r="O6" s="175"/>
      <c r="P6" s="123" t="s">
        <v>11</v>
      </c>
      <c r="Q6" s="123" t="s">
        <v>12</v>
      </c>
      <c r="R6" s="123" t="s">
        <v>11</v>
      </c>
      <c r="S6" s="123" t="s">
        <v>12</v>
      </c>
      <c r="T6" s="174"/>
      <c r="U6" s="174"/>
    </row>
    <row r="7" spans="1:22" ht="55.5" customHeight="1" x14ac:dyDescent="0.35">
      <c r="A7" s="124">
        <v>1</v>
      </c>
      <c r="B7" s="124" t="s">
        <v>30</v>
      </c>
      <c r="C7" s="109">
        <v>6879.2699999999995</v>
      </c>
      <c r="D7" s="109">
        <v>24.08</v>
      </c>
      <c r="E7" s="109" t="e">
        <f>#REF!+braz!D7</f>
        <v>#REF!</v>
      </c>
      <c r="F7" s="109">
        <v>0</v>
      </c>
      <c r="G7" s="109" t="e">
        <f>#REF!+braz!F7</f>
        <v>#REF!</v>
      </c>
      <c r="H7" s="109">
        <f t="shared" ref="H7:H20" si="0">C7+(D7-F7)</f>
        <v>6903.3499999999995</v>
      </c>
      <c r="I7" s="109">
        <v>58.64</v>
      </c>
      <c r="J7" s="109">
        <v>0</v>
      </c>
      <c r="K7" s="109" t="e">
        <f>#REF!+braz!J7</f>
        <v>#REF!</v>
      </c>
      <c r="L7" s="109">
        <v>0</v>
      </c>
      <c r="M7" s="109" t="e">
        <f>#REF!+braz!L7</f>
        <v>#REF!</v>
      </c>
      <c r="N7" s="109">
        <f t="shared" ref="N7:N20" si="1">I7+(J7-L7)</f>
        <v>58.64</v>
      </c>
      <c r="O7" s="109">
        <v>0</v>
      </c>
      <c r="P7" s="109">
        <v>0</v>
      </c>
      <c r="Q7" s="109" t="e">
        <f>#REF!+braz!P7</f>
        <v>#REF!</v>
      </c>
      <c r="R7" s="109">
        <v>0</v>
      </c>
      <c r="S7" s="109" t="e">
        <f>#REF!+braz!R7</f>
        <v>#REF!</v>
      </c>
      <c r="T7" s="109">
        <f t="shared" ref="T7:T20" si="2">O7+(P7-R7)</f>
        <v>0</v>
      </c>
      <c r="U7" s="109">
        <f t="shared" ref="U7:U19" si="3">H7+N7+T7</f>
        <v>6961.99</v>
      </c>
    </row>
    <row r="8" spans="1:22" s="111" customFormat="1" ht="55.5" customHeight="1" x14ac:dyDescent="0.4">
      <c r="A8" s="124">
        <v>2</v>
      </c>
      <c r="B8" s="124" t="s">
        <v>31</v>
      </c>
      <c r="C8" s="109">
        <v>4890.3000000000011</v>
      </c>
      <c r="D8" s="109">
        <v>7.81</v>
      </c>
      <c r="E8" s="109" t="e">
        <f>#REF!+braz!D8</f>
        <v>#REF!</v>
      </c>
      <c r="F8" s="109">
        <v>0</v>
      </c>
      <c r="G8" s="109" t="e">
        <f>#REF!+braz!F8</f>
        <v>#REF!</v>
      </c>
      <c r="H8" s="109">
        <f t="shared" si="0"/>
        <v>4898.1100000000015</v>
      </c>
      <c r="I8" s="109">
        <v>512.21799999999996</v>
      </c>
      <c r="J8" s="109">
        <v>0.03</v>
      </c>
      <c r="K8" s="109" t="e">
        <f>#REF!+braz!J8</f>
        <v>#REF!</v>
      </c>
      <c r="L8" s="109">
        <v>0</v>
      </c>
      <c r="M8" s="109" t="e">
        <f>#REF!+braz!L8</f>
        <v>#REF!</v>
      </c>
      <c r="N8" s="109">
        <f t="shared" si="1"/>
        <v>512.24799999999993</v>
      </c>
      <c r="O8" s="109">
        <v>3.0000000000000004</v>
      </c>
      <c r="P8" s="109">
        <v>0.04</v>
      </c>
      <c r="Q8" s="109" t="e">
        <f>#REF!+braz!P8</f>
        <v>#REF!</v>
      </c>
      <c r="R8" s="109">
        <v>0</v>
      </c>
      <c r="S8" s="109" t="e">
        <f>#REF!+braz!R8</f>
        <v>#REF!</v>
      </c>
      <c r="T8" s="109">
        <f t="shared" si="2"/>
        <v>3.0400000000000005</v>
      </c>
      <c r="U8" s="109">
        <f t="shared" si="3"/>
        <v>5413.398000000001</v>
      </c>
      <c r="V8" s="122"/>
    </row>
    <row r="9" spans="1:22" s="111" customFormat="1" ht="55.5" customHeight="1" x14ac:dyDescent="0.4">
      <c r="A9" s="123"/>
      <c r="B9" s="123" t="s">
        <v>32</v>
      </c>
      <c r="C9" s="110">
        <f>SUM(C7:C8)</f>
        <v>11769.57</v>
      </c>
      <c r="D9" s="110">
        <f>D8+D7</f>
        <v>31.889999999999997</v>
      </c>
      <c r="E9" s="110" t="e">
        <f>#REF!+braz!D9</f>
        <v>#REF!</v>
      </c>
      <c r="F9" s="110">
        <f>F8+F7</f>
        <v>0</v>
      </c>
      <c r="G9" s="110" t="e">
        <f>#REF!+braz!F9</f>
        <v>#REF!</v>
      </c>
      <c r="H9" s="110">
        <f t="shared" si="0"/>
        <v>11801.46</v>
      </c>
      <c r="I9" s="110">
        <f>SUM(I7:I8)</f>
        <v>570.85799999999995</v>
      </c>
      <c r="J9" s="110">
        <f>J8+J7</f>
        <v>0.03</v>
      </c>
      <c r="K9" s="110" t="e">
        <f>#REF!+braz!J9</f>
        <v>#REF!</v>
      </c>
      <c r="L9" s="110">
        <f>L8+L7</f>
        <v>0</v>
      </c>
      <c r="M9" s="110" t="e">
        <f>#REF!+braz!L9</f>
        <v>#REF!</v>
      </c>
      <c r="N9" s="110">
        <f t="shared" si="1"/>
        <v>570.88799999999992</v>
      </c>
      <c r="O9" s="110">
        <f>SUM(O7:O8)</f>
        <v>3.0000000000000004</v>
      </c>
      <c r="P9" s="110">
        <f>P8+P7</f>
        <v>0.04</v>
      </c>
      <c r="Q9" s="110" t="e">
        <f>#REF!+braz!P9</f>
        <v>#REF!</v>
      </c>
      <c r="R9" s="110">
        <f>R8+R7</f>
        <v>0</v>
      </c>
      <c r="S9" s="110" t="e">
        <f>#REF!+braz!R9</f>
        <v>#REF!</v>
      </c>
      <c r="T9" s="110">
        <f t="shared" si="2"/>
        <v>3.0400000000000005</v>
      </c>
      <c r="U9" s="110">
        <f t="shared" si="3"/>
        <v>12375.387999999999</v>
      </c>
    </row>
    <row r="10" spans="1:22" ht="55.5" customHeight="1" x14ac:dyDescent="0.35">
      <c r="A10" s="124">
        <v>3</v>
      </c>
      <c r="B10" s="124" t="s">
        <v>33</v>
      </c>
      <c r="C10" s="109">
        <v>3543.9629999999997</v>
      </c>
      <c r="D10" s="109">
        <v>45.25</v>
      </c>
      <c r="E10" s="109" t="e">
        <f>#REF!+braz!D10</f>
        <v>#REF!</v>
      </c>
      <c r="F10" s="109">
        <v>0</v>
      </c>
      <c r="G10" s="109" t="e">
        <f>#REF!+braz!F10</f>
        <v>#REF!</v>
      </c>
      <c r="H10" s="109">
        <f t="shared" si="0"/>
        <v>3589.2129999999997</v>
      </c>
      <c r="I10" s="109">
        <v>52.24</v>
      </c>
      <c r="J10" s="109">
        <v>0</v>
      </c>
      <c r="K10" s="109" t="e">
        <f>#REF!+braz!J10</f>
        <v>#REF!</v>
      </c>
      <c r="L10" s="109">
        <v>0</v>
      </c>
      <c r="M10" s="109" t="e">
        <f>#REF!+braz!L10</f>
        <v>#REF!</v>
      </c>
      <c r="N10" s="109">
        <f t="shared" si="1"/>
        <v>52.24</v>
      </c>
      <c r="O10" s="109">
        <v>56.250000000000007</v>
      </c>
      <c r="P10" s="109">
        <v>0</v>
      </c>
      <c r="Q10" s="109" t="e">
        <f>#REF!+braz!P10</f>
        <v>#REF!</v>
      </c>
      <c r="R10" s="109">
        <v>0</v>
      </c>
      <c r="S10" s="109" t="e">
        <f>#REF!+braz!R10</f>
        <v>#REF!</v>
      </c>
      <c r="T10" s="109">
        <f t="shared" si="2"/>
        <v>56.250000000000007</v>
      </c>
      <c r="U10" s="109">
        <f t="shared" si="3"/>
        <v>3697.7029999999995</v>
      </c>
    </row>
    <row r="11" spans="1:22" ht="55.5" customHeight="1" x14ac:dyDescent="0.35">
      <c r="A11" s="124">
        <v>4</v>
      </c>
      <c r="B11" s="124" t="s">
        <v>64</v>
      </c>
      <c r="C11" s="109">
        <v>213.87100000000001</v>
      </c>
      <c r="D11" s="109">
        <v>4.7439999999999998</v>
      </c>
      <c r="E11" s="109" t="e">
        <f>#REF!+braz!D11</f>
        <v>#REF!</v>
      </c>
      <c r="F11" s="109">
        <v>0</v>
      </c>
      <c r="G11" s="109" t="e">
        <f>#REF!+braz!F11</f>
        <v>#REF!</v>
      </c>
      <c r="H11" s="109">
        <f t="shared" si="0"/>
        <v>218.61500000000001</v>
      </c>
      <c r="I11" s="109">
        <v>10.198</v>
      </c>
      <c r="J11" s="109">
        <v>5.5</v>
      </c>
      <c r="K11" s="109" t="e">
        <f>#REF!+braz!J11</f>
        <v>#REF!</v>
      </c>
      <c r="L11" s="109">
        <v>0</v>
      </c>
      <c r="M11" s="109" t="e">
        <f>#REF!+braz!L11</f>
        <v>#REF!</v>
      </c>
      <c r="N11" s="109">
        <f t="shared" si="1"/>
        <v>15.698</v>
      </c>
      <c r="O11" s="109">
        <v>0</v>
      </c>
      <c r="P11" s="109">
        <v>0</v>
      </c>
      <c r="Q11" s="109" t="e">
        <f>#REF!+braz!P11</f>
        <v>#REF!</v>
      </c>
      <c r="R11" s="109">
        <v>0</v>
      </c>
      <c r="S11" s="109" t="e">
        <f>#REF!+braz!R11</f>
        <v>#REF!</v>
      </c>
      <c r="T11" s="109">
        <f t="shared" si="2"/>
        <v>0</v>
      </c>
      <c r="U11" s="109">
        <f t="shared" si="3"/>
        <v>234.31300000000002</v>
      </c>
    </row>
    <row r="12" spans="1:22" s="111" customFormat="1" ht="55.5" customHeight="1" x14ac:dyDescent="0.4">
      <c r="A12" s="124">
        <v>5</v>
      </c>
      <c r="B12" s="124" t="s">
        <v>34</v>
      </c>
      <c r="C12" s="109">
        <v>3826.6110000000003</v>
      </c>
      <c r="D12" s="109">
        <v>3.26</v>
      </c>
      <c r="E12" s="109" t="e">
        <f>#REF!+braz!D12</f>
        <v>#REF!</v>
      </c>
      <c r="F12" s="109">
        <v>0</v>
      </c>
      <c r="G12" s="109" t="e">
        <f>#REF!+braz!F12</f>
        <v>#REF!</v>
      </c>
      <c r="H12" s="109">
        <f t="shared" si="0"/>
        <v>3829.8710000000005</v>
      </c>
      <c r="I12" s="109">
        <v>41.210000000000008</v>
      </c>
      <c r="J12" s="109">
        <v>0</v>
      </c>
      <c r="K12" s="109" t="e">
        <f>#REF!+braz!J12</f>
        <v>#REF!</v>
      </c>
      <c r="L12" s="109">
        <v>0</v>
      </c>
      <c r="M12" s="109" t="e">
        <f>#REF!+braz!L12</f>
        <v>#REF!</v>
      </c>
      <c r="N12" s="109">
        <f t="shared" si="1"/>
        <v>41.210000000000008</v>
      </c>
      <c r="O12" s="109">
        <v>72.55</v>
      </c>
      <c r="P12" s="109">
        <v>0</v>
      </c>
      <c r="Q12" s="109" t="e">
        <f>#REF!+braz!P12</f>
        <v>#REF!</v>
      </c>
      <c r="R12" s="109">
        <v>0</v>
      </c>
      <c r="S12" s="109" t="e">
        <f>#REF!+braz!R12</f>
        <v>#REF!</v>
      </c>
      <c r="T12" s="109">
        <f t="shared" si="2"/>
        <v>72.55</v>
      </c>
      <c r="U12" s="109">
        <f t="shared" si="3"/>
        <v>3943.6310000000008</v>
      </c>
      <c r="V12" s="122"/>
    </row>
    <row r="13" spans="1:22" ht="55.5" customHeight="1" x14ac:dyDescent="0.35">
      <c r="A13" s="124">
        <v>6</v>
      </c>
      <c r="B13" s="124" t="s">
        <v>35</v>
      </c>
      <c r="C13" s="109">
        <v>2383.5333000000001</v>
      </c>
      <c r="D13" s="109">
        <v>10.210000000000001</v>
      </c>
      <c r="E13" s="109" t="e">
        <f>#REF!+braz!D13</f>
        <v>#REF!</v>
      </c>
      <c r="F13" s="109">
        <v>0</v>
      </c>
      <c r="G13" s="109" t="e">
        <f>#REF!+braz!F13</f>
        <v>#REF!</v>
      </c>
      <c r="H13" s="109">
        <f t="shared" si="0"/>
        <v>2393.7433000000001</v>
      </c>
      <c r="I13" s="109">
        <v>143.50399999999996</v>
      </c>
      <c r="J13" s="109">
        <v>0.06</v>
      </c>
      <c r="K13" s="109" t="e">
        <f>#REF!+braz!J13</f>
        <v>#REF!</v>
      </c>
      <c r="L13" s="109">
        <v>0</v>
      </c>
      <c r="M13" s="109" t="e">
        <f>#REF!+braz!L13</f>
        <v>#REF!</v>
      </c>
      <c r="N13" s="109">
        <f t="shared" si="1"/>
        <v>143.56399999999996</v>
      </c>
      <c r="O13" s="109">
        <v>18.149999999999999</v>
      </c>
      <c r="P13" s="109">
        <v>0</v>
      </c>
      <c r="Q13" s="109" t="e">
        <f>#REF!+braz!P13</f>
        <v>#REF!</v>
      </c>
      <c r="R13" s="109">
        <v>0</v>
      </c>
      <c r="S13" s="109" t="e">
        <f>#REF!+braz!R13</f>
        <v>#REF!</v>
      </c>
      <c r="T13" s="109">
        <f t="shared" si="2"/>
        <v>18.149999999999999</v>
      </c>
      <c r="U13" s="109">
        <f t="shared" si="3"/>
        <v>2555.4573</v>
      </c>
    </row>
    <row r="14" spans="1:22" s="111" customFormat="1" ht="55.5" customHeight="1" x14ac:dyDescent="0.4">
      <c r="A14" s="123"/>
      <c r="B14" s="123" t="s">
        <v>36</v>
      </c>
      <c r="C14" s="110">
        <f>SUM(C10:C13)</f>
        <v>9967.9782999999989</v>
      </c>
      <c r="D14" s="110">
        <f>D13+D12+D11+D10</f>
        <v>63.463999999999999</v>
      </c>
      <c r="E14" s="110" t="e">
        <f>#REF!+braz!D14</f>
        <v>#REF!</v>
      </c>
      <c r="F14" s="110">
        <f>F13+F12+F11+F10</f>
        <v>0</v>
      </c>
      <c r="G14" s="110" t="e">
        <f>#REF!+braz!F14</f>
        <v>#REF!</v>
      </c>
      <c r="H14" s="110">
        <f t="shared" si="0"/>
        <v>10031.442299999999</v>
      </c>
      <c r="I14" s="110">
        <f>SUM(I10:I13)</f>
        <v>247.15199999999999</v>
      </c>
      <c r="J14" s="110">
        <f>J13+J12+J11+J10</f>
        <v>5.56</v>
      </c>
      <c r="K14" s="110" t="e">
        <f>#REF!+braz!J14</f>
        <v>#REF!</v>
      </c>
      <c r="L14" s="110">
        <f>L13+L12+L11+L10</f>
        <v>0</v>
      </c>
      <c r="M14" s="110" t="e">
        <f>#REF!+braz!L14</f>
        <v>#REF!</v>
      </c>
      <c r="N14" s="110">
        <f t="shared" si="1"/>
        <v>252.71199999999999</v>
      </c>
      <c r="O14" s="110">
        <f>SUM(O10:O13)</f>
        <v>146.95000000000002</v>
      </c>
      <c r="P14" s="110">
        <f>P13+P12+P11+P10</f>
        <v>0</v>
      </c>
      <c r="Q14" s="110" t="e">
        <f>#REF!+braz!P14</f>
        <v>#REF!</v>
      </c>
      <c r="R14" s="110">
        <f>R13+R12+R11+R10</f>
        <v>0</v>
      </c>
      <c r="S14" s="110" t="e">
        <f>#REF!+braz!R14</f>
        <v>#REF!</v>
      </c>
      <c r="T14" s="110">
        <f t="shared" si="2"/>
        <v>146.95000000000002</v>
      </c>
      <c r="U14" s="110">
        <f t="shared" si="3"/>
        <v>10431.104299999999</v>
      </c>
    </row>
    <row r="15" spans="1:22" ht="55.5" customHeight="1" x14ac:dyDescent="0.35">
      <c r="A15" s="124">
        <v>7</v>
      </c>
      <c r="B15" s="124" t="s">
        <v>37</v>
      </c>
      <c r="C15" s="109">
        <v>4091.67</v>
      </c>
      <c r="D15" s="109">
        <v>6.53</v>
      </c>
      <c r="E15" s="109" t="e">
        <f>#REF!+braz!D15</f>
        <v>#REF!</v>
      </c>
      <c r="F15" s="109">
        <v>0</v>
      </c>
      <c r="G15" s="109" t="e">
        <f>#REF!+braz!F15</f>
        <v>#REF!</v>
      </c>
      <c r="H15" s="109">
        <f t="shared" si="0"/>
        <v>4098.2</v>
      </c>
      <c r="I15" s="109">
        <v>7.6</v>
      </c>
      <c r="J15" s="109">
        <v>0</v>
      </c>
      <c r="K15" s="109" t="e">
        <f>#REF!+braz!J15</f>
        <v>#REF!</v>
      </c>
      <c r="L15" s="109">
        <v>0</v>
      </c>
      <c r="M15" s="109" t="e">
        <f>#REF!+braz!L15</f>
        <v>#REF!</v>
      </c>
      <c r="N15" s="109">
        <f t="shared" si="1"/>
        <v>7.6</v>
      </c>
      <c r="O15" s="109">
        <v>0</v>
      </c>
      <c r="P15" s="109">
        <v>0</v>
      </c>
      <c r="Q15" s="109" t="e">
        <f>#REF!+braz!P15</f>
        <v>#REF!</v>
      </c>
      <c r="R15" s="109">
        <v>0</v>
      </c>
      <c r="S15" s="109" t="e">
        <f>#REF!+braz!R15</f>
        <v>#REF!</v>
      </c>
      <c r="T15" s="109">
        <f t="shared" si="2"/>
        <v>0</v>
      </c>
      <c r="U15" s="109">
        <f t="shared" si="3"/>
        <v>4105.8</v>
      </c>
    </row>
    <row r="16" spans="1:22" ht="55.5" customHeight="1" x14ac:dyDescent="0.35">
      <c r="A16" s="124">
        <v>8</v>
      </c>
      <c r="B16" s="124" t="s">
        <v>38</v>
      </c>
      <c r="C16" s="109">
        <v>5333.3699999999981</v>
      </c>
      <c r="D16" s="109">
        <v>13.71</v>
      </c>
      <c r="E16" s="109" t="e">
        <f>#REF!+braz!D16</f>
        <v>#REF!</v>
      </c>
      <c r="F16" s="109">
        <v>0</v>
      </c>
      <c r="G16" s="109" t="e">
        <f>#REF!+braz!F16</f>
        <v>#REF!</v>
      </c>
      <c r="H16" s="109">
        <f t="shared" si="0"/>
        <v>5347.0799999999981</v>
      </c>
      <c r="I16" s="109">
        <v>4</v>
      </c>
      <c r="J16" s="109">
        <v>0</v>
      </c>
      <c r="K16" s="109" t="e">
        <f>#REF!+braz!J16</f>
        <v>#REF!</v>
      </c>
      <c r="L16" s="109">
        <v>0</v>
      </c>
      <c r="M16" s="109" t="e">
        <f>#REF!+braz!L16</f>
        <v>#REF!</v>
      </c>
      <c r="N16" s="109">
        <f t="shared" si="1"/>
        <v>4</v>
      </c>
      <c r="O16" s="109">
        <v>0.03</v>
      </c>
      <c r="P16" s="109">
        <v>0</v>
      </c>
      <c r="Q16" s="109" t="e">
        <f>#REF!+braz!P16</f>
        <v>#REF!</v>
      </c>
      <c r="R16" s="109">
        <v>0</v>
      </c>
      <c r="S16" s="109" t="e">
        <f>#REF!+braz!R16</f>
        <v>#REF!</v>
      </c>
      <c r="T16" s="109">
        <f t="shared" si="2"/>
        <v>0.03</v>
      </c>
      <c r="U16" s="109">
        <f t="shared" si="3"/>
        <v>5351.1099999999979</v>
      </c>
    </row>
    <row r="17" spans="1:22" s="111" customFormat="1" ht="55.5" customHeight="1" x14ac:dyDescent="0.4">
      <c r="A17" s="124">
        <v>9</v>
      </c>
      <c r="B17" s="124" t="s">
        <v>39</v>
      </c>
      <c r="C17" s="109">
        <v>2611.6</v>
      </c>
      <c r="D17" s="109">
        <v>15.77</v>
      </c>
      <c r="E17" s="109" t="e">
        <f>#REF!+braz!D17</f>
        <v>#REF!</v>
      </c>
      <c r="F17" s="109">
        <v>0</v>
      </c>
      <c r="G17" s="109" t="e">
        <f>#REF!+braz!F17</f>
        <v>#REF!</v>
      </c>
      <c r="H17" s="109">
        <f t="shared" si="0"/>
        <v>2627.37</v>
      </c>
      <c r="I17" s="109">
        <v>155.65000000000003</v>
      </c>
      <c r="J17" s="109">
        <v>0</v>
      </c>
      <c r="K17" s="109" t="e">
        <f>#REF!+braz!J17</f>
        <v>#REF!</v>
      </c>
      <c r="L17" s="109">
        <v>0</v>
      </c>
      <c r="M17" s="109" t="e">
        <f>#REF!+braz!L17</f>
        <v>#REF!</v>
      </c>
      <c r="N17" s="109">
        <f t="shared" si="1"/>
        <v>155.65000000000003</v>
      </c>
      <c r="O17" s="109">
        <v>2.2000000000000002</v>
      </c>
      <c r="P17" s="109">
        <v>0</v>
      </c>
      <c r="Q17" s="109" t="e">
        <f>#REF!+braz!P17</f>
        <v>#REF!</v>
      </c>
      <c r="R17" s="109">
        <v>0</v>
      </c>
      <c r="S17" s="109" t="e">
        <f>#REF!+braz!R17</f>
        <v>#REF!</v>
      </c>
      <c r="T17" s="109">
        <f t="shared" si="2"/>
        <v>2.2000000000000002</v>
      </c>
      <c r="U17" s="109">
        <f t="shared" si="3"/>
        <v>2785.22</v>
      </c>
      <c r="V17" s="122"/>
    </row>
    <row r="18" spans="1:22" s="111" customFormat="1" ht="55.5" customHeight="1" x14ac:dyDescent="0.4">
      <c r="A18" s="124">
        <v>10</v>
      </c>
      <c r="B18" s="124" t="s">
        <v>40</v>
      </c>
      <c r="C18" s="109">
        <v>4571.1900000000005</v>
      </c>
      <c r="D18" s="109">
        <v>8.67</v>
      </c>
      <c r="E18" s="109" t="e">
        <f>#REF!+braz!D18</f>
        <v>#REF!</v>
      </c>
      <c r="F18" s="109">
        <v>0</v>
      </c>
      <c r="G18" s="109" t="e">
        <f>#REF!+braz!F18</f>
        <v>#REF!</v>
      </c>
      <c r="H18" s="109">
        <f t="shared" si="0"/>
        <v>4579.8600000000006</v>
      </c>
      <c r="I18" s="109">
        <v>6.92</v>
      </c>
      <c r="J18" s="109">
        <v>0</v>
      </c>
      <c r="K18" s="109" t="e">
        <f>#REF!+braz!J18</f>
        <v>#REF!</v>
      </c>
      <c r="L18" s="109">
        <v>0</v>
      </c>
      <c r="M18" s="109" t="e">
        <f>#REF!+braz!L18</f>
        <v>#REF!</v>
      </c>
      <c r="N18" s="109">
        <f t="shared" si="1"/>
        <v>6.92</v>
      </c>
      <c r="O18" s="109">
        <v>1.04</v>
      </c>
      <c r="P18" s="109">
        <v>0</v>
      </c>
      <c r="Q18" s="109" t="e">
        <f>#REF!+braz!P18</f>
        <v>#REF!</v>
      </c>
      <c r="R18" s="109">
        <v>0</v>
      </c>
      <c r="S18" s="109" t="e">
        <f>#REF!+braz!R18</f>
        <v>#REF!</v>
      </c>
      <c r="T18" s="109">
        <f t="shared" si="2"/>
        <v>1.04</v>
      </c>
      <c r="U18" s="109">
        <f t="shared" si="3"/>
        <v>4587.8200000000006</v>
      </c>
      <c r="V18" s="122"/>
    </row>
    <row r="19" spans="1:22" s="111" customFormat="1" ht="55.5" customHeight="1" x14ac:dyDescent="0.4">
      <c r="A19" s="123"/>
      <c r="B19" s="123" t="s">
        <v>41</v>
      </c>
      <c r="C19" s="110">
        <f>SUM(C15:C18)</f>
        <v>16607.829999999998</v>
      </c>
      <c r="D19" s="110">
        <f>SUM(D15:D18)</f>
        <v>44.680000000000007</v>
      </c>
      <c r="E19" s="110" t="e">
        <f>#REF!+braz!D19</f>
        <v>#REF!</v>
      </c>
      <c r="F19" s="110">
        <f>SUM(F15:F18)</f>
        <v>0</v>
      </c>
      <c r="G19" s="110" t="e">
        <f>#REF!+braz!F19</f>
        <v>#REF!</v>
      </c>
      <c r="H19" s="110">
        <f t="shared" si="0"/>
        <v>16652.509999999998</v>
      </c>
      <c r="I19" s="110">
        <f>SUM(I15:I18)</f>
        <v>174.17000000000002</v>
      </c>
      <c r="J19" s="110">
        <f>SUM(J15:J18)</f>
        <v>0</v>
      </c>
      <c r="K19" s="110" t="e">
        <f>#REF!+braz!J19</f>
        <v>#REF!</v>
      </c>
      <c r="L19" s="110">
        <f>SUM(L15:L18)</f>
        <v>0</v>
      </c>
      <c r="M19" s="110" t="e">
        <f>#REF!+braz!L19</f>
        <v>#REF!</v>
      </c>
      <c r="N19" s="110">
        <f t="shared" si="1"/>
        <v>174.17000000000002</v>
      </c>
      <c r="O19" s="110">
        <f>SUM(O15:O18)</f>
        <v>3.27</v>
      </c>
      <c r="P19" s="110">
        <f>SUM(P15:P18)</f>
        <v>0</v>
      </c>
      <c r="Q19" s="110" t="e">
        <f>#REF!+braz!P19</f>
        <v>#REF!</v>
      </c>
      <c r="R19" s="110">
        <f>SUM(R15:R18)</f>
        <v>0</v>
      </c>
      <c r="S19" s="110" t="e">
        <f>#REF!+braz!R19</f>
        <v>#REF!</v>
      </c>
      <c r="T19" s="110">
        <f t="shared" si="2"/>
        <v>3.27</v>
      </c>
      <c r="U19" s="110">
        <f t="shared" si="3"/>
        <v>16829.949999999997</v>
      </c>
    </row>
    <row r="20" spans="1:22" s="111" customFormat="1" ht="55.5" customHeight="1" x14ac:dyDescent="0.4">
      <c r="A20" s="123"/>
      <c r="B20" s="123" t="s">
        <v>42</v>
      </c>
      <c r="C20" s="110">
        <f>C19+C14+C9</f>
        <v>38345.378299999997</v>
      </c>
      <c r="D20" s="110">
        <f>D19+D14+D9</f>
        <v>140.03399999999999</v>
      </c>
      <c r="E20" s="110" t="e">
        <f>#REF!+braz!D20</f>
        <v>#REF!</v>
      </c>
      <c r="F20" s="110">
        <f>F19+F14+F9</f>
        <v>0</v>
      </c>
      <c r="G20" s="110" t="e">
        <f>#REF!+braz!F20</f>
        <v>#REF!</v>
      </c>
      <c r="H20" s="110">
        <f t="shared" si="0"/>
        <v>38485.412299999996</v>
      </c>
      <c r="I20" s="110">
        <f>I19+I14+I9</f>
        <v>992.18</v>
      </c>
      <c r="J20" s="110">
        <f>J19+J14+J9</f>
        <v>5.59</v>
      </c>
      <c r="K20" s="110" t="e">
        <f>#REF!+braz!J20</f>
        <v>#REF!</v>
      </c>
      <c r="L20" s="110">
        <f>L19+L14+L9</f>
        <v>0</v>
      </c>
      <c r="M20" s="110" t="e">
        <f>#REF!+braz!L20</f>
        <v>#REF!</v>
      </c>
      <c r="N20" s="110">
        <f t="shared" si="1"/>
        <v>997.77</v>
      </c>
      <c r="O20" s="110">
        <f>O19+O14+O9</f>
        <v>153.22000000000003</v>
      </c>
      <c r="P20" s="110">
        <f>P19+P14+P9</f>
        <v>0.04</v>
      </c>
      <c r="Q20" s="110" t="e">
        <f>#REF!+braz!P20</f>
        <v>#REF!</v>
      </c>
      <c r="R20" s="110">
        <f>R19+R14+R9</f>
        <v>0</v>
      </c>
      <c r="S20" s="110" t="e">
        <f>#REF!+braz!R20</f>
        <v>#REF!</v>
      </c>
      <c r="T20" s="110">
        <f t="shared" si="2"/>
        <v>153.26000000000002</v>
      </c>
      <c r="U20" s="110">
        <f>U19+U14+U9</f>
        <v>39636.442299999995</v>
      </c>
    </row>
    <row r="21" spans="1:22" x14ac:dyDescent="0.35">
      <c r="I21" s="121">
        <f>261.37+72.57</f>
        <v>333.94</v>
      </c>
      <c r="P21" s="107"/>
      <c r="Q21" s="107"/>
      <c r="R21" s="107"/>
      <c r="S21" s="108"/>
      <c r="T21" s="107"/>
      <c r="U21" s="107"/>
    </row>
    <row r="22" spans="1:22" x14ac:dyDescent="0.35">
      <c r="I22" s="121">
        <f>78.17+53.54</f>
        <v>131.71</v>
      </c>
      <c r="P22" s="107"/>
      <c r="Q22" s="107"/>
      <c r="R22" s="107"/>
      <c r="S22" s="108"/>
      <c r="T22" s="107"/>
      <c r="U22" s="107"/>
    </row>
  </sheetData>
  <mergeCells count="20">
    <mergeCell ref="T5:T6"/>
    <mergeCell ref="U5:U6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8" scale="4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zoomScale="60" zoomScaleNormal="48" workbookViewId="0">
      <pane ySplit="6" topLeftCell="A46" activePane="bottomLeft" state="frozen"/>
      <selection pane="bottomLeft" activeCell="B54" sqref="B54:F54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74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2" ht="15" customHeight="1" x14ac:dyDescent="0.35">
      <c r="A2" s="179" t="s">
        <v>73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2" ht="32.25" customHeight="1" x14ac:dyDescent="0.3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2" s="108" customFormat="1" ht="43.5" customHeight="1" x14ac:dyDescent="0.25">
      <c r="A4" s="174" t="s">
        <v>1</v>
      </c>
      <c r="B4" s="174" t="s">
        <v>2</v>
      </c>
      <c r="C4" s="174" t="s">
        <v>3</v>
      </c>
      <c r="D4" s="174"/>
      <c r="E4" s="174"/>
      <c r="F4" s="174"/>
      <c r="G4" s="174"/>
      <c r="H4" s="174"/>
      <c r="I4" s="174" t="s">
        <v>4</v>
      </c>
      <c r="J4" s="175"/>
      <c r="K4" s="175"/>
      <c r="L4" s="175"/>
      <c r="M4" s="175"/>
      <c r="N4" s="175"/>
      <c r="O4" s="174" t="s">
        <v>5</v>
      </c>
      <c r="P4" s="175"/>
      <c r="Q4" s="175"/>
      <c r="R4" s="175"/>
      <c r="S4" s="175"/>
      <c r="T4" s="175"/>
      <c r="U4" s="155"/>
    </row>
    <row r="5" spans="1:22" s="108" customFormat="1" ht="54.75" customHeight="1" x14ac:dyDescent="0.25">
      <c r="A5" s="175"/>
      <c r="B5" s="175"/>
      <c r="C5" s="174" t="s">
        <v>6</v>
      </c>
      <c r="D5" s="174" t="s">
        <v>7</v>
      </c>
      <c r="E5" s="174"/>
      <c r="F5" s="174" t="s">
        <v>8</v>
      </c>
      <c r="G5" s="174"/>
      <c r="H5" s="174" t="s">
        <v>9</v>
      </c>
      <c r="I5" s="174" t="s">
        <v>6</v>
      </c>
      <c r="J5" s="174" t="s">
        <v>7</v>
      </c>
      <c r="K5" s="174"/>
      <c r="L5" s="174" t="s">
        <v>8</v>
      </c>
      <c r="M5" s="174"/>
      <c r="N5" s="174" t="s">
        <v>9</v>
      </c>
      <c r="O5" s="174" t="s">
        <v>6</v>
      </c>
      <c r="P5" s="174" t="s">
        <v>7</v>
      </c>
      <c r="Q5" s="174"/>
      <c r="R5" s="174" t="s">
        <v>8</v>
      </c>
      <c r="S5" s="174"/>
      <c r="T5" s="174" t="s">
        <v>9</v>
      </c>
      <c r="U5" s="174" t="s">
        <v>10</v>
      </c>
    </row>
    <row r="6" spans="1:22" s="108" customFormat="1" ht="38.25" customHeight="1" x14ac:dyDescent="0.25">
      <c r="A6" s="175"/>
      <c r="B6" s="175"/>
      <c r="C6" s="175"/>
      <c r="D6" s="154" t="s">
        <v>11</v>
      </c>
      <c r="E6" s="154" t="s">
        <v>12</v>
      </c>
      <c r="F6" s="154" t="s">
        <v>11</v>
      </c>
      <c r="G6" s="154" t="s">
        <v>12</v>
      </c>
      <c r="H6" s="174"/>
      <c r="I6" s="175"/>
      <c r="J6" s="154" t="s">
        <v>11</v>
      </c>
      <c r="K6" s="154" t="s">
        <v>12</v>
      </c>
      <c r="L6" s="154" t="s">
        <v>11</v>
      </c>
      <c r="M6" s="154" t="s">
        <v>12</v>
      </c>
      <c r="N6" s="174"/>
      <c r="O6" s="175"/>
      <c r="P6" s="154" t="s">
        <v>11</v>
      </c>
      <c r="Q6" s="154" t="s">
        <v>12</v>
      </c>
      <c r="R6" s="154" t="s">
        <v>11</v>
      </c>
      <c r="S6" s="154" t="s">
        <v>12</v>
      </c>
      <c r="T6" s="174"/>
      <c r="U6" s="174"/>
    </row>
    <row r="7" spans="1:22" ht="38.25" customHeight="1" x14ac:dyDescent="0.35">
      <c r="A7" s="155">
        <v>1</v>
      </c>
      <c r="B7" s="155" t="s">
        <v>13</v>
      </c>
      <c r="C7" s="129">
        <v>459.88999999999987</v>
      </c>
      <c r="D7" s="129">
        <v>0</v>
      </c>
      <c r="E7" s="129">
        <v>0</v>
      </c>
      <c r="F7" s="129">
        <v>4.4800000000000004</v>
      </c>
      <c r="G7" s="129">
        <v>4.4800000000000004</v>
      </c>
      <c r="H7" s="129">
        <v>455.40999999999985</v>
      </c>
      <c r="I7" s="129">
        <v>554.84399999999982</v>
      </c>
      <c r="J7" s="129">
        <v>3.8639999999999999</v>
      </c>
      <c r="K7" s="129">
        <v>7.6530000000000005</v>
      </c>
      <c r="L7" s="129">
        <v>0</v>
      </c>
      <c r="M7" s="129">
        <v>0</v>
      </c>
      <c r="N7" s="129">
        <v>558.70799999999986</v>
      </c>
      <c r="O7" s="129">
        <v>70.100000000000009</v>
      </c>
      <c r="P7" s="129">
        <v>0</v>
      </c>
      <c r="Q7" s="129">
        <v>0</v>
      </c>
      <c r="R7" s="129">
        <v>1.88</v>
      </c>
      <c r="S7" s="129">
        <v>1.88</v>
      </c>
      <c r="T7" s="129">
        <v>68.220000000000013</v>
      </c>
      <c r="U7" s="129">
        <v>1082.3379999999997</v>
      </c>
    </row>
    <row r="8" spans="1:22" ht="38.25" customHeight="1" x14ac:dyDescent="0.35">
      <c r="A8" s="155">
        <v>2</v>
      </c>
      <c r="B8" s="155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80.075000000000031</v>
      </c>
      <c r="J8" s="129">
        <v>0.05</v>
      </c>
      <c r="K8" s="129">
        <v>1.4549999999999998</v>
      </c>
      <c r="L8" s="129">
        <v>0</v>
      </c>
      <c r="M8" s="129">
        <v>0</v>
      </c>
      <c r="N8" s="129">
        <v>80.125000000000028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85.67000000000003</v>
      </c>
    </row>
    <row r="9" spans="1:22" ht="38.25" customHeight="1" x14ac:dyDescent="0.35">
      <c r="A9" s="155">
        <v>3</v>
      </c>
      <c r="B9" s="155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538.00800000000004</v>
      </c>
      <c r="J9" s="129">
        <v>0</v>
      </c>
      <c r="K9" s="129">
        <v>2.27</v>
      </c>
      <c r="L9" s="129">
        <v>0</v>
      </c>
      <c r="M9" s="129">
        <v>0</v>
      </c>
      <c r="N9" s="129">
        <v>538.00800000000004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891.57800000000009</v>
      </c>
    </row>
    <row r="10" spans="1:22" s="111" customFormat="1" ht="38.25" customHeight="1" x14ac:dyDescent="0.4">
      <c r="A10" s="155">
        <v>4</v>
      </c>
      <c r="B10" s="155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480.49499999999995</v>
      </c>
      <c r="J10" s="129">
        <v>0.8</v>
      </c>
      <c r="K10" s="129">
        <v>0.9</v>
      </c>
      <c r="L10" s="129">
        <v>0</v>
      </c>
      <c r="M10" s="129">
        <v>0</v>
      </c>
      <c r="N10" s="129">
        <v>481.29499999999996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489.45499999999998</v>
      </c>
      <c r="V10" s="110"/>
    </row>
    <row r="11" spans="1:22" s="111" customFormat="1" ht="38.25" customHeight="1" x14ac:dyDescent="0.4">
      <c r="A11" s="154"/>
      <c r="B11" s="154" t="s">
        <v>16</v>
      </c>
      <c r="C11" s="131">
        <v>781.34499999999991</v>
      </c>
      <c r="D11" s="131">
        <v>0</v>
      </c>
      <c r="E11" s="131">
        <v>0</v>
      </c>
      <c r="F11" s="131">
        <v>4.4800000000000004</v>
      </c>
      <c r="G11" s="131">
        <v>4.4800000000000004</v>
      </c>
      <c r="H11" s="131">
        <v>776.8649999999999</v>
      </c>
      <c r="I11" s="131">
        <v>1653.4219999999998</v>
      </c>
      <c r="J11" s="131">
        <v>4.7139999999999995</v>
      </c>
      <c r="K11" s="131">
        <v>12.278</v>
      </c>
      <c r="L11" s="131">
        <v>0</v>
      </c>
      <c r="M11" s="131">
        <v>0</v>
      </c>
      <c r="N11" s="131">
        <v>1658.136</v>
      </c>
      <c r="O11" s="131">
        <v>115.92</v>
      </c>
      <c r="P11" s="131">
        <v>0</v>
      </c>
      <c r="Q11" s="131">
        <v>0</v>
      </c>
      <c r="R11" s="131">
        <v>1.88</v>
      </c>
      <c r="S11" s="131">
        <v>1.88</v>
      </c>
      <c r="T11" s="131">
        <v>114.04</v>
      </c>
      <c r="U11" s="131">
        <v>2549.0409999999997</v>
      </c>
    </row>
    <row r="12" spans="1:22" ht="38.25" customHeight="1" x14ac:dyDescent="0.35">
      <c r="A12" s="155">
        <v>5</v>
      </c>
      <c r="B12" s="155" t="s">
        <v>17</v>
      </c>
      <c r="C12" s="129">
        <v>558.03999999999962</v>
      </c>
      <c r="D12" s="129">
        <v>0</v>
      </c>
      <c r="E12" s="129">
        <v>0</v>
      </c>
      <c r="F12" s="129">
        <v>23.09</v>
      </c>
      <c r="G12" s="129">
        <v>23.09</v>
      </c>
      <c r="H12" s="129">
        <v>534.94999999999959</v>
      </c>
      <c r="I12" s="129">
        <v>723.07499999999982</v>
      </c>
      <c r="J12" s="129">
        <v>59.46</v>
      </c>
      <c r="K12" s="129">
        <v>60.494999999999997</v>
      </c>
      <c r="L12" s="129">
        <v>0</v>
      </c>
      <c r="M12" s="129">
        <v>0</v>
      </c>
      <c r="N12" s="129">
        <v>782.53499999999985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1360.1649999999995</v>
      </c>
    </row>
    <row r="13" spans="1:22" ht="38.25" customHeight="1" x14ac:dyDescent="0.35">
      <c r="A13" s="155">
        <v>6</v>
      </c>
      <c r="B13" s="155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521.44200000000023</v>
      </c>
      <c r="J13" s="129">
        <v>0.13</v>
      </c>
      <c r="K13" s="129">
        <v>0.67200000000000004</v>
      </c>
      <c r="L13" s="129">
        <v>0</v>
      </c>
      <c r="M13" s="129">
        <v>0</v>
      </c>
      <c r="N13" s="129">
        <v>521.57200000000023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858.68200000000036</v>
      </c>
    </row>
    <row r="14" spans="1:22" s="111" customFormat="1" ht="38.25" customHeight="1" x14ac:dyDescent="0.4">
      <c r="A14" s="155">
        <v>7</v>
      </c>
      <c r="B14" s="155" t="s">
        <v>19</v>
      </c>
      <c r="C14" s="129">
        <v>1277.7599999999993</v>
      </c>
      <c r="D14" s="129">
        <v>0</v>
      </c>
      <c r="E14" s="129">
        <v>0</v>
      </c>
      <c r="F14" s="129">
        <v>0</v>
      </c>
      <c r="G14" s="129">
        <v>0</v>
      </c>
      <c r="H14" s="129">
        <v>1277.7599999999993</v>
      </c>
      <c r="I14" s="129">
        <v>848.47800000000018</v>
      </c>
      <c r="J14" s="129">
        <v>0.19</v>
      </c>
      <c r="K14" s="129">
        <v>20.268000000000001</v>
      </c>
      <c r="L14" s="129">
        <v>0</v>
      </c>
      <c r="M14" s="129">
        <v>0</v>
      </c>
      <c r="N14" s="129">
        <v>848.66800000000023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2184.1779999999994</v>
      </c>
      <c r="V14" s="149"/>
    </row>
    <row r="15" spans="1:22" s="111" customFormat="1" ht="38.25" customHeight="1" x14ac:dyDescent="0.4">
      <c r="A15" s="154"/>
      <c r="B15" s="154" t="s">
        <v>20</v>
      </c>
      <c r="C15" s="131">
        <v>2151.4199999999992</v>
      </c>
      <c r="D15" s="131">
        <v>0</v>
      </c>
      <c r="E15" s="131">
        <v>0</v>
      </c>
      <c r="F15" s="131">
        <v>23.09</v>
      </c>
      <c r="G15" s="131">
        <v>23.09</v>
      </c>
      <c r="H15" s="131">
        <v>2128.329999999999</v>
      </c>
      <c r="I15" s="131">
        <v>2092.9950000000003</v>
      </c>
      <c r="J15" s="131">
        <v>59.78</v>
      </c>
      <c r="K15" s="131">
        <v>81.435000000000002</v>
      </c>
      <c r="L15" s="131">
        <v>0</v>
      </c>
      <c r="M15" s="131">
        <v>0</v>
      </c>
      <c r="N15" s="131">
        <v>2152.7750000000001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4403.0249999999996</v>
      </c>
    </row>
    <row r="16" spans="1:22" s="112" customFormat="1" ht="38.25" customHeight="1" x14ac:dyDescent="0.35">
      <c r="A16" s="155">
        <v>8</v>
      </c>
      <c r="B16" s="155" t="s">
        <v>21</v>
      </c>
      <c r="C16" s="129">
        <v>1024.9740000000004</v>
      </c>
      <c r="D16" s="129">
        <v>0</v>
      </c>
      <c r="E16" s="129">
        <v>0.18</v>
      </c>
      <c r="F16" s="129">
        <v>0</v>
      </c>
      <c r="G16" s="129">
        <v>0</v>
      </c>
      <c r="H16" s="129">
        <v>1024.9740000000004</v>
      </c>
      <c r="I16" s="129">
        <v>111.19599999999997</v>
      </c>
      <c r="J16" s="129">
        <v>0.39</v>
      </c>
      <c r="K16" s="129">
        <v>0.81499999999999995</v>
      </c>
      <c r="L16" s="129">
        <v>0</v>
      </c>
      <c r="M16" s="129">
        <v>0</v>
      </c>
      <c r="N16" s="129">
        <v>111.58599999999997</v>
      </c>
      <c r="O16" s="129">
        <v>245.90200000000002</v>
      </c>
      <c r="P16" s="129">
        <v>0</v>
      </c>
      <c r="Q16" s="129">
        <v>0</v>
      </c>
      <c r="R16" s="129">
        <v>0</v>
      </c>
      <c r="S16" s="129">
        <v>0</v>
      </c>
      <c r="T16" s="129">
        <v>245.90200000000002</v>
      </c>
      <c r="U16" s="129">
        <v>1382.4620000000004</v>
      </c>
    </row>
    <row r="17" spans="1:22" ht="38.25" customHeight="1" x14ac:dyDescent="0.35">
      <c r="A17" s="113">
        <v>9</v>
      </c>
      <c r="B17" s="113" t="s">
        <v>22</v>
      </c>
      <c r="C17" s="129">
        <v>183.82599999999994</v>
      </c>
      <c r="D17" s="133">
        <v>0</v>
      </c>
      <c r="E17" s="129">
        <v>0</v>
      </c>
      <c r="F17" s="133">
        <v>0</v>
      </c>
      <c r="G17" s="129">
        <v>0</v>
      </c>
      <c r="H17" s="129">
        <v>183.82599999999994</v>
      </c>
      <c r="I17" s="129">
        <v>341.11500000000012</v>
      </c>
      <c r="J17" s="133">
        <v>0.375</v>
      </c>
      <c r="K17" s="129">
        <v>0.75</v>
      </c>
      <c r="L17" s="133">
        <v>0</v>
      </c>
      <c r="M17" s="129">
        <v>0</v>
      </c>
      <c r="N17" s="129">
        <v>341.49000000000012</v>
      </c>
      <c r="O17" s="129">
        <v>64.375</v>
      </c>
      <c r="P17" s="133">
        <v>0</v>
      </c>
      <c r="Q17" s="129">
        <v>0</v>
      </c>
      <c r="R17" s="133">
        <v>0</v>
      </c>
      <c r="S17" s="129">
        <v>0</v>
      </c>
      <c r="T17" s="129">
        <v>64.375</v>
      </c>
      <c r="U17" s="129">
        <v>589.69100000000003</v>
      </c>
    </row>
    <row r="18" spans="1:22" s="111" customFormat="1" ht="38.25" customHeight="1" x14ac:dyDescent="0.4">
      <c r="A18" s="155">
        <v>10</v>
      </c>
      <c r="B18" s="155" t="s">
        <v>23</v>
      </c>
      <c r="C18" s="129">
        <v>210.55600000000007</v>
      </c>
      <c r="D18" s="129">
        <v>0</v>
      </c>
      <c r="E18" s="129">
        <v>0</v>
      </c>
      <c r="F18" s="129">
        <v>0</v>
      </c>
      <c r="G18" s="129">
        <v>0</v>
      </c>
      <c r="H18" s="129">
        <v>210.55600000000007</v>
      </c>
      <c r="I18" s="129">
        <v>347.22199999999998</v>
      </c>
      <c r="J18" s="129">
        <v>0.505</v>
      </c>
      <c r="K18" s="129">
        <v>1.52</v>
      </c>
      <c r="L18" s="129">
        <v>0</v>
      </c>
      <c r="M18" s="129">
        <v>0</v>
      </c>
      <c r="N18" s="129">
        <v>347.72699999999998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566.65800000000002</v>
      </c>
      <c r="V18" s="149"/>
    </row>
    <row r="19" spans="1:22" s="111" customFormat="1" ht="38.25" customHeight="1" x14ac:dyDescent="0.4">
      <c r="A19" s="154"/>
      <c r="B19" s="154" t="s">
        <v>24</v>
      </c>
      <c r="C19" s="131">
        <v>1419.3560000000004</v>
      </c>
      <c r="D19" s="131">
        <v>0</v>
      </c>
      <c r="E19" s="131">
        <v>0.18</v>
      </c>
      <c r="F19" s="131">
        <v>0</v>
      </c>
      <c r="G19" s="131">
        <v>0</v>
      </c>
      <c r="H19" s="131">
        <v>1419.3560000000004</v>
      </c>
      <c r="I19" s="131">
        <v>799.53300000000013</v>
      </c>
      <c r="J19" s="131">
        <v>1.27</v>
      </c>
      <c r="K19" s="131">
        <v>3.085</v>
      </c>
      <c r="L19" s="131">
        <v>0</v>
      </c>
      <c r="M19" s="131">
        <v>0</v>
      </c>
      <c r="N19" s="131">
        <v>800.80300000000011</v>
      </c>
      <c r="O19" s="131">
        <v>318.65200000000004</v>
      </c>
      <c r="P19" s="131">
        <v>0</v>
      </c>
      <c r="Q19" s="131">
        <v>0</v>
      </c>
      <c r="R19" s="131">
        <v>0</v>
      </c>
      <c r="S19" s="131">
        <v>0</v>
      </c>
      <c r="T19" s="131">
        <v>318.65200000000004</v>
      </c>
      <c r="U19" s="131">
        <v>2538.8110000000006</v>
      </c>
    </row>
    <row r="20" spans="1:22" ht="38.25" customHeight="1" x14ac:dyDescent="0.35">
      <c r="A20" s="155">
        <v>11</v>
      </c>
      <c r="B20" s="155" t="s">
        <v>25</v>
      </c>
      <c r="C20" s="129">
        <v>639.82999999999993</v>
      </c>
      <c r="D20" s="129">
        <v>0.12</v>
      </c>
      <c r="E20" s="129">
        <v>0.3</v>
      </c>
      <c r="F20" s="129">
        <v>0</v>
      </c>
      <c r="G20" s="129">
        <v>0</v>
      </c>
      <c r="H20" s="129">
        <v>639.94999999999993</v>
      </c>
      <c r="I20" s="129">
        <v>390.71000000000004</v>
      </c>
      <c r="J20" s="129">
        <v>0.48499999999999999</v>
      </c>
      <c r="K20" s="129">
        <v>1.1850000000000001</v>
      </c>
      <c r="L20" s="129">
        <v>0</v>
      </c>
      <c r="M20" s="129">
        <v>0</v>
      </c>
      <c r="N20" s="129">
        <v>391.19500000000005</v>
      </c>
      <c r="O20" s="129">
        <v>40.220000000000006</v>
      </c>
      <c r="P20" s="129">
        <v>0</v>
      </c>
      <c r="Q20" s="129">
        <v>0</v>
      </c>
      <c r="R20" s="129">
        <v>0</v>
      </c>
      <c r="S20" s="129">
        <v>0</v>
      </c>
      <c r="T20" s="129">
        <v>40.220000000000006</v>
      </c>
      <c r="U20" s="129">
        <v>1071.365</v>
      </c>
    </row>
    <row r="21" spans="1:22" ht="38.25" customHeight="1" x14ac:dyDescent="0.35">
      <c r="A21" s="155">
        <v>12</v>
      </c>
      <c r="B21" s="155" t="s">
        <v>26</v>
      </c>
      <c r="C21" s="129">
        <v>18.919999999999995</v>
      </c>
      <c r="D21" s="129">
        <v>0</v>
      </c>
      <c r="E21" s="129">
        <v>0</v>
      </c>
      <c r="F21" s="129">
        <v>8.36</v>
      </c>
      <c r="G21" s="129">
        <v>8.36</v>
      </c>
      <c r="H21" s="129">
        <v>10.559999999999995</v>
      </c>
      <c r="I21" s="129">
        <v>389.07299999999998</v>
      </c>
      <c r="J21" s="129">
        <v>9.8000000000000007</v>
      </c>
      <c r="K21" s="129">
        <v>10.370000000000001</v>
      </c>
      <c r="L21" s="129">
        <v>0</v>
      </c>
      <c r="M21" s="129">
        <v>0</v>
      </c>
      <c r="N21" s="129">
        <v>398.87299999999999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428.99299999999999</v>
      </c>
    </row>
    <row r="22" spans="1:22" s="111" customFormat="1" ht="38.25" customHeight="1" x14ac:dyDescent="0.4">
      <c r="A22" s="155">
        <v>13</v>
      </c>
      <c r="B22" s="155" t="s">
        <v>27</v>
      </c>
      <c r="C22" s="129">
        <v>180.71000000000004</v>
      </c>
      <c r="D22" s="129">
        <v>0</v>
      </c>
      <c r="E22" s="129">
        <v>0</v>
      </c>
      <c r="F22" s="129">
        <v>0</v>
      </c>
      <c r="G22" s="129">
        <v>0</v>
      </c>
      <c r="H22" s="129">
        <v>180.71000000000004</v>
      </c>
      <c r="I22" s="129">
        <v>353.51499999999999</v>
      </c>
      <c r="J22" s="129">
        <v>3.54</v>
      </c>
      <c r="K22" s="129">
        <v>3.59</v>
      </c>
      <c r="L22" s="129">
        <v>0</v>
      </c>
      <c r="M22" s="129">
        <v>0</v>
      </c>
      <c r="N22" s="129">
        <v>357.05500000000001</v>
      </c>
      <c r="O22" s="129">
        <v>13.350000000000001</v>
      </c>
      <c r="P22" s="129">
        <v>0</v>
      </c>
      <c r="Q22" s="129">
        <v>0</v>
      </c>
      <c r="R22" s="129">
        <v>0</v>
      </c>
      <c r="S22" s="129">
        <v>0</v>
      </c>
      <c r="T22" s="129">
        <v>13.350000000000001</v>
      </c>
      <c r="U22" s="129">
        <v>551.11500000000012</v>
      </c>
      <c r="V22" s="149"/>
    </row>
    <row r="23" spans="1:22" s="111" customFormat="1" ht="38.25" customHeight="1" x14ac:dyDescent="0.4">
      <c r="A23" s="155">
        <v>14</v>
      </c>
      <c r="B23" s="155" t="s">
        <v>71</v>
      </c>
      <c r="C23" s="129">
        <v>422.29499999999985</v>
      </c>
      <c r="D23" s="129">
        <v>6</v>
      </c>
      <c r="E23" s="129">
        <v>6</v>
      </c>
      <c r="F23" s="129">
        <v>0</v>
      </c>
      <c r="G23" s="129">
        <v>0</v>
      </c>
      <c r="H23" s="129">
        <v>428.29499999999985</v>
      </c>
      <c r="I23" s="129">
        <v>78.069999999999993</v>
      </c>
      <c r="J23" s="129">
        <v>0</v>
      </c>
      <c r="K23" s="129">
        <v>1.27</v>
      </c>
      <c r="L23" s="129">
        <v>0</v>
      </c>
      <c r="M23" s="129">
        <v>0</v>
      </c>
      <c r="N23" s="129">
        <v>78.069999999999993</v>
      </c>
      <c r="O23" s="129">
        <v>22.5</v>
      </c>
      <c r="P23" s="129">
        <v>0</v>
      </c>
      <c r="Q23" s="129">
        <v>0</v>
      </c>
      <c r="R23" s="129">
        <v>0</v>
      </c>
      <c r="S23" s="129">
        <v>0</v>
      </c>
      <c r="T23" s="129">
        <v>22.5</v>
      </c>
      <c r="U23" s="129">
        <v>528.86499999999978</v>
      </c>
      <c r="V23" s="149"/>
    </row>
    <row r="24" spans="1:22" s="111" customFormat="1" ht="38.25" customHeight="1" x14ac:dyDescent="0.4">
      <c r="A24" s="154"/>
      <c r="B24" s="154" t="s">
        <v>28</v>
      </c>
      <c r="C24" s="131">
        <v>1261.7549999999997</v>
      </c>
      <c r="D24" s="131">
        <v>6.12</v>
      </c>
      <c r="E24" s="131">
        <v>6.3</v>
      </c>
      <c r="F24" s="131">
        <v>8.36</v>
      </c>
      <c r="G24" s="131">
        <v>8.36</v>
      </c>
      <c r="H24" s="131">
        <v>1259.5149999999999</v>
      </c>
      <c r="I24" s="131">
        <v>1211.3679999999999</v>
      </c>
      <c r="J24" s="131">
        <v>13.824999999999999</v>
      </c>
      <c r="K24" s="131">
        <v>16.415000000000003</v>
      </c>
      <c r="L24" s="131">
        <v>0</v>
      </c>
      <c r="M24" s="131">
        <v>0</v>
      </c>
      <c r="N24" s="131">
        <v>1225.193</v>
      </c>
      <c r="O24" s="131">
        <v>95.63</v>
      </c>
      <c r="P24" s="131">
        <v>0</v>
      </c>
      <c r="Q24" s="131">
        <v>0</v>
      </c>
      <c r="R24" s="131">
        <v>0</v>
      </c>
      <c r="S24" s="131">
        <v>0</v>
      </c>
      <c r="T24" s="131">
        <v>95.63</v>
      </c>
      <c r="U24" s="131">
        <v>2580.3379999999997</v>
      </c>
    </row>
    <row r="25" spans="1:22" s="111" customFormat="1" ht="38.25" customHeight="1" x14ac:dyDescent="0.4">
      <c r="A25" s="154"/>
      <c r="B25" s="154" t="s">
        <v>29</v>
      </c>
      <c r="C25" s="131">
        <v>5613.8759999999993</v>
      </c>
      <c r="D25" s="131">
        <v>6.12</v>
      </c>
      <c r="E25" s="131">
        <v>6.4799999999999995</v>
      </c>
      <c r="F25" s="131">
        <v>35.93</v>
      </c>
      <c r="G25" s="131">
        <v>35.93</v>
      </c>
      <c r="H25" s="131">
        <v>5584.0659999999989</v>
      </c>
      <c r="I25" s="131">
        <v>5757.3180000000002</v>
      </c>
      <c r="J25" s="131">
        <v>79.588999999999999</v>
      </c>
      <c r="K25" s="131">
        <v>113.21300000000001</v>
      </c>
      <c r="L25" s="131">
        <v>0</v>
      </c>
      <c r="M25" s="131">
        <v>0</v>
      </c>
      <c r="N25" s="131">
        <v>5836.9070000000011</v>
      </c>
      <c r="O25" s="131">
        <v>652.12199999999996</v>
      </c>
      <c r="P25" s="131">
        <v>0</v>
      </c>
      <c r="Q25" s="131">
        <v>0</v>
      </c>
      <c r="R25" s="131">
        <v>1.88</v>
      </c>
      <c r="S25" s="131">
        <v>1.88</v>
      </c>
      <c r="T25" s="131">
        <v>650.24199999999996</v>
      </c>
      <c r="U25" s="131">
        <v>12071.214999999998</v>
      </c>
    </row>
    <row r="26" spans="1:22" ht="38.25" customHeight="1" x14ac:dyDescent="0.35">
      <c r="A26" s="155">
        <v>15</v>
      </c>
      <c r="B26" s="155" t="s">
        <v>30</v>
      </c>
      <c r="C26" s="129">
        <v>7415.8259999999991</v>
      </c>
      <c r="D26" s="129">
        <v>1.6259999999999999</v>
      </c>
      <c r="E26" s="129">
        <v>16.805</v>
      </c>
      <c r="F26" s="129">
        <v>0</v>
      </c>
      <c r="G26" s="129">
        <v>0</v>
      </c>
      <c r="H26" s="129">
        <v>7417.4519999999993</v>
      </c>
      <c r="I26" s="129">
        <v>59.050000000000004</v>
      </c>
      <c r="J26" s="129">
        <v>0</v>
      </c>
      <c r="K26" s="129">
        <v>0</v>
      </c>
      <c r="L26" s="129">
        <v>0</v>
      </c>
      <c r="M26" s="129">
        <v>0</v>
      </c>
      <c r="N26" s="129">
        <v>59.050000000000004</v>
      </c>
      <c r="O26" s="129">
        <v>1.02</v>
      </c>
      <c r="P26" s="129">
        <v>0</v>
      </c>
      <c r="Q26" s="129">
        <v>0</v>
      </c>
      <c r="R26" s="129">
        <v>0</v>
      </c>
      <c r="S26" s="129">
        <v>0</v>
      </c>
      <c r="T26" s="129">
        <v>1.02</v>
      </c>
      <c r="U26" s="129">
        <v>7477.5219999999999</v>
      </c>
    </row>
    <row r="27" spans="1:22" s="111" customFormat="1" ht="38.25" customHeight="1" x14ac:dyDescent="0.4">
      <c r="A27" s="155">
        <v>16</v>
      </c>
      <c r="B27" s="155" t="s">
        <v>31</v>
      </c>
      <c r="C27" s="129">
        <v>5475.7350000000015</v>
      </c>
      <c r="D27" s="129">
        <v>6.58</v>
      </c>
      <c r="E27" s="129">
        <v>13.815</v>
      </c>
      <c r="F27" s="129">
        <v>0</v>
      </c>
      <c r="G27" s="129">
        <v>0</v>
      </c>
      <c r="H27" s="129">
        <v>5482.3150000000014</v>
      </c>
      <c r="I27" s="129">
        <v>557.3180000000001</v>
      </c>
      <c r="J27" s="129">
        <v>1.24</v>
      </c>
      <c r="K27" s="129">
        <v>2.5599999999999996</v>
      </c>
      <c r="L27" s="129">
        <v>0</v>
      </c>
      <c r="M27" s="129">
        <v>0</v>
      </c>
      <c r="N27" s="129">
        <v>558.55800000000011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6057.7930000000015</v>
      </c>
      <c r="V27" s="149"/>
    </row>
    <row r="28" spans="1:22" s="111" customFormat="1" ht="38.25" customHeight="1" x14ac:dyDescent="0.4">
      <c r="A28" s="154"/>
      <c r="B28" s="154" t="s">
        <v>32</v>
      </c>
      <c r="C28" s="131">
        <v>12891.561000000002</v>
      </c>
      <c r="D28" s="131">
        <v>8.2059999999999995</v>
      </c>
      <c r="E28" s="131">
        <v>30.619999999999997</v>
      </c>
      <c r="F28" s="131">
        <v>0</v>
      </c>
      <c r="G28" s="131">
        <v>0</v>
      </c>
      <c r="H28" s="131">
        <v>12899.767</v>
      </c>
      <c r="I28" s="131">
        <v>616.36800000000005</v>
      </c>
      <c r="J28" s="131">
        <v>1.24</v>
      </c>
      <c r="K28" s="131">
        <v>2.5599999999999996</v>
      </c>
      <c r="L28" s="131">
        <v>0</v>
      </c>
      <c r="M28" s="131">
        <v>0</v>
      </c>
      <c r="N28" s="131">
        <v>617.60800000000006</v>
      </c>
      <c r="O28" s="131">
        <v>17.940000000000001</v>
      </c>
      <c r="P28" s="131">
        <v>0</v>
      </c>
      <c r="Q28" s="131">
        <v>0</v>
      </c>
      <c r="R28" s="131">
        <v>0</v>
      </c>
      <c r="S28" s="131">
        <v>0</v>
      </c>
      <c r="T28" s="131">
        <v>17.940000000000001</v>
      </c>
      <c r="U28" s="131">
        <v>13535.315000000002</v>
      </c>
    </row>
    <row r="29" spans="1:22" ht="38.25" customHeight="1" x14ac:dyDescent="0.35">
      <c r="A29" s="155">
        <v>17</v>
      </c>
      <c r="B29" s="155" t="s">
        <v>33</v>
      </c>
      <c r="C29" s="129">
        <v>4390.4980000000005</v>
      </c>
      <c r="D29" s="129">
        <v>2.0099999999999998</v>
      </c>
      <c r="E29" s="129">
        <v>9.4310000000000009</v>
      </c>
      <c r="F29" s="129">
        <v>0</v>
      </c>
      <c r="G29" s="129">
        <v>0</v>
      </c>
      <c r="H29" s="129">
        <v>4392.5080000000007</v>
      </c>
      <c r="I29" s="129">
        <v>96.66</v>
      </c>
      <c r="J29" s="129">
        <v>0</v>
      </c>
      <c r="K29" s="129">
        <v>0</v>
      </c>
      <c r="L29" s="129">
        <v>0</v>
      </c>
      <c r="M29" s="129">
        <v>0</v>
      </c>
      <c r="N29" s="129">
        <v>96.66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4546.8880000000008</v>
      </c>
    </row>
    <row r="30" spans="1:22" ht="38.25" customHeight="1" x14ac:dyDescent="0.35">
      <c r="A30" s="155">
        <v>18</v>
      </c>
      <c r="B30" s="155" t="s">
        <v>64</v>
      </c>
      <c r="C30" s="129">
        <v>403.63099999999991</v>
      </c>
      <c r="D30" s="129">
        <v>0.23</v>
      </c>
      <c r="E30" s="129">
        <v>0.94899999999999995</v>
      </c>
      <c r="F30" s="129">
        <v>0</v>
      </c>
      <c r="G30" s="129">
        <v>0</v>
      </c>
      <c r="H30" s="129">
        <v>403.86099999999993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425.40799999999996</v>
      </c>
    </row>
    <row r="31" spans="1:22" s="111" customFormat="1" ht="38.25" customHeight="1" x14ac:dyDescent="0.4">
      <c r="A31" s="155">
        <v>19</v>
      </c>
      <c r="B31" s="155" t="s">
        <v>34</v>
      </c>
      <c r="C31" s="129">
        <v>4227.491</v>
      </c>
      <c r="D31" s="129">
        <v>1.93</v>
      </c>
      <c r="E31" s="129">
        <v>5.87</v>
      </c>
      <c r="F31" s="129">
        <v>0</v>
      </c>
      <c r="G31" s="129">
        <v>0</v>
      </c>
      <c r="H31" s="129">
        <v>4229.4210000000003</v>
      </c>
      <c r="I31" s="129">
        <v>100.59000000000002</v>
      </c>
      <c r="J31" s="129">
        <v>0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4488.3610000000008</v>
      </c>
      <c r="V31" s="149"/>
    </row>
    <row r="32" spans="1:22" ht="38.25" customHeight="1" x14ac:dyDescent="0.35">
      <c r="A32" s="155">
        <v>20</v>
      </c>
      <c r="B32" s="155" t="s">
        <v>35</v>
      </c>
      <c r="C32" s="129">
        <v>2580.9857999999999</v>
      </c>
      <c r="D32" s="129">
        <v>1.9</v>
      </c>
      <c r="E32" s="129">
        <v>5.57</v>
      </c>
      <c r="F32" s="129">
        <v>0</v>
      </c>
      <c r="G32" s="129">
        <v>0</v>
      </c>
      <c r="H32" s="129">
        <v>2582.8858</v>
      </c>
      <c r="I32" s="129">
        <v>184.42100000000005</v>
      </c>
      <c r="J32" s="129">
        <v>0.46500000000000002</v>
      </c>
      <c r="K32" s="129">
        <v>2.8249999999999997</v>
      </c>
      <c r="L32" s="129">
        <v>0</v>
      </c>
      <c r="M32" s="129">
        <v>0</v>
      </c>
      <c r="N32" s="129">
        <v>184.88600000000005</v>
      </c>
      <c r="O32" s="129">
        <v>20.792000000000002</v>
      </c>
      <c r="P32" s="129">
        <v>0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2788.5637999999999</v>
      </c>
    </row>
    <row r="33" spans="1:22" s="111" customFormat="1" ht="38.25" customHeight="1" x14ac:dyDescent="0.4">
      <c r="A33" s="154"/>
      <c r="B33" s="154" t="s">
        <v>36</v>
      </c>
      <c r="C33" s="131">
        <v>11602.605800000001</v>
      </c>
      <c r="D33" s="131">
        <v>6.07</v>
      </c>
      <c r="E33" s="131">
        <v>21.82</v>
      </c>
      <c r="F33" s="131">
        <v>0</v>
      </c>
      <c r="G33" s="131">
        <v>0</v>
      </c>
      <c r="H33" s="131">
        <v>11608.675800000001</v>
      </c>
      <c r="I33" s="131">
        <v>403.16800000000006</v>
      </c>
      <c r="J33" s="131">
        <v>0.46500000000000002</v>
      </c>
      <c r="K33" s="131">
        <v>3.1049999999999995</v>
      </c>
      <c r="L33" s="131">
        <v>0</v>
      </c>
      <c r="M33" s="131">
        <v>0</v>
      </c>
      <c r="N33" s="131">
        <v>403.63300000000004</v>
      </c>
      <c r="O33" s="131">
        <v>236.91200000000001</v>
      </c>
      <c r="P33" s="131">
        <v>0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12249.220800000003</v>
      </c>
      <c r="V33" s="111">
        <f t="shared" ref="V33" si="0">SUM(V29:V32)</f>
        <v>0</v>
      </c>
    </row>
    <row r="34" spans="1:22" ht="38.25" customHeight="1" x14ac:dyDescent="0.35">
      <c r="A34" s="155">
        <v>21</v>
      </c>
      <c r="B34" s="155" t="s">
        <v>37</v>
      </c>
      <c r="C34" s="129">
        <v>4373.1900000000005</v>
      </c>
      <c r="D34" s="129">
        <v>0.89</v>
      </c>
      <c r="E34" s="129">
        <v>1.79</v>
      </c>
      <c r="F34" s="129">
        <v>0</v>
      </c>
      <c r="G34" s="129">
        <v>0</v>
      </c>
      <c r="H34" s="129">
        <v>4374.0800000000008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4383.4800000000005</v>
      </c>
    </row>
    <row r="35" spans="1:22" ht="38.25" customHeight="1" x14ac:dyDescent="0.35">
      <c r="A35" s="155">
        <v>22</v>
      </c>
      <c r="B35" s="155" t="s">
        <v>38</v>
      </c>
      <c r="C35" s="129">
        <v>5898.1399999999985</v>
      </c>
      <c r="D35" s="129">
        <v>3.68</v>
      </c>
      <c r="E35" s="129">
        <v>15.2</v>
      </c>
      <c r="F35" s="129">
        <v>0</v>
      </c>
      <c r="G35" s="129">
        <v>0</v>
      </c>
      <c r="H35" s="129">
        <v>5901.8199999999988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5905.8499999999985</v>
      </c>
    </row>
    <row r="36" spans="1:22" s="111" customFormat="1" ht="38.25" customHeight="1" x14ac:dyDescent="0.4">
      <c r="A36" s="155">
        <v>23</v>
      </c>
      <c r="B36" s="155" t="s">
        <v>39</v>
      </c>
      <c r="C36" s="129">
        <v>2935.1699999999996</v>
      </c>
      <c r="D36" s="129">
        <v>15.25</v>
      </c>
      <c r="E36" s="129">
        <v>15.25</v>
      </c>
      <c r="F36" s="129">
        <v>0</v>
      </c>
      <c r="G36" s="129">
        <v>0</v>
      </c>
      <c r="H36" s="129">
        <v>2950.4199999999996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3108.2699999999995</v>
      </c>
      <c r="V36" s="149"/>
    </row>
    <row r="37" spans="1:22" s="111" customFormat="1" ht="38.25" customHeight="1" x14ac:dyDescent="0.4">
      <c r="A37" s="155">
        <v>24</v>
      </c>
      <c r="B37" s="155" t="s">
        <v>40</v>
      </c>
      <c r="C37" s="129">
        <v>4710.0199999999986</v>
      </c>
      <c r="D37" s="129">
        <v>7.82</v>
      </c>
      <c r="E37" s="129">
        <v>16.399999999999999</v>
      </c>
      <c r="F37" s="129">
        <v>0</v>
      </c>
      <c r="G37" s="129">
        <v>0</v>
      </c>
      <c r="H37" s="129">
        <v>4717.8399999999983</v>
      </c>
      <c r="I37" s="129">
        <v>6.92</v>
      </c>
      <c r="J37" s="129">
        <v>0</v>
      </c>
      <c r="K37" s="129">
        <v>0</v>
      </c>
      <c r="L37" s="129">
        <v>0</v>
      </c>
      <c r="M37" s="129">
        <v>0</v>
      </c>
      <c r="N37" s="129">
        <v>6.92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4725.7999999999984</v>
      </c>
      <c r="V37" s="149"/>
    </row>
    <row r="38" spans="1:22" s="111" customFormat="1" ht="38.25" customHeight="1" x14ac:dyDescent="0.4">
      <c r="A38" s="154"/>
      <c r="B38" s="154" t="s">
        <v>41</v>
      </c>
      <c r="C38" s="131">
        <v>17916.519999999997</v>
      </c>
      <c r="D38" s="131">
        <v>27.64</v>
      </c>
      <c r="E38" s="131">
        <v>48.639999999999993</v>
      </c>
      <c r="F38" s="131">
        <v>0</v>
      </c>
      <c r="G38" s="131">
        <v>0</v>
      </c>
      <c r="H38" s="131">
        <v>17944.159999999996</v>
      </c>
      <c r="I38" s="131">
        <v>175.97000000000003</v>
      </c>
      <c r="J38" s="131">
        <v>0</v>
      </c>
      <c r="K38" s="131">
        <v>0</v>
      </c>
      <c r="L38" s="131">
        <v>0</v>
      </c>
      <c r="M38" s="131">
        <v>0</v>
      </c>
      <c r="N38" s="131">
        <v>175.97000000000003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18123.399999999998</v>
      </c>
    </row>
    <row r="39" spans="1:22" s="111" customFormat="1" ht="38.25" customHeight="1" x14ac:dyDescent="0.4">
      <c r="A39" s="154"/>
      <c r="B39" s="154" t="s">
        <v>42</v>
      </c>
      <c r="C39" s="131">
        <v>42410.686799999996</v>
      </c>
      <c r="D39" s="131">
        <v>41.915999999999997</v>
      </c>
      <c r="E39" s="131">
        <v>101.07999999999998</v>
      </c>
      <c r="F39" s="131">
        <v>0</v>
      </c>
      <c r="G39" s="131">
        <v>0</v>
      </c>
      <c r="H39" s="131">
        <v>42452.602799999993</v>
      </c>
      <c r="I39" s="131">
        <v>1195.5060000000003</v>
      </c>
      <c r="J39" s="131">
        <v>1.7050000000000001</v>
      </c>
      <c r="K39" s="131">
        <v>5.6649999999999991</v>
      </c>
      <c r="L39" s="131">
        <v>0</v>
      </c>
      <c r="M39" s="131">
        <v>0</v>
      </c>
      <c r="N39" s="131">
        <v>1197.2110000000002</v>
      </c>
      <c r="O39" s="131">
        <v>258.12200000000001</v>
      </c>
      <c r="P39" s="131">
        <v>0</v>
      </c>
      <c r="Q39" s="131">
        <v>7.0000000000000001E-3</v>
      </c>
      <c r="R39" s="131">
        <v>0</v>
      </c>
      <c r="S39" s="131">
        <v>0</v>
      </c>
      <c r="T39" s="131">
        <v>258.12200000000001</v>
      </c>
      <c r="U39" s="131">
        <v>43907.935800000007</v>
      </c>
    </row>
    <row r="40" spans="1:22" ht="38.25" customHeight="1" x14ac:dyDescent="0.35">
      <c r="A40" s="155">
        <v>25</v>
      </c>
      <c r="B40" s="155" t="s">
        <v>43</v>
      </c>
      <c r="C40" s="129">
        <v>11023.273999999998</v>
      </c>
      <c r="D40" s="129">
        <v>20.03</v>
      </c>
      <c r="E40" s="129">
        <v>48.444000000000003</v>
      </c>
      <c r="F40" s="129">
        <v>0</v>
      </c>
      <c r="G40" s="129">
        <v>0</v>
      </c>
      <c r="H40" s="129">
        <v>11043.303999999998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11043.303999999998</v>
      </c>
    </row>
    <row r="41" spans="1:22" ht="38.25" customHeight="1" x14ac:dyDescent="0.35">
      <c r="A41" s="155">
        <v>26</v>
      </c>
      <c r="B41" s="155" t="s">
        <v>44</v>
      </c>
      <c r="C41" s="129">
        <v>7081.6439999999948</v>
      </c>
      <c r="D41" s="129">
        <v>3.99</v>
      </c>
      <c r="E41" s="129">
        <v>13.947999999999999</v>
      </c>
      <c r="F41" s="129">
        <v>0</v>
      </c>
      <c r="G41" s="129">
        <v>0</v>
      </c>
      <c r="H41" s="129">
        <v>7085.6339999999946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7085.6339999999946</v>
      </c>
    </row>
    <row r="42" spans="1:22" s="111" customFormat="1" ht="38.25" customHeight="1" x14ac:dyDescent="0.4">
      <c r="A42" s="155">
        <v>27</v>
      </c>
      <c r="B42" s="155" t="s">
        <v>45</v>
      </c>
      <c r="C42" s="129">
        <v>13549.018999999997</v>
      </c>
      <c r="D42" s="129">
        <v>21.85</v>
      </c>
      <c r="E42" s="129">
        <v>56.753</v>
      </c>
      <c r="F42" s="129">
        <v>0</v>
      </c>
      <c r="G42" s="129">
        <v>0</v>
      </c>
      <c r="H42" s="129">
        <v>13570.868999999997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13570.868999999997</v>
      </c>
      <c r="V42" s="149"/>
    </row>
    <row r="43" spans="1:22" ht="38.25" customHeight="1" x14ac:dyDescent="0.35">
      <c r="A43" s="155">
        <v>28</v>
      </c>
      <c r="B43" s="155" t="s">
        <v>63</v>
      </c>
      <c r="C43" s="129">
        <v>980.50000000000023</v>
      </c>
      <c r="D43" s="129">
        <v>7.7</v>
      </c>
      <c r="E43" s="129">
        <v>16.622</v>
      </c>
      <c r="F43" s="129">
        <v>0</v>
      </c>
      <c r="G43" s="129">
        <v>0</v>
      </c>
      <c r="H43" s="129">
        <v>988.20000000000027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988.20000000000027</v>
      </c>
    </row>
    <row r="44" spans="1:22" s="111" customFormat="1" ht="38.25" customHeight="1" x14ac:dyDescent="0.4">
      <c r="A44" s="154"/>
      <c r="B44" s="154" t="s">
        <v>46</v>
      </c>
      <c r="C44" s="131">
        <v>32634.436999999987</v>
      </c>
      <c r="D44" s="131">
        <v>53.570000000000007</v>
      </c>
      <c r="E44" s="131">
        <v>135.767</v>
      </c>
      <c r="F44" s="131">
        <v>0</v>
      </c>
      <c r="G44" s="131">
        <v>0</v>
      </c>
      <c r="H44" s="131">
        <v>32688.006999999994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32688.006999999994</v>
      </c>
    </row>
    <row r="45" spans="1:22" ht="38.25" customHeight="1" x14ac:dyDescent="0.35">
      <c r="A45" s="155">
        <v>29</v>
      </c>
      <c r="B45" s="155" t="s">
        <v>47</v>
      </c>
      <c r="C45" s="129">
        <v>8055.6921000000011</v>
      </c>
      <c r="D45" s="129">
        <v>9.86</v>
      </c>
      <c r="E45" s="129">
        <v>17.11</v>
      </c>
      <c r="F45" s="129">
        <v>0</v>
      </c>
      <c r="G45" s="129">
        <v>0</v>
      </c>
      <c r="H45" s="129">
        <v>8065.5521000000008</v>
      </c>
      <c r="I45" s="129">
        <v>0.8600000000000001</v>
      </c>
      <c r="J45" s="129">
        <v>0</v>
      </c>
      <c r="K45" s="129">
        <v>0</v>
      </c>
      <c r="L45" s="129">
        <v>0</v>
      </c>
      <c r="M45" s="129">
        <v>0</v>
      </c>
      <c r="N45" s="129">
        <v>0.8600000000000001</v>
      </c>
      <c r="O45" s="129">
        <v>14.43</v>
      </c>
      <c r="P45" s="129">
        <v>0</v>
      </c>
      <c r="Q45" s="129">
        <v>0</v>
      </c>
      <c r="R45" s="129">
        <v>0</v>
      </c>
      <c r="S45" s="129">
        <v>0</v>
      </c>
      <c r="T45" s="129">
        <v>14.43</v>
      </c>
      <c r="U45" s="129">
        <v>8080.8421000000008</v>
      </c>
    </row>
    <row r="46" spans="1:22" ht="38.25" customHeight="1" x14ac:dyDescent="0.35">
      <c r="A46" s="155">
        <v>30</v>
      </c>
      <c r="B46" s="155" t="s">
        <v>48</v>
      </c>
      <c r="C46" s="129">
        <v>7673.0850000000009</v>
      </c>
      <c r="D46" s="129">
        <v>23.07</v>
      </c>
      <c r="E46" s="129">
        <v>29.03</v>
      </c>
      <c r="F46" s="129">
        <v>0</v>
      </c>
      <c r="G46" s="129">
        <v>0</v>
      </c>
      <c r="H46" s="129">
        <v>7696.1550000000007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7697.1150000000007</v>
      </c>
    </row>
    <row r="47" spans="1:22" s="111" customFormat="1" ht="38.25" customHeight="1" x14ac:dyDescent="0.4">
      <c r="A47" s="155">
        <v>31</v>
      </c>
      <c r="B47" s="155" t="s">
        <v>49</v>
      </c>
      <c r="C47" s="129">
        <v>8406.1200000000008</v>
      </c>
      <c r="D47" s="129">
        <v>0</v>
      </c>
      <c r="E47" s="129">
        <v>7.69</v>
      </c>
      <c r="F47" s="129">
        <v>0</v>
      </c>
      <c r="G47" s="129">
        <v>0</v>
      </c>
      <c r="H47" s="129">
        <v>8406.1200000000008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8413.0400000000009</v>
      </c>
      <c r="V47" s="149"/>
    </row>
    <row r="48" spans="1:22" s="111" customFormat="1" ht="38.25" customHeight="1" x14ac:dyDescent="0.4">
      <c r="A48" s="155">
        <v>32</v>
      </c>
      <c r="B48" s="155" t="s">
        <v>50</v>
      </c>
      <c r="C48" s="129">
        <v>7535.8789999999999</v>
      </c>
      <c r="D48" s="129">
        <v>35.35</v>
      </c>
      <c r="E48" s="129">
        <v>69.198999999999998</v>
      </c>
      <c r="F48" s="129">
        <v>0</v>
      </c>
      <c r="G48" s="129">
        <v>0</v>
      </c>
      <c r="H48" s="129">
        <v>7571.2290000000003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7571.7340000000004</v>
      </c>
      <c r="V48" s="149"/>
    </row>
    <row r="49" spans="1:21" s="111" customFormat="1" ht="38.25" customHeight="1" x14ac:dyDescent="0.4">
      <c r="A49" s="154"/>
      <c r="B49" s="154" t="s">
        <v>51</v>
      </c>
      <c r="C49" s="131">
        <v>31670.776100000003</v>
      </c>
      <c r="D49" s="131">
        <v>68.28</v>
      </c>
      <c r="E49" s="131">
        <v>123.029</v>
      </c>
      <c r="F49" s="131">
        <v>0</v>
      </c>
      <c r="G49" s="131">
        <v>0</v>
      </c>
      <c r="H49" s="131">
        <v>31739.056100000002</v>
      </c>
      <c r="I49" s="131">
        <v>9.2149999999999999</v>
      </c>
      <c r="J49" s="131">
        <v>0</v>
      </c>
      <c r="K49" s="131">
        <v>0</v>
      </c>
      <c r="L49" s="131">
        <v>0</v>
      </c>
      <c r="M49" s="131">
        <v>0</v>
      </c>
      <c r="N49" s="131">
        <v>9.2149999999999999</v>
      </c>
      <c r="O49" s="131">
        <v>14.459999999999999</v>
      </c>
      <c r="P49" s="131">
        <v>0</v>
      </c>
      <c r="Q49" s="131">
        <v>0</v>
      </c>
      <c r="R49" s="131">
        <v>0</v>
      </c>
      <c r="S49" s="131">
        <v>0</v>
      </c>
      <c r="T49" s="131">
        <v>14.459999999999999</v>
      </c>
      <c r="U49" s="131">
        <v>31762.731100000001</v>
      </c>
    </row>
    <row r="50" spans="1:21" s="111" customFormat="1" ht="38.25" customHeight="1" x14ac:dyDescent="0.4">
      <c r="A50" s="154"/>
      <c r="B50" s="154" t="s">
        <v>52</v>
      </c>
      <c r="C50" s="131">
        <v>64305.213099999994</v>
      </c>
      <c r="D50" s="131">
        <v>121.85000000000001</v>
      </c>
      <c r="E50" s="131">
        <v>258.79599999999999</v>
      </c>
      <c r="F50" s="131">
        <v>0</v>
      </c>
      <c r="G50" s="131">
        <v>0</v>
      </c>
      <c r="H50" s="131">
        <v>64427.063099999999</v>
      </c>
      <c r="I50" s="131">
        <v>9.2149999999999999</v>
      </c>
      <c r="J50" s="131">
        <v>0</v>
      </c>
      <c r="K50" s="131">
        <v>0</v>
      </c>
      <c r="L50" s="131">
        <v>0</v>
      </c>
      <c r="M50" s="131">
        <v>0</v>
      </c>
      <c r="N50" s="131">
        <v>9.2149999999999999</v>
      </c>
      <c r="O50" s="131">
        <v>14.459999999999999</v>
      </c>
      <c r="P50" s="131">
        <v>0</v>
      </c>
      <c r="Q50" s="131">
        <v>0</v>
      </c>
      <c r="R50" s="131">
        <v>0</v>
      </c>
      <c r="S50" s="131">
        <v>0</v>
      </c>
      <c r="T50" s="131">
        <v>14.459999999999999</v>
      </c>
      <c r="U50" s="131">
        <v>64450.738099999995</v>
      </c>
    </row>
    <row r="51" spans="1:21" s="111" customFormat="1" ht="38.25" customHeight="1" x14ac:dyDescent="0.4">
      <c r="A51" s="154"/>
      <c r="B51" s="154" t="s">
        <v>53</v>
      </c>
      <c r="C51" s="131">
        <v>112329.77589999999</v>
      </c>
      <c r="D51" s="131">
        <v>169.88600000000002</v>
      </c>
      <c r="E51" s="131">
        <v>366.35599999999999</v>
      </c>
      <c r="F51" s="131">
        <v>35.93</v>
      </c>
      <c r="G51" s="131">
        <v>35.93</v>
      </c>
      <c r="H51" s="131">
        <v>112463.73189999998</v>
      </c>
      <c r="I51" s="131">
        <v>6962.0390000000007</v>
      </c>
      <c r="J51" s="131">
        <v>81.293999999999997</v>
      </c>
      <c r="K51" s="131">
        <v>118.87800000000001</v>
      </c>
      <c r="L51" s="131">
        <v>0</v>
      </c>
      <c r="M51" s="131">
        <v>0</v>
      </c>
      <c r="N51" s="131">
        <v>7043.3330000000014</v>
      </c>
      <c r="O51" s="131">
        <v>924.70399999999995</v>
      </c>
      <c r="P51" s="131">
        <v>0</v>
      </c>
      <c r="Q51" s="131">
        <v>7.0000000000000001E-3</v>
      </c>
      <c r="R51" s="131">
        <v>1.88</v>
      </c>
      <c r="S51" s="131">
        <v>1.88</v>
      </c>
      <c r="T51" s="131">
        <v>922.82399999999996</v>
      </c>
      <c r="U51" s="131">
        <v>120429.88889999999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13" t="s">
        <v>57</v>
      </c>
      <c r="C54" s="213"/>
      <c r="D54" s="213"/>
      <c r="E54" s="213"/>
      <c r="F54" s="213"/>
      <c r="G54" s="136"/>
      <c r="H54" s="137"/>
      <c r="I54" s="138"/>
      <c r="J54" s="215"/>
      <c r="K54" s="214"/>
      <c r="L54" s="214"/>
      <c r="M54" s="134" t="e">
        <f>#REF!+'May-21'!#REF!</f>
        <v>#REF!</v>
      </c>
      <c r="N54" s="137"/>
      <c r="O54" s="137"/>
      <c r="P54" s="157"/>
      <c r="Q54" s="213" t="s">
        <v>58</v>
      </c>
      <c r="R54" s="213"/>
      <c r="S54" s="213"/>
      <c r="T54" s="213"/>
      <c r="U54" s="213"/>
    </row>
    <row r="55" spans="1:21" s="135" customFormat="1" ht="37.5" customHeight="1" x14ac:dyDescent="0.45">
      <c r="B55" s="213" t="s">
        <v>59</v>
      </c>
      <c r="C55" s="213"/>
      <c r="D55" s="213"/>
      <c r="E55" s="213"/>
      <c r="F55" s="213"/>
      <c r="G55" s="137"/>
      <c r="H55" s="136"/>
      <c r="I55" s="139"/>
      <c r="J55" s="140"/>
      <c r="K55" s="156"/>
      <c r="L55" s="140"/>
      <c r="M55" s="137"/>
      <c r="N55" s="136"/>
      <c r="O55" s="137"/>
      <c r="P55" s="157"/>
      <c r="Q55" s="213" t="s">
        <v>59</v>
      </c>
      <c r="R55" s="213"/>
      <c r="S55" s="213"/>
      <c r="T55" s="213"/>
      <c r="U55" s="213"/>
    </row>
    <row r="56" spans="1:21" s="135" customFormat="1" ht="37.5" customHeight="1" x14ac:dyDescent="0.45">
      <c r="I56" s="141"/>
      <c r="J56" s="214" t="s">
        <v>61</v>
      </c>
      <c r="K56" s="214"/>
      <c r="L56" s="214"/>
      <c r="M56" s="132" t="e">
        <f>#REF!+'May-21'!#REF!</f>
        <v>#REF!</v>
      </c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120429.88889999998</v>
      </c>
      <c r="I57" s="141"/>
      <c r="J57" s="214" t="s">
        <v>62</v>
      </c>
      <c r="K57" s="214"/>
      <c r="L57" s="214"/>
      <c r="M57" s="132" t="e">
        <f>#REF!+'May-21'!#REF!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7">
    <mergeCell ref="B55:F55"/>
    <mergeCell ref="Q55:U55"/>
    <mergeCell ref="J56:L56"/>
    <mergeCell ref="J57:L57"/>
    <mergeCell ref="P5:Q5"/>
    <mergeCell ref="R5:S5"/>
    <mergeCell ref="T5:T6"/>
    <mergeCell ref="U5:U6"/>
    <mergeCell ref="B54:F54"/>
    <mergeCell ref="J54:L54"/>
    <mergeCell ref="Q54:U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topLeftCell="K1" zoomScale="60" zoomScaleNormal="48" workbookViewId="0">
      <pane ySplit="6" topLeftCell="A19" activePane="bottomLeft" state="frozen"/>
      <selection pane="bottomLeft" activeCell="O25" sqref="O25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74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2" ht="15" customHeight="1" x14ac:dyDescent="0.35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2" ht="32.25" customHeight="1" x14ac:dyDescent="0.3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2" s="108" customFormat="1" ht="43.5" customHeight="1" x14ac:dyDescent="0.25">
      <c r="A4" s="174" t="s">
        <v>1</v>
      </c>
      <c r="B4" s="174" t="s">
        <v>2</v>
      </c>
      <c r="C4" s="174" t="s">
        <v>3</v>
      </c>
      <c r="D4" s="174"/>
      <c r="E4" s="174"/>
      <c r="F4" s="174"/>
      <c r="G4" s="174"/>
      <c r="H4" s="174"/>
      <c r="I4" s="174" t="s">
        <v>4</v>
      </c>
      <c r="J4" s="175"/>
      <c r="K4" s="175"/>
      <c r="L4" s="175"/>
      <c r="M4" s="175"/>
      <c r="N4" s="175"/>
      <c r="O4" s="174" t="s">
        <v>5</v>
      </c>
      <c r="P4" s="175"/>
      <c r="Q4" s="175"/>
      <c r="R4" s="175"/>
      <c r="S4" s="175"/>
      <c r="T4" s="175"/>
      <c r="U4" s="159"/>
    </row>
    <row r="5" spans="1:22" s="108" customFormat="1" ht="54.75" customHeight="1" x14ac:dyDescent="0.25">
      <c r="A5" s="175"/>
      <c r="B5" s="175"/>
      <c r="C5" s="174" t="s">
        <v>6</v>
      </c>
      <c r="D5" s="174" t="s">
        <v>7</v>
      </c>
      <c r="E5" s="174"/>
      <c r="F5" s="174" t="s">
        <v>8</v>
      </c>
      <c r="G5" s="174"/>
      <c r="H5" s="174" t="s">
        <v>9</v>
      </c>
      <c r="I5" s="174" t="s">
        <v>6</v>
      </c>
      <c r="J5" s="174" t="s">
        <v>7</v>
      </c>
      <c r="K5" s="174"/>
      <c r="L5" s="174" t="s">
        <v>8</v>
      </c>
      <c r="M5" s="174"/>
      <c r="N5" s="174" t="s">
        <v>9</v>
      </c>
      <c r="O5" s="174" t="s">
        <v>6</v>
      </c>
      <c r="P5" s="174" t="s">
        <v>7</v>
      </c>
      <c r="Q5" s="174"/>
      <c r="R5" s="174" t="s">
        <v>8</v>
      </c>
      <c r="S5" s="174"/>
      <c r="T5" s="174" t="s">
        <v>9</v>
      </c>
      <c r="U5" s="174" t="s">
        <v>10</v>
      </c>
    </row>
    <row r="6" spans="1:22" s="108" customFormat="1" ht="38.25" customHeight="1" x14ac:dyDescent="0.25">
      <c r="A6" s="175"/>
      <c r="B6" s="175"/>
      <c r="C6" s="175"/>
      <c r="D6" s="158" t="s">
        <v>11</v>
      </c>
      <c r="E6" s="158" t="s">
        <v>12</v>
      </c>
      <c r="F6" s="158" t="s">
        <v>11</v>
      </c>
      <c r="G6" s="158" t="s">
        <v>12</v>
      </c>
      <c r="H6" s="174"/>
      <c r="I6" s="175"/>
      <c r="J6" s="158" t="s">
        <v>11</v>
      </c>
      <c r="K6" s="158" t="s">
        <v>12</v>
      </c>
      <c r="L6" s="158" t="s">
        <v>11</v>
      </c>
      <c r="M6" s="158" t="s">
        <v>12</v>
      </c>
      <c r="N6" s="174"/>
      <c r="O6" s="175"/>
      <c r="P6" s="158" t="s">
        <v>11</v>
      </c>
      <c r="Q6" s="158" t="s">
        <v>12</v>
      </c>
      <c r="R6" s="158" t="s">
        <v>11</v>
      </c>
      <c r="S6" s="158" t="s">
        <v>12</v>
      </c>
      <c r="T6" s="174"/>
      <c r="U6" s="174"/>
    </row>
    <row r="7" spans="1:22" ht="38.25" customHeight="1" x14ac:dyDescent="0.35">
      <c r="A7" s="159">
        <v>1</v>
      </c>
      <c r="B7" s="159" t="s">
        <v>13</v>
      </c>
      <c r="C7" s="129">
        <v>455.40999999999985</v>
      </c>
      <c r="D7" s="129">
        <v>0</v>
      </c>
      <c r="E7" s="129">
        <v>0</v>
      </c>
      <c r="F7" s="129">
        <v>4.4779999999999998</v>
      </c>
      <c r="G7" s="129">
        <v>8.9580000000000002</v>
      </c>
      <c r="H7" s="129">
        <v>450.93199999999985</v>
      </c>
      <c r="I7" s="129">
        <v>558.70799999999986</v>
      </c>
      <c r="J7" s="129">
        <v>0.55000000000000004</v>
      </c>
      <c r="K7" s="129">
        <v>8.2030000000000012</v>
      </c>
      <c r="L7" s="129">
        <v>0</v>
      </c>
      <c r="M7" s="129">
        <v>0</v>
      </c>
      <c r="N7" s="129">
        <v>559.25799999999981</v>
      </c>
      <c r="O7" s="129">
        <v>68.220000000000013</v>
      </c>
      <c r="P7" s="129">
        <v>1.88</v>
      </c>
      <c r="Q7" s="129">
        <v>1.88</v>
      </c>
      <c r="R7" s="129">
        <v>0</v>
      </c>
      <c r="S7" s="129">
        <v>1.88</v>
      </c>
      <c r="T7" s="129">
        <v>70.100000000000009</v>
      </c>
      <c r="U7" s="129">
        <v>1080.2899999999995</v>
      </c>
    </row>
    <row r="8" spans="1:22" ht="38.25" customHeight="1" x14ac:dyDescent="0.35">
      <c r="A8" s="159">
        <v>2</v>
      </c>
      <c r="B8" s="159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80.125000000000028</v>
      </c>
      <c r="J8" s="129">
        <v>2.573</v>
      </c>
      <c r="K8" s="129">
        <v>4.0279999999999996</v>
      </c>
      <c r="L8" s="129">
        <v>0</v>
      </c>
      <c r="M8" s="129">
        <v>0</v>
      </c>
      <c r="N8" s="129">
        <v>82.698000000000022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88.243000000000009</v>
      </c>
    </row>
    <row r="9" spans="1:22" ht="38.25" customHeight="1" x14ac:dyDescent="0.35">
      <c r="A9" s="159">
        <v>3</v>
      </c>
      <c r="B9" s="159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538.00800000000004</v>
      </c>
      <c r="J9" s="129">
        <v>1.1000000000000001</v>
      </c>
      <c r="K9" s="129">
        <v>3.37</v>
      </c>
      <c r="L9" s="129">
        <v>0</v>
      </c>
      <c r="M9" s="129">
        <v>0</v>
      </c>
      <c r="N9" s="129">
        <v>539.10800000000006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892.67800000000011</v>
      </c>
    </row>
    <row r="10" spans="1:22" s="111" customFormat="1" ht="38.25" customHeight="1" x14ac:dyDescent="0.4">
      <c r="A10" s="159">
        <v>4</v>
      </c>
      <c r="B10" s="159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481.29499999999996</v>
      </c>
      <c r="J10" s="129">
        <v>1.37</v>
      </c>
      <c r="K10" s="129">
        <v>2.27</v>
      </c>
      <c r="L10" s="129">
        <v>0</v>
      </c>
      <c r="M10" s="129">
        <v>0</v>
      </c>
      <c r="N10" s="129">
        <v>482.66499999999996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490.82499999999999</v>
      </c>
      <c r="V10" s="110"/>
    </row>
    <row r="11" spans="1:22" s="111" customFormat="1" ht="38.25" customHeight="1" x14ac:dyDescent="0.4">
      <c r="A11" s="158"/>
      <c r="B11" s="158" t="s">
        <v>16</v>
      </c>
      <c r="C11" s="131">
        <v>776.8649999999999</v>
      </c>
      <c r="D11" s="131">
        <v>0</v>
      </c>
      <c r="E11" s="131">
        <v>0</v>
      </c>
      <c r="F11" s="131">
        <v>4.4779999999999998</v>
      </c>
      <c r="G11" s="131">
        <v>8.9580000000000002</v>
      </c>
      <c r="H11" s="131">
        <v>772.38699999999994</v>
      </c>
      <c r="I11" s="131">
        <v>1658.136</v>
      </c>
      <c r="J11" s="131">
        <v>5.5930000000000009</v>
      </c>
      <c r="K11" s="131">
        <v>17.871000000000002</v>
      </c>
      <c r="L11" s="131">
        <v>0</v>
      </c>
      <c r="M11" s="131">
        <v>0</v>
      </c>
      <c r="N11" s="131">
        <v>1663.7289999999998</v>
      </c>
      <c r="O11" s="131">
        <v>114.04</v>
      </c>
      <c r="P11" s="131">
        <v>1.88</v>
      </c>
      <c r="Q11" s="131">
        <v>1.88</v>
      </c>
      <c r="R11" s="131">
        <v>0</v>
      </c>
      <c r="S11" s="131">
        <v>1.88</v>
      </c>
      <c r="T11" s="131">
        <v>115.92</v>
      </c>
      <c r="U11" s="131">
        <v>2552.0359999999991</v>
      </c>
    </row>
    <row r="12" spans="1:22" ht="38.25" customHeight="1" x14ac:dyDescent="0.35">
      <c r="A12" s="159">
        <v>5</v>
      </c>
      <c r="B12" s="159" t="s">
        <v>17</v>
      </c>
      <c r="C12" s="129">
        <v>534.94999999999959</v>
      </c>
      <c r="D12" s="129">
        <v>0</v>
      </c>
      <c r="E12" s="129">
        <v>0</v>
      </c>
      <c r="F12" s="129">
        <v>0</v>
      </c>
      <c r="G12" s="129">
        <v>23.09</v>
      </c>
      <c r="H12" s="129">
        <v>534.94999999999959</v>
      </c>
      <c r="I12" s="129">
        <v>782.53499999999985</v>
      </c>
      <c r="J12" s="129">
        <v>1.6</v>
      </c>
      <c r="K12" s="129">
        <v>62.094999999999999</v>
      </c>
      <c r="L12" s="129">
        <v>0</v>
      </c>
      <c r="M12" s="129">
        <v>0</v>
      </c>
      <c r="N12" s="129">
        <v>784.13499999999988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1361.7649999999996</v>
      </c>
    </row>
    <row r="13" spans="1:22" ht="38.25" customHeight="1" x14ac:dyDescent="0.35">
      <c r="A13" s="159">
        <v>6</v>
      </c>
      <c r="B13" s="159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521.57200000000023</v>
      </c>
      <c r="J13" s="129">
        <v>0.21</v>
      </c>
      <c r="K13" s="129">
        <v>0.88200000000000001</v>
      </c>
      <c r="L13" s="129">
        <v>0</v>
      </c>
      <c r="M13" s="129">
        <v>0</v>
      </c>
      <c r="N13" s="129">
        <v>521.78200000000027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858.89200000000039</v>
      </c>
    </row>
    <row r="14" spans="1:22" s="111" customFormat="1" ht="38.25" customHeight="1" x14ac:dyDescent="0.4">
      <c r="A14" s="159">
        <v>7</v>
      </c>
      <c r="B14" s="159" t="s">
        <v>19</v>
      </c>
      <c r="C14" s="129">
        <v>1277.7599999999993</v>
      </c>
      <c r="D14" s="129">
        <v>0.15</v>
      </c>
      <c r="E14" s="129">
        <v>0.15</v>
      </c>
      <c r="F14" s="129">
        <v>0</v>
      </c>
      <c r="G14" s="129">
        <v>0</v>
      </c>
      <c r="H14" s="129">
        <v>1277.9099999999994</v>
      </c>
      <c r="I14" s="129">
        <v>848.66800000000023</v>
      </c>
      <c r="J14" s="129">
        <v>5.9</v>
      </c>
      <c r="K14" s="129">
        <v>26.167999999999999</v>
      </c>
      <c r="L14" s="129">
        <v>0</v>
      </c>
      <c r="M14" s="129">
        <v>0</v>
      </c>
      <c r="N14" s="129">
        <v>854.56800000000021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2190.2279999999996</v>
      </c>
      <c r="V14" s="149"/>
    </row>
    <row r="15" spans="1:22" s="111" customFormat="1" ht="38.25" customHeight="1" x14ac:dyDescent="0.4">
      <c r="A15" s="158"/>
      <c r="B15" s="158" t="s">
        <v>20</v>
      </c>
      <c r="C15" s="131">
        <v>2128.329999999999</v>
      </c>
      <c r="D15" s="131">
        <v>0.15</v>
      </c>
      <c r="E15" s="131">
        <v>0.15</v>
      </c>
      <c r="F15" s="131">
        <v>0</v>
      </c>
      <c r="G15" s="131">
        <v>23.09</v>
      </c>
      <c r="H15" s="131">
        <v>2128.4799999999991</v>
      </c>
      <c r="I15" s="131">
        <v>2152.7750000000001</v>
      </c>
      <c r="J15" s="131">
        <v>7.7100000000000009</v>
      </c>
      <c r="K15" s="131">
        <v>89.144999999999996</v>
      </c>
      <c r="L15" s="131">
        <v>0</v>
      </c>
      <c r="M15" s="131">
        <v>0</v>
      </c>
      <c r="N15" s="131">
        <v>2160.4850000000006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4410.8850000000002</v>
      </c>
    </row>
    <row r="16" spans="1:22" s="112" customFormat="1" ht="38.25" customHeight="1" x14ac:dyDescent="0.35">
      <c r="A16" s="159">
        <v>8</v>
      </c>
      <c r="B16" s="159" t="s">
        <v>21</v>
      </c>
      <c r="C16" s="129">
        <v>1024.9740000000004</v>
      </c>
      <c r="D16" s="129">
        <v>0.26</v>
      </c>
      <c r="E16" s="129">
        <v>0.44</v>
      </c>
      <c r="F16" s="129">
        <v>0</v>
      </c>
      <c r="G16" s="129">
        <v>0</v>
      </c>
      <c r="H16" s="129">
        <v>1025.2340000000004</v>
      </c>
      <c r="I16" s="129">
        <v>111.58599999999997</v>
      </c>
      <c r="J16" s="129">
        <v>0.18</v>
      </c>
      <c r="K16" s="129">
        <v>0.99499999999999988</v>
      </c>
      <c r="L16" s="129">
        <v>0</v>
      </c>
      <c r="M16" s="129">
        <v>0</v>
      </c>
      <c r="N16" s="129">
        <v>111.76599999999998</v>
      </c>
      <c r="O16" s="129">
        <v>245.90200000000002</v>
      </c>
      <c r="P16" s="129">
        <v>0</v>
      </c>
      <c r="Q16" s="129">
        <v>0</v>
      </c>
      <c r="R16" s="129">
        <v>0</v>
      </c>
      <c r="S16" s="129">
        <v>0</v>
      </c>
      <c r="T16" s="129">
        <v>245.90200000000002</v>
      </c>
      <c r="U16" s="129">
        <v>1382.9020000000005</v>
      </c>
    </row>
    <row r="17" spans="1:22" ht="38.25" customHeight="1" x14ac:dyDescent="0.35">
      <c r="A17" s="113">
        <v>9</v>
      </c>
      <c r="B17" s="113" t="s">
        <v>22</v>
      </c>
      <c r="C17" s="129">
        <v>183.82599999999994</v>
      </c>
      <c r="D17" s="133">
        <v>0</v>
      </c>
      <c r="E17" s="129">
        <v>0</v>
      </c>
      <c r="F17" s="133">
        <v>39.729999999999997</v>
      </c>
      <c r="G17" s="129">
        <v>39.729999999999997</v>
      </c>
      <c r="H17" s="129">
        <v>144.09599999999995</v>
      </c>
      <c r="I17" s="129">
        <v>341.49000000000012</v>
      </c>
      <c r="J17" s="133">
        <v>22.17</v>
      </c>
      <c r="K17" s="129">
        <v>22.92</v>
      </c>
      <c r="L17" s="133">
        <v>0</v>
      </c>
      <c r="M17" s="129">
        <v>0</v>
      </c>
      <c r="N17" s="129">
        <v>363.66000000000014</v>
      </c>
      <c r="O17" s="129">
        <v>64.375</v>
      </c>
      <c r="P17" s="133">
        <v>0.03</v>
      </c>
      <c r="Q17" s="129">
        <v>0.03</v>
      </c>
      <c r="R17" s="133">
        <v>1.665</v>
      </c>
      <c r="S17" s="129">
        <v>1.665</v>
      </c>
      <c r="T17" s="129">
        <v>62.74</v>
      </c>
      <c r="U17" s="129">
        <v>570.49600000000009</v>
      </c>
    </row>
    <row r="18" spans="1:22" s="111" customFormat="1" ht="38.25" customHeight="1" x14ac:dyDescent="0.4">
      <c r="A18" s="159">
        <v>10</v>
      </c>
      <c r="B18" s="159" t="s">
        <v>23</v>
      </c>
      <c r="C18" s="129">
        <v>210.55600000000007</v>
      </c>
      <c r="D18" s="129">
        <v>0.15</v>
      </c>
      <c r="E18" s="129">
        <v>0.15</v>
      </c>
      <c r="F18" s="129">
        <v>0</v>
      </c>
      <c r="G18" s="129">
        <v>0</v>
      </c>
      <c r="H18" s="129">
        <v>210.70600000000007</v>
      </c>
      <c r="I18" s="129">
        <v>347.72699999999998</v>
      </c>
      <c r="J18" s="129">
        <v>0.03</v>
      </c>
      <c r="K18" s="129">
        <v>1.55</v>
      </c>
      <c r="L18" s="129">
        <v>0</v>
      </c>
      <c r="M18" s="129">
        <v>0</v>
      </c>
      <c r="N18" s="129">
        <v>347.75699999999995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566.83799999999997</v>
      </c>
      <c r="V18" s="149"/>
    </row>
    <row r="19" spans="1:22" s="111" customFormat="1" ht="38.25" customHeight="1" x14ac:dyDescent="0.4">
      <c r="A19" s="158"/>
      <c r="B19" s="158" t="s">
        <v>24</v>
      </c>
      <c r="C19" s="131">
        <v>1419.3560000000004</v>
      </c>
      <c r="D19" s="131">
        <v>0.41000000000000003</v>
      </c>
      <c r="E19" s="131">
        <v>0.59</v>
      </c>
      <c r="F19" s="131">
        <v>39.729999999999997</v>
      </c>
      <c r="G19" s="131">
        <v>39.729999999999997</v>
      </c>
      <c r="H19" s="131">
        <v>1380.0360000000005</v>
      </c>
      <c r="I19" s="131">
        <v>800.80300000000011</v>
      </c>
      <c r="J19" s="131">
        <v>22.380000000000003</v>
      </c>
      <c r="K19" s="131">
        <v>25.465000000000003</v>
      </c>
      <c r="L19" s="131">
        <v>0</v>
      </c>
      <c r="M19" s="131">
        <v>0</v>
      </c>
      <c r="N19" s="131">
        <v>823.18299999999999</v>
      </c>
      <c r="O19" s="131">
        <v>318.65200000000004</v>
      </c>
      <c r="P19" s="131">
        <v>0.03</v>
      </c>
      <c r="Q19" s="131">
        <v>0.03</v>
      </c>
      <c r="R19" s="131">
        <v>1.665</v>
      </c>
      <c r="S19" s="131">
        <v>1.665</v>
      </c>
      <c r="T19" s="131">
        <v>317.017</v>
      </c>
      <c r="U19" s="131">
        <v>2520.2360000000008</v>
      </c>
    </row>
    <row r="20" spans="1:22" ht="38.25" customHeight="1" x14ac:dyDescent="0.35">
      <c r="A20" s="159">
        <v>11</v>
      </c>
      <c r="B20" s="159" t="s">
        <v>25</v>
      </c>
      <c r="C20" s="129">
        <v>639.94999999999993</v>
      </c>
      <c r="D20" s="129">
        <v>1.41</v>
      </c>
      <c r="E20" s="129">
        <v>1.71</v>
      </c>
      <c r="F20" s="129">
        <v>0</v>
      </c>
      <c r="G20" s="129">
        <v>0</v>
      </c>
      <c r="H20" s="129">
        <v>641.3599999999999</v>
      </c>
      <c r="I20" s="129">
        <v>391.19500000000005</v>
      </c>
      <c r="J20" s="129">
        <v>0.41499999999999998</v>
      </c>
      <c r="K20" s="129">
        <v>1.6</v>
      </c>
      <c r="L20" s="129">
        <v>0</v>
      </c>
      <c r="M20" s="129">
        <v>0</v>
      </c>
      <c r="N20" s="129">
        <v>391.61000000000007</v>
      </c>
      <c r="O20" s="129">
        <v>40.220000000000006</v>
      </c>
      <c r="P20" s="129">
        <v>0</v>
      </c>
      <c r="Q20" s="129">
        <v>0</v>
      </c>
      <c r="R20" s="129">
        <v>0</v>
      </c>
      <c r="S20" s="129">
        <v>0</v>
      </c>
      <c r="T20" s="129">
        <v>40.220000000000006</v>
      </c>
      <c r="U20" s="129">
        <v>1073.19</v>
      </c>
    </row>
    <row r="21" spans="1:22" ht="38.25" customHeight="1" x14ac:dyDescent="0.35">
      <c r="A21" s="159">
        <v>12</v>
      </c>
      <c r="B21" s="159" t="s">
        <v>26</v>
      </c>
      <c r="C21" s="129">
        <v>10.559999999999995</v>
      </c>
      <c r="D21" s="129">
        <v>0</v>
      </c>
      <c r="E21" s="129">
        <v>0</v>
      </c>
      <c r="F21" s="129">
        <v>0</v>
      </c>
      <c r="G21" s="129">
        <v>8.36</v>
      </c>
      <c r="H21" s="129">
        <v>10.559999999999995</v>
      </c>
      <c r="I21" s="129">
        <v>398.87299999999999</v>
      </c>
      <c r="J21" s="129">
        <v>14.48</v>
      </c>
      <c r="K21" s="129">
        <v>24.85</v>
      </c>
      <c r="L21" s="129">
        <v>0</v>
      </c>
      <c r="M21" s="129">
        <v>0</v>
      </c>
      <c r="N21" s="129">
        <v>413.35300000000001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443.47300000000001</v>
      </c>
    </row>
    <row r="22" spans="1:22" s="111" customFormat="1" ht="38.25" customHeight="1" x14ac:dyDescent="0.4">
      <c r="A22" s="159">
        <v>13</v>
      </c>
      <c r="B22" s="159" t="s">
        <v>27</v>
      </c>
      <c r="C22" s="129">
        <v>180.71000000000004</v>
      </c>
      <c r="D22" s="129">
        <v>0.85</v>
      </c>
      <c r="E22" s="129">
        <v>0.85</v>
      </c>
      <c r="F22" s="129">
        <v>64.459999999999994</v>
      </c>
      <c r="G22" s="129">
        <v>64.459999999999994</v>
      </c>
      <c r="H22" s="129">
        <v>117.10000000000005</v>
      </c>
      <c r="I22" s="129">
        <v>357.05500000000001</v>
      </c>
      <c r="J22" s="129">
        <v>101.42</v>
      </c>
      <c r="K22" s="129">
        <v>105.01</v>
      </c>
      <c r="L22" s="129">
        <v>19.510000000000002</v>
      </c>
      <c r="M22" s="129">
        <v>19.510000000000002</v>
      </c>
      <c r="N22" s="129">
        <v>438.96500000000003</v>
      </c>
      <c r="O22" s="129">
        <v>13.350000000000001</v>
      </c>
      <c r="P22" s="129">
        <v>0</v>
      </c>
      <c r="Q22" s="129">
        <v>0</v>
      </c>
      <c r="R22" s="129">
        <v>12.75</v>
      </c>
      <c r="S22" s="129">
        <v>12.75</v>
      </c>
      <c r="T22" s="129">
        <v>0.60000000000000142</v>
      </c>
      <c r="U22" s="129">
        <v>556.66500000000008</v>
      </c>
      <c r="V22" s="149"/>
    </row>
    <row r="23" spans="1:22" s="111" customFormat="1" ht="38.25" customHeight="1" x14ac:dyDescent="0.4">
      <c r="A23" s="159">
        <v>14</v>
      </c>
      <c r="B23" s="159" t="s">
        <v>71</v>
      </c>
      <c r="C23" s="129">
        <v>428.29499999999985</v>
      </c>
      <c r="D23" s="129">
        <v>0.18</v>
      </c>
      <c r="E23" s="129">
        <v>6.18</v>
      </c>
      <c r="F23" s="129">
        <v>0</v>
      </c>
      <c r="G23" s="129">
        <v>0</v>
      </c>
      <c r="H23" s="129">
        <v>428.47499999999985</v>
      </c>
      <c r="I23" s="129">
        <v>78.069999999999993</v>
      </c>
      <c r="J23" s="129">
        <v>3.49</v>
      </c>
      <c r="K23" s="129">
        <v>4.76</v>
      </c>
      <c r="L23" s="129">
        <v>0</v>
      </c>
      <c r="M23" s="129">
        <v>0</v>
      </c>
      <c r="N23" s="129">
        <v>81.559999999999988</v>
      </c>
      <c r="O23" s="129">
        <v>22.5</v>
      </c>
      <c r="P23" s="129">
        <v>0</v>
      </c>
      <c r="Q23" s="129">
        <v>0</v>
      </c>
      <c r="R23" s="129">
        <v>3.26</v>
      </c>
      <c r="S23" s="129">
        <v>3.26</v>
      </c>
      <c r="T23" s="129">
        <v>19.240000000000002</v>
      </c>
      <c r="U23" s="129">
        <v>529.27499999999986</v>
      </c>
      <c r="V23" s="149"/>
    </row>
    <row r="24" spans="1:22" s="111" customFormat="1" ht="38.25" customHeight="1" x14ac:dyDescent="0.4">
      <c r="A24" s="158"/>
      <c r="B24" s="158" t="s">
        <v>28</v>
      </c>
      <c r="C24" s="131">
        <v>1259.5149999999999</v>
      </c>
      <c r="D24" s="131">
        <v>2.44</v>
      </c>
      <c r="E24" s="131">
        <v>8.74</v>
      </c>
      <c r="F24" s="131">
        <v>64.459999999999994</v>
      </c>
      <c r="G24" s="131">
        <v>72.819999999999993</v>
      </c>
      <c r="H24" s="131">
        <v>1197.4949999999997</v>
      </c>
      <c r="I24" s="131">
        <v>1225.193</v>
      </c>
      <c r="J24" s="131">
        <v>119.80499999999999</v>
      </c>
      <c r="K24" s="131">
        <v>136.22</v>
      </c>
      <c r="L24" s="131">
        <v>19.510000000000002</v>
      </c>
      <c r="M24" s="131">
        <v>19.510000000000002</v>
      </c>
      <c r="N24" s="131">
        <v>1325.4880000000001</v>
      </c>
      <c r="O24" s="131">
        <v>95.63</v>
      </c>
      <c r="P24" s="131">
        <v>0</v>
      </c>
      <c r="Q24" s="131">
        <v>0</v>
      </c>
      <c r="R24" s="131">
        <v>16.009999999999998</v>
      </c>
      <c r="S24" s="131">
        <v>16.009999999999998</v>
      </c>
      <c r="T24" s="131">
        <v>79.62</v>
      </c>
      <c r="U24" s="131">
        <v>2602.6030000000001</v>
      </c>
    </row>
    <row r="25" spans="1:22" s="111" customFormat="1" ht="38.25" customHeight="1" x14ac:dyDescent="0.4">
      <c r="A25" s="158"/>
      <c r="B25" s="158" t="s">
        <v>29</v>
      </c>
      <c r="C25" s="131">
        <v>5584.0659999999989</v>
      </c>
      <c r="D25" s="131">
        <v>3</v>
      </c>
      <c r="E25" s="131">
        <v>9.48</v>
      </c>
      <c r="F25" s="131">
        <v>108.66799999999999</v>
      </c>
      <c r="G25" s="131">
        <v>144.59799999999998</v>
      </c>
      <c r="H25" s="131">
        <v>5478.3979999999983</v>
      </c>
      <c r="I25" s="131">
        <v>5836.9070000000011</v>
      </c>
      <c r="J25" s="131">
        <v>155.488</v>
      </c>
      <c r="K25" s="131">
        <v>268.70099999999996</v>
      </c>
      <c r="L25" s="131">
        <v>19.510000000000002</v>
      </c>
      <c r="M25" s="131">
        <v>19.510000000000002</v>
      </c>
      <c r="N25" s="131">
        <v>5972.8850000000002</v>
      </c>
      <c r="O25" s="131">
        <v>650.24199999999996</v>
      </c>
      <c r="P25" s="131">
        <v>1.91</v>
      </c>
      <c r="Q25" s="131">
        <v>1.91</v>
      </c>
      <c r="R25" s="131">
        <v>17.674999999999997</v>
      </c>
      <c r="S25" s="131">
        <v>19.554999999999996</v>
      </c>
      <c r="T25" s="131">
        <v>634.47699999999998</v>
      </c>
      <c r="U25" s="131">
        <v>12085.760000000002</v>
      </c>
    </row>
    <row r="26" spans="1:22" ht="38.25" customHeight="1" x14ac:dyDescent="0.35">
      <c r="A26" s="159">
        <v>15</v>
      </c>
      <c r="B26" s="159" t="s">
        <v>30</v>
      </c>
      <c r="C26" s="129">
        <v>7417.4519999999993</v>
      </c>
      <c r="D26" s="129">
        <v>20.335000000000001</v>
      </c>
      <c r="E26" s="129">
        <v>37.14</v>
      </c>
      <c r="F26" s="129">
        <v>0</v>
      </c>
      <c r="G26" s="129">
        <v>0</v>
      </c>
      <c r="H26" s="129">
        <v>7437.7869999999994</v>
      </c>
      <c r="I26" s="129">
        <v>59.050000000000004</v>
      </c>
      <c r="J26" s="129">
        <v>0</v>
      </c>
      <c r="K26" s="129">
        <v>0</v>
      </c>
      <c r="L26" s="129">
        <v>0</v>
      </c>
      <c r="M26" s="129">
        <v>0</v>
      </c>
      <c r="N26" s="129">
        <v>59.050000000000004</v>
      </c>
      <c r="O26" s="129">
        <v>1.02</v>
      </c>
      <c r="P26" s="129">
        <v>1.31</v>
      </c>
      <c r="Q26" s="129">
        <v>1.31</v>
      </c>
      <c r="R26" s="129">
        <v>0</v>
      </c>
      <c r="S26" s="129">
        <v>0</v>
      </c>
      <c r="T26" s="129">
        <v>2.33</v>
      </c>
      <c r="U26" s="129">
        <v>7499.1669999999995</v>
      </c>
    </row>
    <row r="27" spans="1:22" s="111" customFormat="1" ht="38.25" customHeight="1" x14ac:dyDescent="0.4">
      <c r="A27" s="159">
        <v>16</v>
      </c>
      <c r="B27" s="159" t="s">
        <v>31</v>
      </c>
      <c r="C27" s="129">
        <v>5482.3150000000014</v>
      </c>
      <c r="D27" s="129">
        <v>8.23</v>
      </c>
      <c r="E27" s="129">
        <v>22.045000000000002</v>
      </c>
      <c r="F27" s="129">
        <v>0</v>
      </c>
      <c r="G27" s="129">
        <v>0</v>
      </c>
      <c r="H27" s="129">
        <v>5490.545000000001</v>
      </c>
      <c r="I27" s="129">
        <v>558.55800000000011</v>
      </c>
      <c r="J27" s="129">
        <v>1.4</v>
      </c>
      <c r="K27" s="129">
        <v>3.9599999999999995</v>
      </c>
      <c r="L27" s="129">
        <v>0</v>
      </c>
      <c r="M27" s="129">
        <v>0</v>
      </c>
      <c r="N27" s="129">
        <v>559.95800000000008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6067.4230000000007</v>
      </c>
      <c r="V27" s="149"/>
    </row>
    <row r="28" spans="1:22" s="111" customFormat="1" ht="38.25" customHeight="1" x14ac:dyDescent="0.4">
      <c r="A28" s="158"/>
      <c r="B28" s="158" t="s">
        <v>32</v>
      </c>
      <c r="C28" s="131">
        <v>12899.767</v>
      </c>
      <c r="D28" s="131">
        <v>28.565000000000001</v>
      </c>
      <c r="E28" s="131">
        <v>59.185000000000002</v>
      </c>
      <c r="F28" s="131">
        <v>0</v>
      </c>
      <c r="G28" s="131">
        <v>0</v>
      </c>
      <c r="H28" s="131">
        <v>12928.332</v>
      </c>
      <c r="I28" s="131">
        <v>617.60800000000006</v>
      </c>
      <c r="J28" s="131">
        <v>1.4</v>
      </c>
      <c r="K28" s="131">
        <v>3.9599999999999995</v>
      </c>
      <c r="L28" s="131">
        <v>0</v>
      </c>
      <c r="M28" s="131">
        <v>0</v>
      </c>
      <c r="N28" s="131">
        <v>619.00800000000004</v>
      </c>
      <c r="O28" s="131">
        <v>17.940000000000001</v>
      </c>
      <c r="P28" s="131">
        <v>1.31</v>
      </c>
      <c r="Q28" s="131">
        <v>1.31</v>
      </c>
      <c r="R28" s="131">
        <v>0</v>
      </c>
      <c r="S28" s="131">
        <v>0</v>
      </c>
      <c r="T28" s="131">
        <v>19.25</v>
      </c>
      <c r="U28" s="131">
        <v>13566.59</v>
      </c>
    </row>
    <row r="29" spans="1:22" ht="38.25" customHeight="1" x14ac:dyDescent="0.35">
      <c r="A29" s="159">
        <v>17</v>
      </c>
      <c r="B29" s="159" t="s">
        <v>33</v>
      </c>
      <c r="C29" s="129">
        <v>4392.5080000000007</v>
      </c>
      <c r="D29" s="129">
        <v>2.98</v>
      </c>
      <c r="E29" s="129">
        <v>12.411000000000001</v>
      </c>
      <c r="F29" s="129">
        <v>0</v>
      </c>
      <c r="G29" s="129">
        <v>0</v>
      </c>
      <c r="H29" s="129">
        <v>4395.4880000000003</v>
      </c>
      <c r="I29" s="129">
        <v>96.66</v>
      </c>
      <c r="J29" s="129">
        <v>0</v>
      </c>
      <c r="K29" s="129">
        <v>0</v>
      </c>
      <c r="L29" s="129">
        <v>0</v>
      </c>
      <c r="M29" s="129">
        <v>0</v>
      </c>
      <c r="N29" s="129">
        <v>96.66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4549.8680000000004</v>
      </c>
    </row>
    <row r="30" spans="1:22" ht="38.25" customHeight="1" x14ac:dyDescent="0.35">
      <c r="A30" s="159">
        <v>18</v>
      </c>
      <c r="B30" s="159" t="s">
        <v>64</v>
      </c>
      <c r="C30" s="129">
        <v>403.86099999999993</v>
      </c>
      <c r="D30" s="129">
        <v>4.16</v>
      </c>
      <c r="E30" s="129">
        <v>5.109</v>
      </c>
      <c r="F30" s="129">
        <v>0</v>
      </c>
      <c r="G30" s="129">
        <v>0</v>
      </c>
      <c r="H30" s="129">
        <v>408.02099999999996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429.56799999999998</v>
      </c>
    </row>
    <row r="31" spans="1:22" s="111" customFormat="1" ht="38.25" customHeight="1" x14ac:dyDescent="0.4">
      <c r="A31" s="159">
        <v>19</v>
      </c>
      <c r="B31" s="159" t="s">
        <v>34</v>
      </c>
      <c r="C31" s="129">
        <v>4229.4210000000003</v>
      </c>
      <c r="D31" s="129">
        <v>0.49</v>
      </c>
      <c r="E31" s="129">
        <v>6.36</v>
      </c>
      <c r="F31" s="129">
        <v>0</v>
      </c>
      <c r="G31" s="129">
        <v>0</v>
      </c>
      <c r="H31" s="129">
        <v>4229.9110000000001</v>
      </c>
      <c r="I31" s="129">
        <v>100.59000000000002</v>
      </c>
      <c r="J31" s="129">
        <v>0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4488.8510000000006</v>
      </c>
      <c r="V31" s="149"/>
    </row>
    <row r="32" spans="1:22" ht="38.25" customHeight="1" x14ac:dyDescent="0.35">
      <c r="A32" s="159">
        <v>20</v>
      </c>
      <c r="B32" s="159" t="s">
        <v>35</v>
      </c>
      <c r="C32" s="129">
        <v>2582.8858</v>
      </c>
      <c r="D32" s="129">
        <v>1.1200000000000001</v>
      </c>
      <c r="E32" s="129">
        <v>6.69</v>
      </c>
      <c r="F32" s="129">
        <v>0</v>
      </c>
      <c r="G32" s="129">
        <v>0</v>
      </c>
      <c r="H32" s="129">
        <v>2584.0057999999999</v>
      </c>
      <c r="I32" s="129">
        <v>184.88600000000005</v>
      </c>
      <c r="J32" s="129">
        <v>0.56000000000000005</v>
      </c>
      <c r="K32" s="129">
        <v>3.3849999999999998</v>
      </c>
      <c r="L32" s="129">
        <v>0</v>
      </c>
      <c r="M32" s="129">
        <v>0</v>
      </c>
      <c r="N32" s="129">
        <v>185.44600000000005</v>
      </c>
      <c r="O32" s="129">
        <v>20.792000000000002</v>
      </c>
      <c r="P32" s="129">
        <v>0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2790.2437999999997</v>
      </c>
    </row>
    <row r="33" spans="1:22" s="111" customFormat="1" ht="38.25" customHeight="1" x14ac:dyDescent="0.4">
      <c r="A33" s="158"/>
      <c r="B33" s="158" t="s">
        <v>36</v>
      </c>
      <c r="C33" s="131">
        <v>11608.675800000001</v>
      </c>
      <c r="D33" s="131">
        <v>8.75</v>
      </c>
      <c r="E33" s="131">
        <v>30.570000000000004</v>
      </c>
      <c r="F33" s="131">
        <v>0</v>
      </c>
      <c r="G33" s="131">
        <v>0</v>
      </c>
      <c r="H33" s="131">
        <v>11617.425800000001</v>
      </c>
      <c r="I33" s="131">
        <v>403.63300000000004</v>
      </c>
      <c r="J33" s="131">
        <v>0.56000000000000005</v>
      </c>
      <c r="K33" s="131">
        <v>3.665</v>
      </c>
      <c r="L33" s="131">
        <v>0</v>
      </c>
      <c r="M33" s="131">
        <v>0</v>
      </c>
      <c r="N33" s="131">
        <v>404.1930000000001</v>
      </c>
      <c r="O33" s="131">
        <v>236.91200000000001</v>
      </c>
      <c r="P33" s="131">
        <v>0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12258.5308</v>
      </c>
      <c r="V33" s="111">
        <f t="shared" ref="V33" si="0">SUM(V29:V32)</f>
        <v>0</v>
      </c>
    </row>
    <row r="34" spans="1:22" ht="38.25" customHeight="1" x14ac:dyDescent="0.35">
      <c r="A34" s="159">
        <v>21</v>
      </c>
      <c r="B34" s="159" t="s">
        <v>37</v>
      </c>
      <c r="C34" s="129">
        <v>4374.0800000000008</v>
      </c>
      <c r="D34" s="129">
        <v>0.25</v>
      </c>
      <c r="E34" s="129">
        <v>2.04</v>
      </c>
      <c r="F34" s="129">
        <v>0</v>
      </c>
      <c r="G34" s="129">
        <v>0</v>
      </c>
      <c r="H34" s="129">
        <v>4374.3300000000008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4383.7300000000005</v>
      </c>
    </row>
    <row r="35" spans="1:22" ht="38.25" customHeight="1" x14ac:dyDescent="0.35">
      <c r="A35" s="159">
        <v>22</v>
      </c>
      <c r="B35" s="159" t="s">
        <v>38</v>
      </c>
      <c r="C35" s="129">
        <v>5901.8199999999988</v>
      </c>
      <c r="D35" s="129">
        <v>9.4499999999999993</v>
      </c>
      <c r="E35" s="129">
        <v>24.65</v>
      </c>
      <c r="F35" s="129">
        <v>0</v>
      </c>
      <c r="G35" s="129">
        <v>0</v>
      </c>
      <c r="H35" s="129">
        <v>5911.2699999999986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5915.2999999999984</v>
      </c>
    </row>
    <row r="36" spans="1:22" s="111" customFormat="1" ht="38.25" customHeight="1" x14ac:dyDescent="0.4">
      <c r="A36" s="159">
        <v>23</v>
      </c>
      <c r="B36" s="159" t="s">
        <v>39</v>
      </c>
      <c r="C36" s="129">
        <v>2950.4199999999996</v>
      </c>
      <c r="D36" s="129">
        <v>11.6</v>
      </c>
      <c r="E36" s="129">
        <v>26.85</v>
      </c>
      <c r="F36" s="129">
        <v>0</v>
      </c>
      <c r="G36" s="129">
        <v>0</v>
      </c>
      <c r="H36" s="129">
        <v>2962.0199999999995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3119.8699999999994</v>
      </c>
      <c r="V36" s="149"/>
    </row>
    <row r="37" spans="1:22" s="111" customFormat="1" ht="38.25" customHeight="1" x14ac:dyDescent="0.4">
      <c r="A37" s="159">
        <v>24</v>
      </c>
      <c r="B37" s="159" t="s">
        <v>40</v>
      </c>
      <c r="C37" s="129">
        <v>4717.8399999999983</v>
      </c>
      <c r="D37" s="129">
        <v>1.83</v>
      </c>
      <c r="E37" s="129">
        <v>18.229999999999997</v>
      </c>
      <c r="F37" s="129">
        <v>0</v>
      </c>
      <c r="G37" s="129">
        <v>0</v>
      </c>
      <c r="H37" s="129">
        <v>4719.6699999999983</v>
      </c>
      <c r="I37" s="129">
        <v>6.92</v>
      </c>
      <c r="J37" s="129">
        <v>0</v>
      </c>
      <c r="K37" s="129">
        <v>0</v>
      </c>
      <c r="L37" s="129">
        <v>0</v>
      </c>
      <c r="M37" s="129">
        <v>0</v>
      </c>
      <c r="N37" s="129">
        <v>6.92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4727.6299999999983</v>
      </c>
      <c r="V37" s="149"/>
    </row>
    <row r="38" spans="1:22" s="111" customFormat="1" ht="38.25" customHeight="1" x14ac:dyDescent="0.4">
      <c r="A38" s="158"/>
      <c r="B38" s="158" t="s">
        <v>41</v>
      </c>
      <c r="C38" s="131">
        <v>17944.159999999996</v>
      </c>
      <c r="D38" s="131">
        <v>23.129999999999995</v>
      </c>
      <c r="E38" s="131">
        <v>71.77</v>
      </c>
      <c r="F38" s="131">
        <v>0</v>
      </c>
      <c r="G38" s="131">
        <v>0</v>
      </c>
      <c r="H38" s="131">
        <v>17967.289999999997</v>
      </c>
      <c r="I38" s="131">
        <v>175.97000000000003</v>
      </c>
      <c r="J38" s="131">
        <v>0</v>
      </c>
      <c r="K38" s="131">
        <v>0</v>
      </c>
      <c r="L38" s="131">
        <v>0</v>
      </c>
      <c r="M38" s="131">
        <v>0</v>
      </c>
      <c r="N38" s="131">
        <v>175.97000000000003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18146.529999999995</v>
      </c>
    </row>
    <row r="39" spans="1:22" s="111" customFormat="1" ht="38.25" customHeight="1" x14ac:dyDescent="0.4">
      <c r="A39" s="158"/>
      <c r="B39" s="158" t="s">
        <v>42</v>
      </c>
      <c r="C39" s="131">
        <v>42452.602799999993</v>
      </c>
      <c r="D39" s="131">
        <v>60.444999999999993</v>
      </c>
      <c r="E39" s="131">
        <v>161.52500000000001</v>
      </c>
      <c r="F39" s="131">
        <v>0</v>
      </c>
      <c r="G39" s="131">
        <v>0</v>
      </c>
      <c r="H39" s="131">
        <v>42513.0478</v>
      </c>
      <c r="I39" s="131">
        <v>1197.2110000000002</v>
      </c>
      <c r="J39" s="131">
        <v>1.96</v>
      </c>
      <c r="K39" s="131">
        <v>7.625</v>
      </c>
      <c r="L39" s="131">
        <v>0</v>
      </c>
      <c r="M39" s="131">
        <v>0</v>
      </c>
      <c r="N39" s="131">
        <v>1199.1710000000003</v>
      </c>
      <c r="O39" s="131">
        <v>258.12200000000001</v>
      </c>
      <c r="P39" s="131">
        <v>1.31</v>
      </c>
      <c r="Q39" s="131">
        <v>1.3169999999999999</v>
      </c>
      <c r="R39" s="131">
        <v>0</v>
      </c>
      <c r="S39" s="131">
        <v>0</v>
      </c>
      <c r="T39" s="131">
        <v>259.43200000000002</v>
      </c>
      <c r="U39" s="131">
        <v>43971.650799999996</v>
      </c>
    </row>
    <row r="40" spans="1:22" ht="38.25" customHeight="1" x14ac:dyDescent="0.35">
      <c r="A40" s="159">
        <v>25</v>
      </c>
      <c r="B40" s="159" t="s">
        <v>43</v>
      </c>
      <c r="C40" s="129">
        <v>11043.303999999998</v>
      </c>
      <c r="D40" s="129">
        <v>36.630000000000003</v>
      </c>
      <c r="E40" s="129">
        <v>85.074000000000012</v>
      </c>
      <c r="F40" s="129">
        <v>0</v>
      </c>
      <c r="G40" s="129">
        <v>0</v>
      </c>
      <c r="H40" s="129">
        <v>11079.933999999997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11079.933999999997</v>
      </c>
    </row>
    <row r="41" spans="1:22" ht="38.25" customHeight="1" x14ac:dyDescent="0.35">
      <c r="A41" s="159">
        <v>26</v>
      </c>
      <c r="B41" s="159" t="s">
        <v>44</v>
      </c>
      <c r="C41" s="129">
        <v>7085.6339999999946</v>
      </c>
      <c r="D41" s="129">
        <v>19.14</v>
      </c>
      <c r="E41" s="129">
        <v>33.088000000000001</v>
      </c>
      <c r="F41" s="129">
        <v>0</v>
      </c>
      <c r="G41" s="129">
        <v>0</v>
      </c>
      <c r="H41" s="129">
        <v>7104.7739999999949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7104.7739999999949</v>
      </c>
    </row>
    <row r="42" spans="1:22" s="111" customFormat="1" ht="38.25" customHeight="1" x14ac:dyDescent="0.4">
      <c r="A42" s="159">
        <v>27</v>
      </c>
      <c r="B42" s="159" t="s">
        <v>45</v>
      </c>
      <c r="C42" s="129">
        <v>13570.868999999997</v>
      </c>
      <c r="D42" s="129">
        <v>10.210000000000001</v>
      </c>
      <c r="E42" s="129">
        <v>66.962999999999994</v>
      </c>
      <c r="F42" s="129">
        <v>0</v>
      </c>
      <c r="G42" s="129">
        <v>0</v>
      </c>
      <c r="H42" s="129">
        <v>13581.078999999996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13581.078999999996</v>
      </c>
      <c r="V42" s="149"/>
    </row>
    <row r="43" spans="1:22" ht="38.25" customHeight="1" x14ac:dyDescent="0.35">
      <c r="A43" s="159">
        <v>28</v>
      </c>
      <c r="B43" s="159" t="s">
        <v>63</v>
      </c>
      <c r="C43" s="129">
        <v>988.20000000000027</v>
      </c>
      <c r="D43" s="129">
        <v>16.38</v>
      </c>
      <c r="E43" s="129">
        <v>33.001999999999995</v>
      </c>
      <c r="F43" s="129">
        <v>0</v>
      </c>
      <c r="G43" s="129">
        <v>0</v>
      </c>
      <c r="H43" s="129">
        <v>1004.5800000000003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1004.5800000000003</v>
      </c>
    </row>
    <row r="44" spans="1:22" s="111" customFormat="1" ht="38.25" customHeight="1" x14ac:dyDescent="0.4">
      <c r="A44" s="158"/>
      <c r="B44" s="158" t="s">
        <v>46</v>
      </c>
      <c r="C44" s="131">
        <v>32688.006999999994</v>
      </c>
      <c r="D44" s="131">
        <v>82.36</v>
      </c>
      <c r="E44" s="131">
        <v>218.12700000000001</v>
      </c>
      <c r="F44" s="131">
        <v>0</v>
      </c>
      <c r="G44" s="131">
        <v>0</v>
      </c>
      <c r="H44" s="131">
        <v>32770.366999999991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32770.366999999991</v>
      </c>
    </row>
    <row r="45" spans="1:22" ht="38.25" customHeight="1" x14ac:dyDescent="0.35">
      <c r="A45" s="159">
        <v>29</v>
      </c>
      <c r="B45" s="159" t="s">
        <v>47</v>
      </c>
      <c r="C45" s="129">
        <v>8065.5521000000008</v>
      </c>
      <c r="D45" s="129">
        <v>1.65</v>
      </c>
      <c r="E45" s="129">
        <v>18.759999999999998</v>
      </c>
      <c r="F45" s="129">
        <v>0</v>
      </c>
      <c r="G45" s="129">
        <v>0</v>
      </c>
      <c r="H45" s="129">
        <v>8067.2021000000004</v>
      </c>
      <c r="I45" s="129">
        <v>0.8600000000000001</v>
      </c>
      <c r="J45" s="129">
        <v>0</v>
      </c>
      <c r="K45" s="129">
        <v>0</v>
      </c>
      <c r="L45" s="129">
        <v>0</v>
      </c>
      <c r="M45" s="129">
        <v>0</v>
      </c>
      <c r="N45" s="129">
        <v>0.8600000000000001</v>
      </c>
      <c r="O45" s="129">
        <v>14.43</v>
      </c>
      <c r="P45" s="129">
        <v>0</v>
      </c>
      <c r="Q45" s="129">
        <v>0</v>
      </c>
      <c r="R45" s="129">
        <v>0</v>
      </c>
      <c r="S45" s="129">
        <v>0</v>
      </c>
      <c r="T45" s="129">
        <v>14.43</v>
      </c>
      <c r="U45" s="129">
        <v>8082.4921000000004</v>
      </c>
    </row>
    <row r="46" spans="1:22" ht="38.25" customHeight="1" x14ac:dyDescent="0.35">
      <c r="A46" s="159">
        <v>30</v>
      </c>
      <c r="B46" s="159" t="s">
        <v>48</v>
      </c>
      <c r="C46" s="129">
        <v>7696.1550000000007</v>
      </c>
      <c r="D46" s="129">
        <v>20.64</v>
      </c>
      <c r="E46" s="129">
        <v>49.67</v>
      </c>
      <c r="F46" s="129">
        <v>0</v>
      </c>
      <c r="G46" s="129">
        <v>0</v>
      </c>
      <c r="H46" s="129">
        <v>7716.795000000001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7717.755000000001</v>
      </c>
    </row>
    <row r="47" spans="1:22" s="111" customFormat="1" ht="38.25" customHeight="1" x14ac:dyDescent="0.4">
      <c r="A47" s="159">
        <v>31</v>
      </c>
      <c r="B47" s="159" t="s">
        <v>49</v>
      </c>
      <c r="C47" s="129">
        <v>8406.1200000000008</v>
      </c>
      <c r="D47" s="129">
        <v>20.09</v>
      </c>
      <c r="E47" s="129">
        <v>27.78</v>
      </c>
      <c r="F47" s="129">
        <v>0</v>
      </c>
      <c r="G47" s="129">
        <v>0</v>
      </c>
      <c r="H47" s="129">
        <v>8426.2100000000009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8433.130000000001</v>
      </c>
      <c r="V47" s="149"/>
    </row>
    <row r="48" spans="1:22" s="111" customFormat="1" ht="38.25" customHeight="1" x14ac:dyDescent="0.4">
      <c r="A48" s="159">
        <v>32</v>
      </c>
      <c r="B48" s="159" t="s">
        <v>50</v>
      </c>
      <c r="C48" s="129">
        <v>7571.2290000000003</v>
      </c>
      <c r="D48" s="129">
        <v>43.61</v>
      </c>
      <c r="E48" s="129">
        <v>112.809</v>
      </c>
      <c r="F48" s="129">
        <v>0</v>
      </c>
      <c r="G48" s="129">
        <v>0</v>
      </c>
      <c r="H48" s="129">
        <v>7614.8389999999999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7615.3440000000001</v>
      </c>
      <c r="V48" s="149"/>
    </row>
    <row r="49" spans="1:21" s="111" customFormat="1" ht="38.25" customHeight="1" x14ac:dyDescent="0.4">
      <c r="A49" s="158"/>
      <c r="B49" s="158" t="s">
        <v>51</v>
      </c>
      <c r="C49" s="131">
        <v>31739.056100000002</v>
      </c>
      <c r="D49" s="131">
        <v>85.99</v>
      </c>
      <c r="E49" s="131">
        <v>209.01900000000001</v>
      </c>
      <c r="F49" s="131">
        <v>0</v>
      </c>
      <c r="G49" s="131">
        <v>0</v>
      </c>
      <c r="H49" s="131">
        <v>31825.0461</v>
      </c>
      <c r="I49" s="131">
        <v>9.2149999999999999</v>
      </c>
      <c r="J49" s="131">
        <v>0</v>
      </c>
      <c r="K49" s="131">
        <v>0</v>
      </c>
      <c r="L49" s="131">
        <v>0</v>
      </c>
      <c r="M49" s="131">
        <v>0</v>
      </c>
      <c r="N49" s="131">
        <v>9.2149999999999999</v>
      </c>
      <c r="O49" s="131">
        <v>14.459999999999999</v>
      </c>
      <c r="P49" s="131">
        <v>0</v>
      </c>
      <c r="Q49" s="131">
        <v>0</v>
      </c>
      <c r="R49" s="131">
        <v>0</v>
      </c>
      <c r="S49" s="131">
        <v>0</v>
      </c>
      <c r="T49" s="131">
        <v>14.459999999999999</v>
      </c>
      <c r="U49" s="131">
        <v>31848.721100000002</v>
      </c>
    </row>
    <row r="50" spans="1:21" s="111" customFormat="1" ht="38.25" customHeight="1" x14ac:dyDescent="0.4">
      <c r="A50" s="158"/>
      <c r="B50" s="158" t="s">
        <v>52</v>
      </c>
      <c r="C50" s="131">
        <v>64427.063099999999</v>
      </c>
      <c r="D50" s="131">
        <v>168.35</v>
      </c>
      <c r="E50" s="131">
        <v>427.14600000000002</v>
      </c>
      <c r="F50" s="131">
        <v>0</v>
      </c>
      <c r="G50" s="131">
        <v>0</v>
      </c>
      <c r="H50" s="131">
        <v>64595.413099999991</v>
      </c>
      <c r="I50" s="131">
        <v>9.2149999999999999</v>
      </c>
      <c r="J50" s="131">
        <v>0</v>
      </c>
      <c r="K50" s="131">
        <v>0</v>
      </c>
      <c r="L50" s="131">
        <v>0</v>
      </c>
      <c r="M50" s="131">
        <v>0</v>
      </c>
      <c r="N50" s="131">
        <v>9.2149999999999999</v>
      </c>
      <c r="O50" s="131">
        <v>14.459999999999999</v>
      </c>
      <c r="P50" s="131">
        <v>0</v>
      </c>
      <c r="Q50" s="131">
        <v>0</v>
      </c>
      <c r="R50" s="131">
        <v>0</v>
      </c>
      <c r="S50" s="131">
        <v>0</v>
      </c>
      <c r="T50" s="131">
        <v>14.459999999999999</v>
      </c>
      <c r="U50" s="131">
        <v>64619.088099999994</v>
      </c>
    </row>
    <row r="51" spans="1:21" s="111" customFormat="1" ht="38.25" customHeight="1" x14ac:dyDescent="0.4">
      <c r="A51" s="158"/>
      <c r="B51" s="158" t="s">
        <v>53</v>
      </c>
      <c r="C51" s="131">
        <v>112463.73189999998</v>
      </c>
      <c r="D51" s="131">
        <v>231.79499999999999</v>
      </c>
      <c r="E51" s="131">
        <v>598.15100000000007</v>
      </c>
      <c r="F51" s="131">
        <v>108.66799999999999</v>
      </c>
      <c r="G51" s="131">
        <v>144.59799999999998</v>
      </c>
      <c r="H51" s="131">
        <v>112586.85889999999</v>
      </c>
      <c r="I51" s="131">
        <v>7043.3330000000014</v>
      </c>
      <c r="J51" s="131">
        <v>157.44800000000001</v>
      </c>
      <c r="K51" s="131">
        <v>276.32599999999996</v>
      </c>
      <c r="L51" s="131">
        <v>19.510000000000002</v>
      </c>
      <c r="M51" s="131">
        <v>19.510000000000002</v>
      </c>
      <c r="N51" s="131">
        <v>7181.2710000000006</v>
      </c>
      <c r="O51" s="131">
        <v>922.82399999999996</v>
      </c>
      <c r="P51" s="131">
        <v>3.2199999999999998</v>
      </c>
      <c r="Q51" s="131">
        <v>3.2269999999999999</v>
      </c>
      <c r="R51" s="131">
        <v>17.674999999999997</v>
      </c>
      <c r="S51" s="131">
        <v>19.554999999999996</v>
      </c>
      <c r="T51" s="131">
        <v>908.36899999999991</v>
      </c>
      <c r="U51" s="131">
        <v>120676.49890000001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13" t="s">
        <v>57</v>
      </c>
      <c r="C54" s="213"/>
      <c r="D54" s="213"/>
      <c r="E54" s="213"/>
      <c r="F54" s="213"/>
      <c r="G54" s="136"/>
      <c r="H54" s="137"/>
      <c r="I54" s="138"/>
      <c r="J54" s="215"/>
      <c r="K54" s="214"/>
      <c r="L54" s="214"/>
      <c r="M54" s="134" t="e">
        <f>#REF!+'june-21'!#REF!</f>
        <v>#REF!</v>
      </c>
      <c r="N54" s="137"/>
      <c r="O54" s="137"/>
      <c r="P54" s="160"/>
      <c r="Q54" s="213" t="s">
        <v>58</v>
      </c>
      <c r="R54" s="213"/>
      <c r="S54" s="213"/>
      <c r="T54" s="213"/>
      <c r="U54" s="213"/>
    </row>
    <row r="55" spans="1:21" s="135" customFormat="1" ht="37.5" customHeight="1" x14ac:dyDescent="0.45">
      <c r="B55" s="213" t="s">
        <v>59</v>
      </c>
      <c r="C55" s="213"/>
      <c r="D55" s="213"/>
      <c r="E55" s="213"/>
      <c r="F55" s="213"/>
      <c r="G55" s="137"/>
      <c r="H55" s="136"/>
      <c r="I55" s="139"/>
      <c r="J55" s="140"/>
      <c r="K55" s="161"/>
      <c r="L55" s="140"/>
      <c r="M55" s="137"/>
      <c r="N55" s="136"/>
      <c r="O55" s="137"/>
      <c r="P55" s="160"/>
      <c r="Q55" s="213" t="s">
        <v>59</v>
      </c>
      <c r="R55" s="213"/>
      <c r="S55" s="213"/>
      <c r="T55" s="213"/>
      <c r="U55" s="213"/>
    </row>
    <row r="56" spans="1:21" s="135" customFormat="1" ht="37.5" customHeight="1" x14ac:dyDescent="0.45">
      <c r="I56" s="141"/>
      <c r="J56" s="214" t="s">
        <v>61</v>
      </c>
      <c r="K56" s="214"/>
      <c r="L56" s="214"/>
      <c r="M56" s="132" t="e">
        <f>#REF!+'june-21'!#REF!</f>
        <v>#REF!</v>
      </c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120676.49890000001</v>
      </c>
      <c r="I57" s="141"/>
      <c r="J57" s="214" t="s">
        <v>62</v>
      </c>
      <c r="K57" s="214"/>
      <c r="L57" s="214"/>
      <c r="M57" s="132" t="e">
        <f>#REF!+'june-21'!#REF!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7">
    <mergeCell ref="B55:F55"/>
    <mergeCell ref="Q55:U55"/>
    <mergeCell ref="J56:L56"/>
    <mergeCell ref="J57:L57"/>
    <mergeCell ref="P5:Q5"/>
    <mergeCell ref="R5:S5"/>
    <mergeCell ref="T5:T6"/>
    <mergeCell ref="U5:U6"/>
    <mergeCell ref="B54:F54"/>
    <mergeCell ref="J54:L54"/>
    <mergeCell ref="Q54:U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zoomScale="60" zoomScaleNormal="48" workbookViewId="0">
      <pane ySplit="6" topLeftCell="A43" activePane="bottomLeft" state="frozen"/>
      <selection pane="bottomLeft" activeCell="C7" sqref="C7:U50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3" width="25.42578125" style="107" customWidth="1"/>
    <col min="14" max="14" width="31.42578125" style="107" customWidth="1"/>
    <col min="15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74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2" ht="15" customHeight="1" x14ac:dyDescent="0.35">
      <c r="A2" s="179" t="s">
        <v>75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2" ht="32.25" customHeight="1" x14ac:dyDescent="0.3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2" s="108" customFormat="1" ht="43.5" customHeight="1" x14ac:dyDescent="0.25">
      <c r="A4" s="174" t="s">
        <v>1</v>
      </c>
      <c r="B4" s="174" t="s">
        <v>2</v>
      </c>
      <c r="C4" s="174" t="s">
        <v>3</v>
      </c>
      <c r="D4" s="174"/>
      <c r="E4" s="174"/>
      <c r="F4" s="174"/>
      <c r="G4" s="174"/>
      <c r="H4" s="174"/>
      <c r="I4" s="174" t="s">
        <v>4</v>
      </c>
      <c r="J4" s="175"/>
      <c r="K4" s="175"/>
      <c r="L4" s="175"/>
      <c r="M4" s="175"/>
      <c r="N4" s="175"/>
      <c r="O4" s="174" t="s">
        <v>5</v>
      </c>
      <c r="P4" s="175"/>
      <c r="Q4" s="175"/>
      <c r="R4" s="175"/>
      <c r="S4" s="175"/>
      <c r="T4" s="175"/>
      <c r="U4" s="163"/>
    </row>
    <row r="5" spans="1:22" s="108" customFormat="1" ht="54.75" customHeight="1" x14ac:dyDescent="0.25">
      <c r="A5" s="175"/>
      <c r="B5" s="175"/>
      <c r="C5" s="174" t="s">
        <v>6</v>
      </c>
      <c r="D5" s="174" t="s">
        <v>7</v>
      </c>
      <c r="E5" s="174"/>
      <c r="F5" s="174" t="s">
        <v>8</v>
      </c>
      <c r="G5" s="174"/>
      <c r="H5" s="174" t="s">
        <v>9</v>
      </c>
      <c r="I5" s="174" t="s">
        <v>6</v>
      </c>
      <c r="J5" s="174" t="s">
        <v>7</v>
      </c>
      <c r="K5" s="174"/>
      <c r="L5" s="174" t="s">
        <v>8</v>
      </c>
      <c r="M5" s="174"/>
      <c r="N5" s="174" t="s">
        <v>9</v>
      </c>
      <c r="O5" s="174" t="s">
        <v>6</v>
      </c>
      <c r="P5" s="174" t="s">
        <v>7</v>
      </c>
      <c r="Q5" s="174"/>
      <c r="R5" s="174" t="s">
        <v>8</v>
      </c>
      <c r="S5" s="174"/>
      <c r="T5" s="174" t="s">
        <v>9</v>
      </c>
      <c r="U5" s="174" t="s">
        <v>10</v>
      </c>
    </row>
    <row r="6" spans="1:22" s="108" customFormat="1" ht="38.25" customHeight="1" x14ac:dyDescent="0.25">
      <c r="A6" s="175"/>
      <c r="B6" s="175"/>
      <c r="C6" s="175"/>
      <c r="D6" s="162" t="s">
        <v>11</v>
      </c>
      <c r="E6" s="162" t="s">
        <v>12</v>
      </c>
      <c r="F6" s="162" t="s">
        <v>11</v>
      </c>
      <c r="G6" s="162" t="s">
        <v>12</v>
      </c>
      <c r="H6" s="174"/>
      <c r="I6" s="175"/>
      <c r="J6" s="162" t="s">
        <v>11</v>
      </c>
      <c r="K6" s="162" t="s">
        <v>12</v>
      </c>
      <c r="L6" s="162" t="s">
        <v>11</v>
      </c>
      <c r="M6" s="162" t="s">
        <v>12</v>
      </c>
      <c r="N6" s="174"/>
      <c r="O6" s="175"/>
      <c r="P6" s="162" t="s">
        <v>11</v>
      </c>
      <c r="Q6" s="162" t="s">
        <v>12</v>
      </c>
      <c r="R6" s="162" t="s">
        <v>11</v>
      </c>
      <c r="S6" s="162" t="s">
        <v>12</v>
      </c>
      <c r="T6" s="174"/>
      <c r="U6" s="174"/>
    </row>
    <row r="7" spans="1:22" ht="38.25" customHeight="1" x14ac:dyDescent="0.35">
      <c r="A7" s="163">
        <v>1</v>
      </c>
      <c r="B7" s="163" t="s">
        <v>13</v>
      </c>
      <c r="C7" s="129">
        <v>450.93199999999985</v>
      </c>
      <c r="D7" s="129">
        <v>0</v>
      </c>
      <c r="E7" s="129">
        <v>0</v>
      </c>
      <c r="F7" s="129">
        <v>0</v>
      </c>
      <c r="G7" s="129">
        <v>8.9580000000000002</v>
      </c>
      <c r="H7" s="129">
        <v>450.93199999999985</v>
      </c>
      <c r="I7" s="129">
        <v>559.25799999999981</v>
      </c>
      <c r="J7" s="129">
        <v>27.78</v>
      </c>
      <c r="K7" s="129">
        <v>35.983000000000004</v>
      </c>
      <c r="L7" s="129">
        <v>0</v>
      </c>
      <c r="M7" s="129">
        <v>0</v>
      </c>
      <c r="N7" s="129">
        <v>587.03799999999978</v>
      </c>
      <c r="O7" s="129">
        <v>70.100000000000009</v>
      </c>
      <c r="P7" s="129">
        <v>0</v>
      </c>
      <c r="Q7" s="129">
        <v>1.88</v>
      </c>
      <c r="R7" s="129">
        <v>0</v>
      </c>
      <c r="S7" s="129">
        <v>1.88</v>
      </c>
      <c r="T7" s="129">
        <v>70.100000000000009</v>
      </c>
      <c r="U7" s="129">
        <v>1108.0699999999995</v>
      </c>
    </row>
    <row r="8" spans="1:22" ht="38.25" customHeight="1" x14ac:dyDescent="0.35">
      <c r="A8" s="163">
        <v>2</v>
      </c>
      <c r="B8" s="163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82.698000000000022</v>
      </c>
      <c r="J8" s="129">
        <v>2.806</v>
      </c>
      <c r="K8" s="129">
        <v>6.8339999999999996</v>
      </c>
      <c r="L8" s="129">
        <v>0</v>
      </c>
      <c r="M8" s="129">
        <v>0</v>
      </c>
      <c r="N8" s="129">
        <v>85.504000000000019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91.049000000000021</v>
      </c>
    </row>
    <row r="9" spans="1:22" ht="38.25" customHeight="1" x14ac:dyDescent="0.35">
      <c r="A9" s="163">
        <v>3</v>
      </c>
      <c r="B9" s="163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539.10800000000006</v>
      </c>
      <c r="J9" s="129">
        <v>1.31</v>
      </c>
      <c r="K9" s="129">
        <v>4.68</v>
      </c>
      <c r="L9" s="129">
        <v>0</v>
      </c>
      <c r="M9" s="129">
        <v>0</v>
      </c>
      <c r="N9" s="129">
        <v>540.41800000000001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893.98800000000006</v>
      </c>
    </row>
    <row r="10" spans="1:22" s="111" customFormat="1" ht="38.25" customHeight="1" x14ac:dyDescent="0.4">
      <c r="A10" s="163">
        <v>4</v>
      </c>
      <c r="B10" s="163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482.66499999999996</v>
      </c>
      <c r="J10" s="129">
        <v>0.05</v>
      </c>
      <c r="K10" s="129">
        <v>2.3199999999999998</v>
      </c>
      <c r="L10" s="129">
        <v>0</v>
      </c>
      <c r="M10" s="129">
        <v>0</v>
      </c>
      <c r="N10" s="129">
        <v>482.71499999999997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490.875</v>
      </c>
      <c r="V10" s="110"/>
    </row>
    <row r="11" spans="1:22" s="111" customFormat="1" ht="38.25" customHeight="1" x14ac:dyDescent="0.4">
      <c r="A11" s="162"/>
      <c r="B11" s="162" t="s">
        <v>16</v>
      </c>
      <c r="C11" s="131">
        <v>772.38699999999994</v>
      </c>
      <c r="D11" s="131">
        <v>0</v>
      </c>
      <c r="E11" s="131">
        <v>0</v>
      </c>
      <c r="F11" s="131">
        <v>0</v>
      </c>
      <c r="G11" s="131">
        <v>8.9580000000000002</v>
      </c>
      <c r="H11" s="131">
        <v>772.38699999999994</v>
      </c>
      <c r="I11" s="131">
        <v>1663.7289999999998</v>
      </c>
      <c r="J11" s="131">
        <v>31.946000000000002</v>
      </c>
      <c r="K11" s="131">
        <v>49.817000000000007</v>
      </c>
      <c r="L11" s="131">
        <v>0</v>
      </c>
      <c r="M11" s="131">
        <v>0</v>
      </c>
      <c r="N11" s="131">
        <v>1695.6749999999997</v>
      </c>
      <c r="O11" s="131">
        <v>115.92</v>
      </c>
      <c r="P11" s="131">
        <v>0</v>
      </c>
      <c r="Q11" s="131">
        <v>1.88</v>
      </c>
      <c r="R11" s="131">
        <v>0</v>
      </c>
      <c r="S11" s="131">
        <v>1.88</v>
      </c>
      <c r="T11" s="131">
        <v>115.92</v>
      </c>
      <c r="U11" s="131">
        <v>2583.9819999999995</v>
      </c>
    </row>
    <row r="12" spans="1:22" ht="38.25" customHeight="1" x14ac:dyDescent="0.35">
      <c r="A12" s="163">
        <v>5</v>
      </c>
      <c r="B12" s="163" t="s">
        <v>17</v>
      </c>
      <c r="C12" s="129">
        <v>534.94999999999959</v>
      </c>
      <c r="D12" s="129">
        <v>0</v>
      </c>
      <c r="E12" s="129">
        <v>0</v>
      </c>
      <c r="F12" s="129">
        <v>0</v>
      </c>
      <c r="G12" s="129">
        <v>23.09</v>
      </c>
      <c r="H12" s="129">
        <v>534.94999999999959</v>
      </c>
      <c r="I12" s="129">
        <v>784.13499999999988</v>
      </c>
      <c r="J12" s="129">
        <v>0.92</v>
      </c>
      <c r="K12" s="129">
        <v>63.015000000000001</v>
      </c>
      <c r="L12" s="129">
        <v>0</v>
      </c>
      <c r="M12" s="129">
        <v>0</v>
      </c>
      <c r="N12" s="129">
        <v>785.05499999999984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1362.6849999999995</v>
      </c>
    </row>
    <row r="13" spans="1:22" ht="38.25" customHeight="1" x14ac:dyDescent="0.35">
      <c r="A13" s="163">
        <v>6</v>
      </c>
      <c r="B13" s="163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521.78200000000027</v>
      </c>
      <c r="J13" s="129">
        <v>0.8</v>
      </c>
      <c r="K13" s="129">
        <v>1.6819999999999999</v>
      </c>
      <c r="L13" s="129">
        <v>0</v>
      </c>
      <c r="M13" s="129">
        <v>0</v>
      </c>
      <c r="N13" s="129">
        <v>522.58200000000022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859.69200000000035</v>
      </c>
    </row>
    <row r="14" spans="1:22" s="111" customFormat="1" ht="38.25" customHeight="1" x14ac:dyDescent="0.4">
      <c r="A14" s="163">
        <v>7</v>
      </c>
      <c r="B14" s="163" t="s">
        <v>19</v>
      </c>
      <c r="C14" s="129">
        <v>1277.9099999999994</v>
      </c>
      <c r="D14" s="129">
        <v>0</v>
      </c>
      <c r="E14" s="129">
        <v>0.15</v>
      </c>
      <c r="F14" s="129">
        <v>0</v>
      </c>
      <c r="G14" s="129">
        <v>0</v>
      </c>
      <c r="H14" s="129">
        <v>1277.9099999999994</v>
      </c>
      <c r="I14" s="129">
        <v>854.56800000000021</v>
      </c>
      <c r="J14" s="129">
        <v>3.5</v>
      </c>
      <c r="K14" s="129">
        <v>29.667999999999999</v>
      </c>
      <c r="L14" s="129">
        <v>0</v>
      </c>
      <c r="M14" s="129">
        <v>0</v>
      </c>
      <c r="N14" s="129">
        <v>858.06800000000021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2193.7279999999996</v>
      </c>
      <c r="V14" s="149"/>
    </row>
    <row r="15" spans="1:22" s="111" customFormat="1" ht="38.25" customHeight="1" x14ac:dyDescent="0.4">
      <c r="A15" s="162"/>
      <c r="B15" s="162" t="s">
        <v>20</v>
      </c>
      <c r="C15" s="131">
        <v>2128.4799999999991</v>
      </c>
      <c r="D15" s="131">
        <v>0</v>
      </c>
      <c r="E15" s="131">
        <v>0.15</v>
      </c>
      <c r="F15" s="131">
        <v>0</v>
      </c>
      <c r="G15" s="131">
        <v>23.09</v>
      </c>
      <c r="H15" s="131">
        <v>2128.4799999999991</v>
      </c>
      <c r="I15" s="131">
        <v>2160.4850000000006</v>
      </c>
      <c r="J15" s="131">
        <v>5.2200000000000006</v>
      </c>
      <c r="K15" s="131">
        <v>94.365000000000009</v>
      </c>
      <c r="L15" s="131">
        <v>0</v>
      </c>
      <c r="M15" s="131">
        <v>0</v>
      </c>
      <c r="N15" s="131">
        <v>2165.7050000000004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4416.1049999999996</v>
      </c>
    </row>
    <row r="16" spans="1:22" s="112" customFormat="1" ht="38.25" customHeight="1" x14ac:dyDescent="0.35">
      <c r="A16" s="163">
        <v>8</v>
      </c>
      <c r="B16" s="163" t="s">
        <v>21</v>
      </c>
      <c r="C16" s="129">
        <v>1025.2340000000004</v>
      </c>
      <c r="D16" s="129">
        <v>0.17</v>
      </c>
      <c r="E16" s="129">
        <v>0.61</v>
      </c>
      <c r="F16" s="129">
        <v>37.229999999999997</v>
      </c>
      <c r="G16" s="129">
        <v>37.229999999999997</v>
      </c>
      <c r="H16" s="129">
        <v>988.17400000000043</v>
      </c>
      <c r="I16" s="129">
        <v>111.76599999999998</v>
      </c>
      <c r="J16" s="129">
        <v>37.26</v>
      </c>
      <c r="K16" s="129">
        <v>38.254999999999995</v>
      </c>
      <c r="L16" s="129">
        <v>0</v>
      </c>
      <c r="M16" s="129">
        <v>0</v>
      </c>
      <c r="N16" s="129">
        <v>149.02599999999998</v>
      </c>
      <c r="O16" s="129">
        <v>245.90200000000002</v>
      </c>
      <c r="P16" s="129">
        <v>0</v>
      </c>
      <c r="Q16" s="129">
        <v>0</v>
      </c>
      <c r="R16" s="129">
        <v>0</v>
      </c>
      <c r="S16" s="129">
        <v>0</v>
      </c>
      <c r="T16" s="129">
        <v>245.90200000000002</v>
      </c>
      <c r="U16" s="129">
        <v>1383.1020000000005</v>
      </c>
    </row>
    <row r="17" spans="1:22" ht="38.25" customHeight="1" x14ac:dyDescent="0.35">
      <c r="A17" s="113">
        <v>9</v>
      </c>
      <c r="B17" s="113" t="s">
        <v>22</v>
      </c>
      <c r="C17" s="129">
        <v>144.09599999999995</v>
      </c>
      <c r="D17" s="133">
        <v>0</v>
      </c>
      <c r="E17" s="129">
        <v>0</v>
      </c>
      <c r="F17" s="133">
        <v>0</v>
      </c>
      <c r="G17" s="129">
        <v>39.729999999999997</v>
      </c>
      <c r="H17" s="129">
        <v>144.09599999999995</v>
      </c>
      <c r="I17" s="129">
        <v>363.66000000000014</v>
      </c>
      <c r="J17" s="133">
        <v>2.0499999999999998</v>
      </c>
      <c r="K17" s="129">
        <v>24.970000000000002</v>
      </c>
      <c r="L17" s="133">
        <v>0</v>
      </c>
      <c r="M17" s="129">
        <v>0</v>
      </c>
      <c r="N17" s="129">
        <v>365.71000000000015</v>
      </c>
      <c r="O17" s="129">
        <v>62.74</v>
      </c>
      <c r="P17" s="133">
        <v>0</v>
      </c>
      <c r="Q17" s="129">
        <v>0.03</v>
      </c>
      <c r="R17" s="133">
        <v>0</v>
      </c>
      <c r="S17" s="129">
        <v>1.665</v>
      </c>
      <c r="T17" s="129">
        <v>62.74</v>
      </c>
      <c r="U17" s="129">
        <v>572.54600000000005</v>
      </c>
    </row>
    <row r="18" spans="1:22" s="111" customFormat="1" ht="38.25" customHeight="1" x14ac:dyDescent="0.4">
      <c r="A18" s="163">
        <v>10</v>
      </c>
      <c r="B18" s="163" t="s">
        <v>23</v>
      </c>
      <c r="C18" s="129">
        <v>210.70600000000007</v>
      </c>
      <c r="D18" s="129">
        <v>0.06</v>
      </c>
      <c r="E18" s="129">
        <v>0.21</v>
      </c>
      <c r="F18" s="129">
        <v>0</v>
      </c>
      <c r="G18" s="129">
        <v>0</v>
      </c>
      <c r="H18" s="129">
        <v>210.76600000000008</v>
      </c>
      <c r="I18" s="129">
        <v>347.75699999999995</v>
      </c>
      <c r="J18" s="129">
        <v>0.37</v>
      </c>
      <c r="K18" s="129">
        <v>1.92</v>
      </c>
      <c r="L18" s="129">
        <v>0</v>
      </c>
      <c r="M18" s="129">
        <v>0</v>
      </c>
      <c r="N18" s="129">
        <v>348.12699999999995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567.26800000000003</v>
      </c>
      <c r="V18" s="149"/>
    </row>
    <row r="19" spans="1:22" s="111" customFormat="1" ht="38.25" customHeight="1" x14ac:dyDescent="0.4">
      <c r="A19" s="162"/>
      <c r="B19" s="162" t="s">
        <v>24</v>
      </c>
      <c r="C19" s="131">
        <v>1380.0360000000005</v>
      </c>
      <c r="D19" s="131">
        <v>0.23</v>
      </c>
      <c r="E19" s="131">
        <v>0.82</v>
      </c>
      <c r="F19" s="131">
        <v>37.229999999999997</v>
      </c>
      <c r="G19" s="131">
        <v>76.959999999999994</v>
      </c>
      <c r="H19" s="131">
        <v>1343.0360000000005</v>
      </c>
      <c r="I19" s="131">
        <v>823.18299999999999</v>
      </c>
      <c r="J19" s="131">
        <v>39.679999999999993</v>
      </c>
      <c r="K19" s="131">
        <v>65.144999999999996</v>
      </c>
      <c r="L19" s="131">
        <v>0</v>
      </c>
      <c r="M19" s="131">
        <v>0</v>
      </c>
      <c r="N19" s="131">
        <v>862.86300000000006</v>
      </c>
      <c r="O19" s="131">
        <v>317.017</v>
      </c>
      <c r="P19" s="131">
        <v>0</v>
      </c>
      <c r="Q19" s="131">
        <v>0.03</v>
      </c>
      <c r="R19" s="131">
        <v>0</v>
      </c>
      <c r="S19" s="131">
        <v>1.665</v>
      </c>
      <c r="T19" s="131">
        <v>317.017</v>
      </c>
      <c r="U19" s="131">
        <v>2522.9160000000006</v>
      </c>
    </row>
    <row r="20" spans="1:22" ht="38.25" customHeight="1" x14ac:dyDescent="0.35">
      <c r="A20" s="163">
        <v>11</v>
      </c>
      <c r="B20" s="163" t="s">
        <v>25</v>
      </c>
      <c r="C20" s="129">
        <v>641.3599999999999</v>
      </c>
      <c r="D20" s="129">
        <v>0.66</v>
      </c>
      <c r="E20" s="129">
        <v>2.37</v>
      </c>
      <c r="F20" s="129">
        <v>0</v>
      </c>
      <c r="G20" s="129">
        <v>0</v>
      </c>
      <c r="H20" s="129">
        <v>642.01999999999987</v>
      </c>
      <c r="I20" s="129">
        <v>391.61000000000007</v>
      </c>
      <c r="J20" s="129">
        <v>0.99</v>
      </c>
      <c r="K20" s="129">
        <v>2.59</v>
      </c>
      <c r="L20" s="129">
        <v>0</v>
      </c>
      <c r="M20" s="129">
        <v>0</v>
      </c>
      <c r="N20" s="129">
        <v>392.60000000000008</v>
      </c>
      <c r="O20" s="129">
        <v>40.220000000000006</v>
      </c>
      <c r="P20" s="129">
        <v>0.15</v>
      </c>
      <c r="Q20" s="129">
        <v>0.15</v>
      </c>
      <c r="R20" s="129">
        <v>0</v>
      </c>
      <c r="S20" s="129">
        <v>0</v>
      </c>
      <c r="T20" s="129">
        <v>40.370000000000005</v>
      </c>
      <c r="U20" s="129">
        <v>1074.9899999999998</v>
      </c>
    </row>
    <row r="21" spans="1:22" ht="38.25" customHeight="1" x14ac:dyDescent="0.35">
      <c r="A21" s="163">
        <v>12</v>
      </c>
      <c r="B21" s="163" t="s">
        <v>26</v>
      </c>
      <c r="C21" s="129">
        <v>10.559999999999995</v>
      </c>
      <c r="D21" s="129">
        <v>0</v>
      </c>
      <c r="E21" s="129">
        <v>0</v>
      </c>
      <c r="F21" s="129">
        <v>0</v>
      </c>
      <c r="G21" s="129">
        <v>8.36</v>
      </c>
      <c r="H21" s="129">
        <v>10.559999999999995</v>
      </c>
      <c r="I21" s="129">
        <v>413.35300000000001</v>
      </c>
      <c r="J21" s="129">
        <v>0.53</v>
      </c>
      <c r="K21" s="129">
        <v>25.380000000000003</v>
      </c>
      <c r="L21" s="129">
        <v>0</v>
      </c>
      <c r="M21" s="129">
        <v>0</v>
      </c>
      <c r="N21" s="129">
        <v>413.88299999999998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444.00299999999999</v>
      </c>
    </row>
    <row r="22" spans="1:22" s="111" customFormat="1" ht="38.25" customHeight="1" x14ac:dyDescent="0.4">
      <c r="A22" s="163">
        <v>13</v>
      </c>
      <c r="B22" s="163" t="s">
        <v>27</v>
      </c>
      <c r="C22" s="129">
        <v>117.10000000000005</v>
      </c>
      <c r="D22" s="129">
        <v>0</v>
      </c>
      <c r="E22" s="129">
        <v>0.85</v>
      </c>
      <c r="F22" s="129">
        <v>0</v>
      </c>
      <c r="G22" s="129">
        <v>64.459999999999994</v>
      </c>
      <c r="H22" s="129">
        <v>117.10000000000005</v>
      </c>
      <c r="I22" s="129">
        <v>438.96500000000003</v>
      </c>
      <c r="J22" s="129">
        <v>0.81499999999999995</v>
      </c>
      <c r="K22" s="129">
        <v>105.825</v>
      </c>
      <c r="L22" s="129">
        <v>0</v>
      </c>
      <c r="M22" s="129">
        <v>19.510000000000002</v>
      </c>
      <c r="N22" s="129">
        <v>439.78000000000003</v>
      </c>
      <c r="O22" s="129">
        <v>0.60000000000000142</v>
      </c>
      <c r="P22" s="129">
        <v>0</v>
      </c>
      <c r="Q22" s="129">
        <v>0</v>
      </c>
      <c r="R22" s="129">
        <v>0</v>
      </c>
      <c r="S22" s="129">
        <v>12.75</v>
      </c>
      <c r="T22" s="129">
        <v>0.60000000000000142</v>
      </c>
      <c r="U22" s="129">
        <v>557.48000000000013</v>
      </c>
      <c r="V22" s="149"/>
    </row>
    <row r="23" spans="1:22" s="111" customFormat="1" ht="38.25" customHeight="1" x14ac:dyDescent="0.4">
      <c r="A23" s="163">
        <v>14</v>
      </c>
      <c r="B23" s="163" t="s">
        <v>71</v>
      </c>
      <c r="C23" s="129">
        <v>428.47499999999985</v>
      </c>
      <c r="D23" s="129">
        <v>1.01</v>
      </c>
      <c r="E23" s="129">
        <v>7.1899999999999995</v>
      </c>
      <c r="F23" s="129">
        <v>0</v>
      </c>
      <c r="G23" s="129">
        <v>0</v>
      </c>
      <c r="H23" s="129">
        <v>429.48499999999984</v>
      </c>
      <c r="I23" s="129">
        <v>81.559999999999988</v>
      </c>
      <c r="J23" s="129">
        <v>0</v>
      </c>
      <c r="K23" s="129">
        <v>4.76</v>
      </c>
      <c r="L23" s="129">
        <v>0</v>
      </c>
      <c r="M23" s="129">
        <v>0</v>
      </c>
      <c r="N23" s="129">
        <v>81.559999999999988</v>
      </c>
      <c r="O23" s="129">
        <v>19.240000000000002</v>
      </c>
      <c r="P23" s="129">
        <v>0</v>
      </c>
      <c r="Q23" s="129">
        <v>0</v>
      </c>
      <c r="R23" s="129">
        <v>0</v>
      </c>
      <c r="S23" s="129">
        <v>3.26</v>
      </c>
      <c r="T23" s="129">
        <v>19.240000000000002</v>
      </c>
      <c r="U23" s="129">
        <v>530.28499999999985</v>
      </c>
      <c r="V23" s="149"/>
    </row>
    <row r="24" spans="1:22" s="111" customFormat="1" ht="38.25" customHeight="1" x14ac:dyDescent="0.4">
      <c r="A24" s="162"/>
      <c r="B24" s="162" t="s">
        <v>28</v>
      </c>
      <c r="C24" s="131">
        <v>1197.4949999999997</v>
      </c>
      <c r="D24" s="131">
        <v>1.67</v>
      </c>
      <c r="E24" s="131">
        <v>10.41</v>
      </c>
      <c r="F24" s="131">
        <v>0</v>
      </c>
      <c r="G24" s="131">
        <v>72.819999999999993</v>
      </c>
      <c r="H24" s="131">
        <v>1199.1649999999997</v>
      </c>
      <c r="I24" s="131">
        <v>1325.4880000000001</v>
      </c>
      <c r="J24" s="131">
        <v>2.335</v>
      </c>
      <c r="K24" s="131">
        <v>138.55500000000001</v>
      </c>
      <c r="L24" s="131">
        <v>0</v>
      </c>
      <c r="M24" s="131">
        <v>19.510000000000002</v>
      </c>
      <c r="N24" s="131">
        <v>1327.8230000000001</v>
      </c>
      <c r="O24" s="131">
        <v>79.62</v>
      </c>
      <c r="P24" s="131">
        <v>0.15</v>
      </c>
      <c r="Q24" s="131">
        <v>0.15</v>
      </c>
      <c r="R24" s="131">
        <v>0</v>
      </c>
      <c r="S24" s="131">
        <v>16.009999999999998</v>
      </c>
      <c r="T24" s="131">
        <v>79.77000000000001</v>
      </c>
      <c r="U24" s="131">
        <v>2606.7579999999998</v>
      </c>
    </row>
    <row r="25" spans="1:22" s="111" customFormat="1" ht="38.25" customHeight="1" x14ac:dyDescent="0.4">
      <c r="A25" s="162"/>
      <c r="B25" s="162" t="s">
        <v>29</v>
      </c>
      <c r="C25" s="131">
        <v>5478.3979999999983</v>
      </c>
      <c r="D25" s="131">
        <v>1.9</v>
      </c>
      <c r="E25" s="131">
        <v>11.38</v>
      </c>
      <c r="F25" s="131">
        <v>37.229999999999997</v>
      </c>
      <c r="G25" s="131">
        <v>181.82799999999997</v>
      </c>
      <c r="H25" s="131">
        <v>5443.0679999999984</v>
      </c>
      <c r="I25" s="131">
        <v>5972.8850000000002</v>
      </c>
      <c r="J25" s="131">
        <v>79.180999999999997</v>
      </c>
      <c r="K25" s="131">
        <v>347.88200000000001</v>
      </c>
      <c r="L25" s="131">
        <v>0</v>
      </c>
      <c r="M25" s="131">
        <v>19.510000000000002</v>
      </c>
      <c r="N25" s="131">
        <v>6052.0660000000007</v>
      </c>
      <c r="O25" s="131">
        <v>634.47699999999998</v>
      </c>
      <c r="P25" s="131">
        <v>0.15</v>
      </c>
      <c r="Q25" s="131">
        <v>2.06</v>
      </c>
      <c r="R25" s="131">
        <v>0</v>
      </c>
      <c r="S25" s="131">
        <v>19.554999999999996</v>
      </c>
      <c r="T25" s="131">
        <v>634.62699999999995</v>
      </c>
      <c r="U25" s="131">
        <v>12129.761</v>
      </c>
    </row>
    <row r="26" spans="1:22" ht="38.25" customHeight="1" x14ac:dyDescent="0.35">
      <c r="A26" s="163">
        <v>15</v>
      </c>
      <c r="B26" s="163" t="s">
        <v>30</v>
      </c>
      <c r="C26" s="129">
        <v>7437.7869999999994</v>
      </c>
      <c r="D26" s="129">
        <v>9.25</v>
      </c>
      <c r="E26" s="129">
        <v>46.39</v>
      </c>
      <c r="F26" s="129">
        <v>0</v>
      </c>
      <c r="G26" s="129">
        <v>0</v>
      </c>
      <c r="H26" s="129">
        <v>7447.0369999999994</v>
      </c>
      <c r="I26" s="129">
        <v>59.050000000000004</v>
      </c>
      <c r="J26" s="129">
        <v>7.0000000000000007E-2</v>
      </c>
      <c r="K26" s="129">
        <v>7.0000000000000007E-2</v>
      </c>
      <c r="L26" s="129">
        <v>0</v>
      </c>
      <c r="M26" s="129">
        <v>0</v>
      </c>
      <c r="N26" s="129">
        <v>59.120000000000005</v>
      </c>
      <c r="O26" s="129">
        <v>2.33</v>
      </c>
      <c r="P26" s="129">
        <v>1.31</v>
      </c>
      <c r="Q26" s="129">
        <v>2.62</v>
      </c>
      <c r="R26" s="129">
        <v>0</v>
      </c>
      <c r="S26" s="129">
        <v>0</v>
      </c>
      <c r="T26" s="129">
        <v>3.64</v>
      </c>
      <c r="U26" s="129">
        <v>7509.7969999999996</v>
      </c>
    </row>
    <row r="27" spans="1:22" s="111" customFormat="1" ht="38.25" customHeight="1" x14ac:dyDescent="0.4">
      <c r="A27" s="163">
        <v>16</v>
      </c>
      <c r="B27" s="163" t="s">
        <v>31</v>
      </c>
      <c r="C27" s="129">
        <v>5490.545000000001</v>
      </c>
      <c r="D27" s="129">
        <v>6.42</v>
      </c>
      <c r="E27" s="129">
        <v>28.465000000000003</v>
      </c>
      <c r="F27" s="129">
        <v>0</v>
      </c>
      <c r="G27" s="129">
        <v>0</v>
      </c>
      <c r="H27" s="129">
        <v>5496.9650000000011</v>
      </c>
      <c r="I27" s="129">
        <v>559.95800000000008</v>
      </c>
      <c r="J27" s="129">
        <v>0.93</v>
      </c>
      <c r="K27" s="129">
        <v>4.8899999999999997</v>
      </c>
      <c r="L27" s="129">
        <v>0</v>
      </c>
      <c r="M27" s="129">
        <v>0</v>
      </c>
      <c r="N27" s="129">
        <v>560.88800000000003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6074.773000000001</v>
      </c>
      <c r="V27" s="149"/>
    </row>
    <row r="28" spans="1:22" s="111" customFormat="1" ht="38.25" customHeight="1" x14ac:dyDescent="0.4">
      <c r="A28" s="162"/>
      <c r="B28" s="162" t="s">
        <v>32</v>
      </c>
      <c r="C28" s="131">
        <v>12928.332</v>
      </c>
      <c r="D28" s="131">
        <v>15.67</v>
      </c>
      <c r="E28" s="131">
        <v>74.855000000000004</v>
      </c>
      <c r="F28" s="131">
        <v>0</v>
      </c>
      <c r="G28" s="131">
        <v>0</v>
      </c>
      <c r="H28" s="131">
        <v>12944.002</v>
      </c>
      <c r="I28" s="131">
        <v>619.00800000000004</v>
      </c>
      <c r="J28" s="131">
        <v>1</v>
      </c>
      <c r="K28" s="131">
        <v>4.96</v>
      </c>
      <c r="L28" s="131">
        <v>0</v>
      </c>
      <c r="M28" s="131">
        <v>0</v>
      </c>
      <c r="N28" s="131">
        <v>620.00800000000004</v>
      </c>
      <c r="O28" s="131">
        <v>19.25</v>
      </c>
      <c r="P28" s="131">
        <v>1.31</v>
      </c>
      <c r="Q28" s="131">
        <v>2.62</v>
      </c>
      <c r="R28" s="131">
        <v>0</v>
      </c>
      <c r="S28" s="131">
        <v>0</v>
      </c>
      <c r="T28" s="131">
        <v>20.560000000000002</v>
      </c>
      <c r="U28" s="131">
        <v>13584.57</v>
      </c>
    </row>
    <row r="29" spans="1:22" ht="38.25" customHeight="1" x14ac:dyDescent="0.35">
      <c r="A29" s="163">
        <v>17</v>
      </c>
      <c r="B29" s="163" t="s">
        <v>33</v>
      </c>
      <c r="C29" s="129">
        <v>4395.4880000000003</v>
      </c>
      <c r="D29" s="129">
        <v>0.98</v>
      </c>
      <c r="E29" s="129">
        <v>13.391000000000002</v>
      </c>
      <c r="F29" s="129">
        <v>0</v>
      </c>
      <c r="G29" s="129">
        <v>0</v>
      </c>
      <c r="H29" s="129">
        <v>4396.4679999999998</v>
      </c>
      <c r="I29" s="129">
        <v>96.66</v>
      </c>
      <c r="J29" s="129">
        <v>23.95</v>
      </c>
      <c r="K29" s="129">
        <v>23.95</v>
      </c>
      <c r="L29" s="129">
        <v>0</v>
      </c>
      <c r="M29" s="129">
        <v>0</v>
      </c>
      <c r="N29" s="129">
        <v>120.61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4574.7979999999998</v>
      </c>
    </row>
    <row r="30" spans="1:22" ht="38.25" customHeight="1" x14ac:dyDescent="0.35">
      <c r="A30" s="163">
        <v>18</v>
      </c>
      <c r="B30" s="163" t="s">
        <v>64</v>
      </c>
      <c r="C30" s="129">
        <v>408.02099999999996</v>
      </c>
      <c r="D30" s="129">
        <v>20.9</v>
      </c>
      <c r="E30" s="129">
        <v>26.009</v>
      </c>
      <c r="F30" s="129">
        <v>0</v>
      </c>
      <c r="G30" s="129">
        <v>0</v>
      </c>
      <c r="H30" s="129">
        <v>428.92099999999994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450.46799999999996</v>
      </c>
    </row>
    <row r="31" spans="1:22" s="111" customFormat="1" ht="38.25" customHeight="1" x14ac:dyDescent="0.4">
      <c r="A31" s="163">
        <v>19</v>
      </c>
      <c r="B31" s="163" t="s">
        <v>34</v>
      </c>
      <c r="C31" s="129">
        <v>4229.9110000000001</v>
      </c>
      <c r="D31" s="129">
        <v>4.8099999999999996</v>
      </c>
      <c r="E31" s="129">
        <v>11.17</v>
      </c>
      <c r="F31" s="129">
        <v>0</v>
      </c>
      <c r="G31" s="129">
        <v>0</v>
      </c>
      <c r="H31" s="129">
        <v>4234.7210000000005</v>
      </c>
      <c r="I31" s="129">
        <v>100.59000000000002</v>
      </c>
      <c r="J31" s="129">
        <v>0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4493.661000000001</v>
      </c>
      <c r="V31" s="149"/>
    </row>
    <row r="32" spans="1:22" ht="38.25" customHeight="1" x14ac:dyDescent="0.35">
      <c r="A32" s="163">
        <v>20</v>
      </c>
      <c r="B32" s="163" t="s">
        <v>35</v>
      </c>
      <c r="C32" s="129">
        <v>2584.0057999999999</v>
      </c>
      <c r="D32" s="129">
        <v>0.86</v>
      </c>
      <c r="E32" s="129">
        <v>7.5500000000000007</v>
      </c>
      <c r="F32" s="129">
        <v>0</v>
      </c>
      <c r="G32" s="129">
        <v>0</v>
      </c>
      <c r="H32" s="129">
        <v>2584.8658</v>
      </c>
      <c r="I32" s="129">
        <v>185.44600000000005</v>
      </c>
      <c r="J32" s="129">
        <v>0.78</v>
      </c>
      <c r="K32" s="129">
        <v>4.165</v>
      </c>
      <c r="L32" s="129">
        <v>0</v>
      </c>
      <c r="M32" s="129">
        <v>0</v>
      </c>
      <c r="N32" s="129">
        <v>186.22600000000006</v>
      </c>
      <c r="O32" s="129">
        <v>20.792000000000002</v>
      </c>
      <c r="P32" s="129">
        <v>0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2791.8838000000001</v>
      </c>
    </row>
    <row r="33" spans="1:22" s="111" customFormat="1" ht="38.25" customHeight="1" x14ac:dyDescent="0.4">
      <c r="A33" s="162"/>
      <c r="B33" s="162" t="s">
        <v>36</v>
      </c>
      <c r="C33" s="131">
        <v>11617.425800000001</v>
      </c>
      <c r="D33" s="131">
        <v>27.549999999999997</v>
      </c>
      <c r="E33" s="131">
        <v>58.120000000000005</v>
      </c>
      <c r="F33" s="131">
        <v>0</v>
      </c>
      <c r="G33" s="131">
        <v>0</v>
      </c>
      <c r="H33" s="131">
        <v>11644.9758</v>
      </c>
      <c r="I33" s="131">
        <v>404.1930000000001</v>
      </c>
      <c r="J33" s="131">
        <v>24.73</v>
      </c>
      <c r="K33" s="131">
        <v>28.395</v>
      </c>
      <c r="L33" s="131">
        <v>0</v>
      </c>
      <c r="M33" s="131">
        <v>0</v>
      </c>
      <c r="N33" s="131">
        <v>428.92300000000006</v>
      </c>
      <c r="O33" s="131">
        <v>236.91200000000001</v>
      </c>
      <c r="P33" s="131">
        <v>0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12310.810799999999</v>
      </c>
      <c r="V33" s="111">
        <f t="shared" ref="V33" si="0">SUM(V29:V32)</f>
        <v>0</v>
      </c>
    </row>
    <row r="34" spans="1:22" ht="38.25" customHeight="1" x14ac:dyDescent="0.35">
      <c r="A34" s="163">
        <v>21</v>
      </c>
      <c r="B34" s="163" t="s">
        <v>37</v>
      </c>
      <c r="C34" s="129">
        <v>4374.3300000000008</v>
      </c>
      <c r="D34" s="129">
        <v>2.4</v>
      </c>
      <c r="E34" s="129">
        <v>4.4399999999999995</v>
      </c>
      <c r="F34" s="129">
        <v>0</v>
      </c>
      <c r="G34" s="129">
        <v>0</v>
      </c>
      <c r="H34" s="129">
        <v>4376.7300000000005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4386.13</v>
      </c>
    </row>
    <row r="35" spans="1:22" ht="38.25" customHeight="1" x14ac:dyDescent="0.35">
      <c r="A35" s="163">
        <v>22</v>
      </c>
      <c r="B35" s="163" t="s">
        <v>38</v>
      </c>
      <c r="C35" s="129">
        <v>5911.2699999999986</v>
      </c>
      <c r="D35" s="129">
        <v>32.72</v>
      </c>
      <c r="E35" s="129">
        <v>57.37</v>
      </c>
      <c r="F35" s="129">
        <v>0</v>
      </c>
      <c r="G35" s="129">
        <v>0</v>
      </c>
      <c r="H35" s="129">
        <v>5943.9899999999989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5948.0199999999986</v>
      </c>
    </row>
    <row r="36" spans="1:22" s="111" customFormat="1" ht="38.25" customHeight="1" x14ac:dyDescent="0.4">
      <c r="A36" s="163">
        <v>23</v>
      </c>
      <c r="B36" s="163" t="s">
        <v>39</v>
      </c>
      <c r="C36" s="129">
        <v>2962.0199999999995</v>
      </c>
      <c r="D36" s="129">
        <v>0</v>
      </c>
      <c r="E36" s="129">
        <v>26.85</v>
      </c>
      <c r="F36" s="129">
        <v>0</v>
      </c>
      <c r="G36" s="129">
        <v>0</v>
      </c>
      <c r="H36" s="129">
        <v>2962.0199999999995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3119.8699999999994</v>
      </c>
      <c r="V36" s="149"/>
    </row>
    <row r="37" spans="1:22" s="111" customFormat="1" ht="38.25" customHeight="1" x14ac:dyDescent="0.4">
      <c r="A37" s="163">
        <v>24</v>
      </c>
      <c r="B37" s="163" t="s">
        <v>40</v>
      </c>
      <c r="C37" s="129">
        <v>4719.6699999999983</v>
      </c>
      <c r="D37" s="129">
        <v>10.84</v>
      </c>
      <c r="E37" s="129">
        <v>29.069999999999997</v>
      </c>
      <c r="F37" s="129">
        <v>0</v>
      </c>
      <c r="G37" s="129">
        <v>0</v>
      </c>
      <c r="H37" s="129">
        <v>4730.5099999999984</v>
      </c>
      <c r="I37" s="129">
        <v>6.92</v>
      </c>
      <c r="J37" s="129">
        <v>0</v>
      </c>
      <c r="K37" s="129">
        <v>0</v>
      </c>
      <c r="L37" s="129">
        <v>0</v>
      </c>
      <c r="M37" s="129">
        <v>0</v>
      </c>
      <c r="N37" s="129">
        <v>6.92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4738.4699999999984</v>
      </c>
      <c r="V37" s="149"/>
    </row>
    <row r="38" spans="1:22" s="111" customFormat="1" ht="38.25" customHeight="1" x14ac:dyDescent="0.4">
      <c r="A38" s="162"/>
      <c r="B38" s="162" t="s">
        <v>41</v>
      </c>
      <c r="C38" s="131">
        <v>17967.289999999997</v>
      </c>
      <c r="D38" s="131">
        <v>45.959999999999994</v>
      </c>
      <c r="E38" s="131">
        <v>117.72999999999999</v>
      </c>
      <c r="F38" s="131">
        <v>0</v>
      </c>
      <c r="G38" s="131">
        <v>0</v>
      </c>
      <c r="H38" s="131">
        <v>18013.249999999996</v>
      </c>
      <c r="I38" s="131">
        <v>175.97000000000003</v>
      </c>
      <c r="J38" s="131">
        <v>0</v>
      </c>
      <c r="K38" s="131">
        <v>0</v>
      </c>
      <c r="L38" s="131">
        <v>0</v>
      </c>
      <c r="M38" s="131">
        <v>0</v>
      </c>
      <c r="N38" s="131">
        <v>175.97000000000003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18192.489999999994</v>
      </c>
    </row>
    <row r="39" spans="1:22" s="111" customFormat="1" ht="38.25" customHeight="1" x14ac:dyDescent="0.4">
      <c r="A39" s="162"/>
      <c r="B39" s="162" t="s">
        <v>42</v>
      </c>
      <c r="C39" s="131">
        <v>42513.0478</v>
      </c>
      <c r="D39" s="131">
        <v>89.179999999999993</v>
      </c>
      <c r="E39" s="131">
        <v>250.70499999999998</v>
      </c>
      <c r="F39" s="131">
        <v>0</v>
      </c>
      <c r="G39" s="131">
        <v>0</v>
      </c>
      <c r="H39" s="131">
        <v>42602.227799999993</v>
      </c>
      <c r="I39" s="131">
        <v>1199.1710000000003</v>
      </c>
      <c r="J39" s="131">
        <v>25.73</v>
      </c>
      <c r="K39" s="131">
        <v>33.354999999999997</v>
      </c>
      <c r="L39" s="131">
        <v>0</v>
      </c>
      <c r="M39" s="131">
        <v>0</v>
      </c>
      <c r="N39" s="131">
        <v>1224.9010000000001</v>
      </c>
      <c r="O39" s="131">
        <v>259.43200000000002</v>
      </c>
      <c r="P39" s="131">
        <v>1.31</v>
      </c>
      <c r="Q39" s="131">
        <v>2.6270000000000002</v>
      </c>
      <c r="R39" s="131">
        <v>0</v>
      </c>
      <c r="S39" s="131">
        <v>0</v>
      </c>
      <c r="T39" s="131">
        <v>260.74200000000002</v>
      </c>
      <c r="U39" s="131">
        <v>44087.87079999999</v>
      </c>
    </row>
    <row r="40" spans="1:22" ht="38.25" customHeight="1" x14ac:dyDescent="0.35">
      <c r="A40" s="163">
        <v>25</v>
      </c>
      <c r="B40" s="163" t="s">
        <v>43</v>
      </c>
      <c r="C40" s="129">
        <v>11079.933999999997</v>
      </c>
      <c r="D40" s="129">
        <v>35.799999999999997</v>
      </c>
      <c r="E40" s="129">
        <v>120.87400000000001</v>
      </c>
      <c r="F40" s="129">
        <v>0</v>
      </c>
      <c r="G40" s="129">
        <v>0</v>
      </c>
      <c r="H40" s="129">
        <v>11115.733999999997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11115.733999999997</v>
      </c>
    </row>
    <row r="41" spans="1:22" ht="38.25" customHeight="1" x14ac:dyDescent="0.35">
      <c r="A41" s="163">
        <v>26</v>
      </c>
      <c r="B41" s="163" t="s">
        <v>44</v>
      </c>
      <c r="C41" s="129">
        <v>7104.7739999999949</v>
      </c>
      <c r="D41" s="129">
        <v>14.37</v>
      </c>
      <c r="E41" s="129">
        <v>47.457999999999998</v>
      </c>
      <c r="F41" s="129">
        <v>0</v>
      </c>
      <c r="G41" s="129">
        <v>0</v>
      </c>
      <c r="H41" s="129">
        <v>7119.1439999999948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7119.1439999999948</v>
      </c>
    </row>
    <row r="42" spans="1:22" s="111" customFormat="1" ht="38.25" customHeight="1" x14ac:dyDescent="0.4">
      <c r="A42" s="163">
        <v>27</v>
      </c>
      <c r="B42" s="163" t="s">
        <v>45</v>
      </c>
      <c r="C42" s="129">
        <v>13581.078999999996</v>
      </c>
      <c r="D42" s="129">
        <v>20.149999999999999</v>
      </c>
      <c r="E42" s="129">
        <v>87.113</v>
      </c>
      <c r="F42" s="129">
        <v>0</v>
      </c>
      <c r="G42" s="129">
        <v>0</v>
      </c>
      <c r="H42" s="129">
        <v>13601.228999999996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5.5</v>
      </c>
      <c r="Q42" s="129">
        <v>5.5</v>
      </c>
      <c r="R42" s="129">
        <v>0</v>
      </c>
      <c r="S42" s="129">
        <v>0</v>
      </c>
      <c r="T42" s="129">
        <v>5.5</v>
      </c>
      <c r="U42" s="129">
        <v>13606.728999999996</v>
      </c>
      <c r="V42" s="149"/>
    </row>
    <row r="43" spans="1:22" ht="38.25" customHeight="1" x14ac:dyDescent="0.35">
      <c r="A43" s="163">
        <v>28</v>
      </c>
      <c r="B43" s="163" t="s">
        <v>63</v>
      </c>
      <c r="C43" s="129">
        <v>1004.5800000000003</v>
      </c>
      <c r="D43" s="129">
        <v>7.12</v>
      </c>
      <c r="E43" s="129">
        <v>40.121999999999993</v>
      </c>
      <c r="F43" s="129">
        <v>0</v>
      </c>
      <c r="G43" s="129">
        <v>0</v>
      </c>
      <c r="H43" s="129">
        <v>1011.7000000000003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1011.7000000000003</v>
      </c>
    </row>
    <row r="44" spans="1:22" s="111" customFormat="1" ht="38.25" customHeight="1" x14ac:dyDescent="0.4">
      <c r="A44" s="162"/>
      <c r="B44" s="162" t="s">
        <v>46</v>
      </c>
      <c r="C44" s="131">
        <v>32770.366999999991</v>
      </c>
      <c r="D44" s="131">
        <v>77.44</v>
      </c>
      <c r="E44" s="131">
        <v>295.56700000000001</v>
      </c>
      <c r="F44" s="131">
        <v>0</v>
      </c>
      <c r="G44" s="131">
        <v>0</v>
      </c>
      <c r="H44" s="131">
        <v>32847.806999999986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5.5</v>
      </c>
      <c r="Q44" s="131">
        <v>5.5</v>
      </c>
      <c r="R44" s="131">
        <v>0</v>
      </c>
      <c r="S44" s="131">
        <v>0</v>
      </c>
      <c r="T44" s="131">
        <v>5.5</v>
      </c>
      <c r="U44" s="131">
        <v>32853.306999999986</v>
      </c>
    </row>
    <row r="45" spans="1:22" ht="38.25" customHeight="1" x14ac:dyDescent="0.35">
      <c r="A45" s="163">
        <v>29</v>
      </c>
      <c r="B45" s="163" t="s">
        <v>47</v>
      </c>
      <c r="C45" s="129">
        <v>8067.2021000000004</v>
      </c>
      <c r="D45" s="129">
        <v>8.1300000000000008</v>
      </c>
      <c r="E45" s="129">
        <v>26.89</v>
      </c>
      <c r="F45" s="129">
        <v>0</v>
      </c>
      <c r="G45" s="129">
        <v>0</v>
      </c>
      <c r="H45" s="129">
        <v>8075.3321000000005</v>
      </c>
      <c r="I45" s="129">
        <v>0.8600000000000001</v>
      </c>
      <c r="J45" s="129">
        <v>7.0000000000000007E-2</v>
      </c>
      <c r="K45" s="129">
        <v>7.0000000000000007E-2</v>
      </c>
      <c r="L45" s="129">
        <v>0</v>
      </c>
      <c r="M45" s="129">
        <v>0</v>
      </c>
      <c r="N45" s="129">
        <v>0.93000000000000016</v>
      </c>
      <c r="O45" s="129">
        <v>14.43</v>
      </c>
      <c r="P45" s="129">
        <v>0</v>
      </c>
      <c r="Q45" s="129">
        <v>0</v>
      </c>
      <c r="R45" s="129">
        <v>0</v>
      </c>
      <c r="S45" s="129">
        <v>0</v>
      </c>
      <c r="T45" s="129">
        <v>14.43</v>
      </c>
      <c r="U45" s="129">
        <v>8090.6921000000011</v>
      </c>
    </row>
    <row r="46" spans="1:22" ht="38.25" customHeight="1" x14ac:dyDescent="0.35">
      <c r="A46" s="163">
        <v>30</v>
      </c>
      <c r="B46" s="163" t="s">
        <v>48</v>
      </c>
      <c r="C46" s="129">
        <v>7716.795000000001</v>
      </c>
      <c r="D46" s="129">
        <v>18.309999999999999</v>
      </c>
      <c r="E46" s="129">
        <v>67.98</v>
      </c>
      <c r="F46" s="129">
        <v>0</v>
      </c>
      <c r="G46" s="129">
        <v>0</v>
      </c>
      <c r="H46" s="129">
        <v>7735.1050000000014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7736.0650000000014</v>
      </c>
    </row>
    <row r="47" spans="1:22" s="111" customFormat="1" ht="38.25" customHeight="1" x14ac:dyDescent="0.4">
      <c r="A47" s="163">
        <v>31</v>
      </c>
      <c r="B47" s="163" t="s">
        <v>49</v>
      </c>
      <c r="C47" s="129">
        <v>8426.2100000000009</v>
      </c>
      <c r="D47" s="129">
        <v>18.940000000000001</v>
      </c>
      <c r="E47" s="129">
        <v>46.72</v>
      </c>
      <c r="F47" s="129">
        <v>0</v>
      </c>
      <c r="G47" s="129">
        <v>0</v>
      </c>
      <c r="H47" s="129">
        <v>8445.1500000000015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8452.0700000000015</v>
      </c>
      <c r="V47" s="149"/>
    </row>
    <row r="48" spans="1:22" s="111" customFormat="1" ht="38.25" customHeight="1" x14ac:dyDescent="0.4">
      <c r="A48" s="163">
        <v>32</v>
      </c>
      <c r="B48" s="163" t="s">
        <v>50</v>
      </c>
      <c r="C48" s="129">
        <v>7614.8389999999999</v>
      </c>
      <c r="D48" s="129">
        <v>40.159999999999997</v>
      </c>
      <c r="E48" s="129">
        <v>152.96899999999999</v>
      </c>
      <c r="F48" s="129">
        <v>0</v>
      </c>
      <c r="G48" s="129">
        <v>0</v>
      </c>
      <c r="H48" s="129">
        <v>7654.9989999999998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7655.5039999999999</v>
      </c>
      <c r="V48" s="149"/>
    </row>
    <row r="49" spans="1:21" s="111" customFormat="1" ht="38.25" customHeight="1" x14ac:dyDescent="0.4">
      <c r="A49" s="162"/>
      <c r="B49" s="162" t="s">
        <v>51</v>
      </c>
      <c r="C49" s="131">
        <v>31825.0461</v>
      </c>
      <c r="D49" s="131">
        <v>85.539999999999992</v>
      </c>
      <c r="E49" s="131">
        <v>294.55899999999997</v>
      </c>
      <c r="F49" s="131">
        <v>0</v>
      </c>
      <c r="G49" s="131">
        <v>0</v>
      </c>
      <c r="H49" s="131">
        <v>31910.586100000004</v>
      </c>
      <c r="I49" s="131">
        <v>9.2149999999999999</v>
      </c>
      <c r="J49" s="131">
        <v>7.0000000000000007E-2</v>
      </c>
      <c r="K49" s="131">
        <v>7.0000000000000007E-2</v>
      </c>
      <c r="L49" s="131">
        <v>0</v>
      </c>
      <c r="M49" s="131">
        <v>0</v>
      </c>
      <c r="N49" s="131">
        <v>9.2850000000000001</v>
      </c>
      <c r="O49" s="131">
        <v>14.459999999999999</v>
      </c>
      <c r="P49" s="131">
        <v>0</v>
      </c>
      <c r="Q49" s="131">
        <v>0</v>
      </c>
      <c r="R49" s="131">
        <v>0</v>
      </c>
      <c r="S49" s="131">
        <v>0</v>
      </c>
      <c r="T49" s="131">
        <v>14.459999999999999</v>
      </c>
      <c r="U49" s="131">
        <v>31934.331100000003</v>
      </c>
    </row>
    <row r="50" spans="1:21" s="111" customFormat="1" ht="38.25" customHeight="1" x14ac:dyDescent="0.4">
      <c r="A50" s="162"/>
      <c r="B50" s="162" t="s">
        <v>52</v>
      </c>
      <c r="C50" s="131">
        <v>64595.413099999991</v>
      </c>
      <c r="D50" s="131">
        <v>162.97999999999999</v>
      </c>
      <c r="E50" s="131">
        <v>590.12599999999998</v>
      </c>
      <c r="F50" s="131">
        <v>0</v>
      </c>
      <c r="G50" s="131">
        <v>0</v>
      </c>
      <c r="H50" s="131">
        <v>64758.393099999987</v>
      </c>
      <c r="I50" s="131">
        <v>9.2149999999999999</v>
      </c>
      <c r="J50" s="131">
        <v>7.0000000000000007E-2</v>
      </c>
      <c r="K50" s="131">
        <v>7.0000000000000007E-2</v>
      </c>
      <c r="L50" s="131">
        <v>0</v>
      </c>
      <c r="M50" s="131">
        <v>0</v>
      </c>
      <c r="N50" s="131">
        <v>9.2850000000000001</v>
      </c>
      <c r="O50" s="131">
        <v>14.459999999999999</v>
      </c>
      <c r="P50" s="131">
        <v>5.5</v>
      </c>
      <c r="Q50" s="131">
        <v>5.5</v>
      </c>
      <c r="R50" s="131">
        <v>0</v>
      </c>
      <c r="S50" s="131">
        <v>0</v>
      </c>
      <c r="T50" s="131">
        <v>19.96</v>
      </c>
      <c r="U50" s="131">
        <v>64787.638099999989</v>
      </c>
    </row>
    <row r="51" spans="1:21" s="111" customFormat="1" ht="38.25" customHeight="1" x14ac:dyDescent="0.4">
      <c r="A51" s="162"/>
      <c r="B51" s="162" t="s">
        <v>53</v>
      </c>
      <c r="C51" s="131">
        <f>C11+C15+C19+C24+C28+C33+C38+C44+C49</f>
        <v>112586.85889999999</v>
      </c>
      <c r="D51" s="131">
        <f t="shared" ref="D51:U51" si="1">D11+D15+D19+D24+D28+D33+D38+D44+D49</f>
        <v>254.05999999999997</v>
      </c>
      <c r="E51" s="131">
        <f t="shared" si="1"/>
        <v>852.21100000000001</v>
      </c>
      <c r="F51" s="131">
        <f t="shared" si="1"/>
        <v>37.229999999999997</v>
      </c>
      <c r="G51" s="131">
        <f t="shared" si="1"/>
        <v>181.82799999999997</v>
      </c>
      <c r="H51" s="131">
        <f t="shared" si="1"/>
        <v>112803.68889999998</v>
      </c>
      <c r="I51" s="131">
        <f t="shared" si="1"/>
        <v>7181.2710000000015</v>
      </c>
      <c r="J51" s="131">
        <f t="shared" si="1"/>
        <v>104.98099999999999</v>
      </c>
      <c r="K51" s="131">
        <f t="shared" si="1"/>
        <v>381.30699999999996</v>
      </c>
      <c r="L51" s="131">
        <f t="shared" si="1"/>
        <v>0</v>
      </c>
      <c r="M51" s="131">
        <f t="shared" si="1"/>
        <v>19.510000000000002</v>
      </c>
      <c r="N51" s="131">
        <f t="shared" si="1"/>
        <v>7286.2520000000004</v>
      </c>
      <c r="O51" s="131">
        <f t="shared" si="1"/>
        <v>908.36900000000003</v>
      </c>
      <c r="P51" s="131">
        <f t="shared" si="1"/>
        <v>6.96</v>
      </c>
      <c r="Q51" s="131">
        <f t="shared" si="1"/>
        <v>10.186999999999999</v>
      </c>
      <c r="R51" s="131">
        <f t="shared" si="1"/>
        <v>0</v>
      </c>
      <c r="S51" s="131">
        <f t="shared" si="1"/>
        <v>19.555</v>
      </c>
      <c r="T51" s="131">
        <f t="shared" si="1"/>
        <v>915.32899999999995</v>
      </c>
      <c r="U51" s="131">
        <f t="shared" si="1"/>
        <v>121005.26989999998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13" t="s">
        <v>57</v>
      </c>
      <c r="C54" s="213"/>
      <c r="D54" s="213"/>
      <c r="E54" s="213"/>
      <c r="F54" s="213"/>
      <c r="G54" s="217"/>
      <c r="H54" s="217"/>
      <c r="I54" s="217"/>
      <c r="J54" s="217"/>
      <c r="K54" s="217"/>
      <c r="L54" s="165"/>
      <c r="M54" s="166"/>
      <c r="N54" s="166"/>
      <c r="O54" s="137"/>
      <c r="P54" s="164"/>
      <c r="Q54" s="213" t="s">
        <v>58</v>
      </c>
      <c r="R54" s="213"/>
      <c r="S54" s="213"/>
      <c r="T54" s="213"/>
      <c r="U54" s="213"/>
    </row>
    <row r="55" spans="1:21" s="135" customFormat="1" ht="37.5" customHeight="1" x14ac:dyDescent="0.45">
      <c r="B55" s="213" t="s">
        <v>59</v>
      </c>
      <c r="C55" s="213"/>
      <c r="D55" s="213"/>
      <c r="E55" s="213"/>
      <c r="F55" s="213"/>
      <c r="G55" s="217"/>
      <c r="H55" s="217"/>
      <c r="I55" s="217"/>
      <c r="J55" s="217"/>
      <c r="K55" s="217"/>
      <c r="L55" s="167"/>
      <c r="M55" s="166"/>
      <c r="N55" s="166"/>
      <c r="O55" s="137"/>
      <c r="P55" s="164"/>
      <c r="Q55" s="213" t="s">
        <v>59</v>
      </c>
      <c r="R55" s="213"/>
      <c r="S55" s="213"/>
      <c r="T55" s="213"/>
      <c r="U55" s="213"/>
    </row>
    <row r="56" spans="1:21" s="135" customFormat="1" ht="37.5" customHeight="1" x14ac:dyDescent="0.45">
      <c r="G56" s="217"/>
      <c r="H56" s="217"/>
      <c r="I56" s="217"/>
      <c r="J56" s="217"/>
      <c r="K56" s="217"/>
      <c r="L56" s="167"/>
      <c r="M56" s="168"/>
      <c r="N56" s="169"/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121005.26989999998</v>
      </c>
      <c r="I57" s="141"/>
      <c r="J57" s="214" t="s">
        <v>62</v>
      </c>
      <c r="K57" s="214"/>
      <c r="L57" s="214"/>
      <c r="M57" s="132" t="e">
        <f>#REF!+'July-2021'!#REF!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8">
    <mergeCell ref="J57:L57"/>
    <mergeCell ref="P5:Q5"/>
    <mergeCell ref="R5:S5"/>
    <mergeCell ref="T5:T6"/>
    <mergeCell ref="U5:U6"/>
    <mergeCell ref="G54:K54"/>
    <mergeCell ref="G55:K55"/>
    <mergeCell ref="G56:K56"/>
    <mergeCell ref="O5:O6"/>
    <mergeCell ref="Q54:U54"/>
    <mergeCell ref="H5:H6"/>
    <mergeCell ref="I5:I6"/>
    <mergeCell ref="J5:K5"/>
    <mergeCell ref="L5:M5"/>
    <mergeCell ref="N5:N6"/>
    <mergeCell ref="B55:F55"/>
    <mergeCell ref="Q55:U55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B54:F54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tabSelected="1" view="pageBreakPreview" topLeftCell="K1" zoomScale="60" zoomScaleNormal="48" workbookViewId="0">
      <pane ySplit="6" topLeftCell="A49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3" width="25.42578125" style="107" customWidth="1"/>
    <col min="14" max="14" width="31.42578125" style="107" customWidth="1"/>
    <col min="15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74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2" ht="15" customHeight="1" x14ac:dyDescent="0.35">
      <c r="A2" s="179" t="s">
        <v>76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2" ht="32.25" customHeight="1" x14ac:dyDescent="0.3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2" s="108" customFormat="1" ht="43.5" customHeight="1" x14ac:dyDescent="0.25">
      <c r="A4" s="174" t="s">
        <v>1</v>
      </c>
      <c r="B4" s="174" t="s">
        <v>2</v>
      </c>
      <c r="C4" s="174" t="s">
        <v>3</v>
      </c>
      <c r="D4" s="174"/>
      <c r="E4" s="174"/>
      <c r="F4" s="174"/>
      <c r="G4" s="174"/>
      <c r="H4" s="174"/>
      <c r="I4" s="174" t="s">
        <v>4</v>
      </c>
      <c r="J4" s="175"/>
      <c r="K4" s="175"/>
      <c r="L4" s="175"/>
      <c r="M4" s="175"/>
      <c r="N4" s="175"/>
      <c r="O4" s="174" t="s">
        <v>5</v>
      </c>
      <c r="P4" s="175"/>
      <c r="Q4" s="175"/>
      <c r="R4" s="175"/>
      <c r="S4" s="175"/>
      <c r="T4" s="175"/>
      <c r="U4" s="171"/>
    </row>
    <row r="5" spans="1:22" s="108" customFormat="1" ht="54.75" customHeight="1" x14ac:dyDescent="0.25">
      <c r="A5" s="175"/>
      <c r="B5" s="175"/>
      <c r="C5" s="174" t="s">
        <v>6</v>
      </c>
      <c r="D5" s="174" t="s">
        <v>7</v>
      </c>
      <c r="E5" s="174"/>
      <c r="F5" s="174" t="s">
        <v>8</v>
      </c>
      <c r="G5" s="174"/>
      <c r="H5" s="174" t="s">
        <v>9</v>
      </c>
      <c r="I5" s="174" t="s">
        <v>6</v>
      </c>
      <c r="J5" s="174" t="s">
        <v>7</v>
      </c>
      <c r="K5" s="174"/>
      <c r="L5" s="174" t="s">
        <v>8</v>
      </c>
      <c r="M5" s="174"/>
      <c r="N5" s="174" t="s">
        <v>9</v>
      </c>
      <c r="O5" s="174" t="s">
        <v>6</v>
      </c>
      <c r="P5" s="174" t="s">
        <v>7</v>
      </c>
      <c r="Q5" s="174"/>
      <c r="R5" s="174" t="s">
        <v>8</v>
      </c>
      <c r="S5" s="174"/>
      <c r="T5" s="174" t="s">
        <v>9</v>
      </c>
      <c r="U5" s="174" t="s">
        <v>10</v>
      </c>
    </row>
    <row r="6" spans="1:22" s="108" customFormat="1" ht="38.25" customHeight="1" x14ac:dyDescent="0.25">
      <c r="A6" s="175"/>
      <c r="B6" s="175"/>
      <c r="C6" s="175"/>
      <c r="D6" s="170" t="s">
        <v>11</v>
      </c>
      <c r="E6" s="170" t="s">
        <v>12</v>
      </c>
      <c r="F6" s="170" t="s">
        <v>11</v>
      </c>
      <c r="G6" s="170" t="s">
        <v>12</v>
      </c>
      <c r="H6" s="174"/>
      <c r="I6" s="175"/>
      <c r="J6" s="170" t="s">
        <v>11</v>
      </c>
      <c r="K6" s="170" t="s">
        <v>12</v>
      </c>
      <c r="L6" s="170" t="s">
        <v>11</v>
      </c>
      <c r="M6" s="170" t="s">
        <v>12</v>
      </c>
      <c r="N6" s="174"/>
      <c r="O6" s="175"/>
      <c r="P6" s="170" t="s">
        <v>11</v>
      </c>
      <c r="Q6" s="170" t="s">
        <v>12</v>
      </c>
      <c r="R6" s="170" t="s">
        <v>11</v>
      </c>
      <c r="S6" s="170" t="s">
        <v>12</v>
      </c>
      <c r="T6" s="174"/>
      <c r="U6" s="174"/>
    </row>
    <row r="7" spans="1:22" ht="38.25" customHeight="1" x14ac:dyDescent="0.35">
      <c r="A7" s="171">
        <v>1</v>
      </c>
      <c r="B7" s="171" t="s">
        <v>13</v>
      </c>
      <c r="C7" s="129">
        <v>450.93199999999985</v>
      </c>
      <c r="D7" s="129">
        <v>0</v>
      </c>
      <c r="E7" s="129">
        <v>0</v>
      </c>
      <c r="F7" s="129">
        <v>0</v>
      </c>
      <c r="G7" s="129">
        <v>8.9580000000000002</v>
      </c>
      <c r="H7" s="129">
        <v>450.93199999999985</v>
      </c>
      <c r="I7" s="129">
        <v>587.03799999999978</v>
      </c>
      <c r="J7" s="129">
        <v>1.085</v>
      </c>
      <c r="K7" s="129">
        <v>37.068000000000005</v>
      </c>
      <c r="L7" s="129">
        <v>0</v>
      </c>
      <c r="M7" s="129">
        <v>0</v>
      </c>
      <c r="N7" s="129">
        <v>588.12299999999982</v>
      </c>
      <c r="O7" s="129">
        <v>70.100000000000009</v>
      </c>
      <c r="P7" s="129">
        <v>0</v>
      </c>
      <c r="Q7" s="129">
        <v>1.88</v>
      </c>
      <c r="R7" s="129">
        <v>0</v>
      </c>
      <c r="S7" s="129">
        <v>1.88</v>
      </c>
      <c r="T7" s="129">
        <v>70.100000000000009</v>
      </c>
      <c r="U7" s="129">
        <v>1109.1549999999995</v>
      </c>
    </row>
    <row r="8" spans="1:22" ht="38.25" customHeight="1" x14ac:dyDescent="0.35">
      <c r="A8" s="171">
        <v>2</v>
      </c>
      <c r="B8" s="171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85.504000000000019</v>
      </c>
      <c r="J8" s="129">
        <v>12.44</v>
      </c>
      <c r="K8" s="129">
        <v>19.274000000000001</v>
      </c>
      <c r="L8" s="129">
        <v>0</v>
      </c>
      <c r="M8" s="129">
        <v>0</v>
      </c>
      <c r="N8" s="129">
        <v>97.944000000000017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103.48900000000002</v>
      </c>
    </row>
    <row r="9" spans="1:22" ht="38.25" customHeight="1" x14ac:dyDescent="0.35">
      <c r="A9" s="171">
        <v>3</v>
      </c>
      <c r="B9" s="171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540.41800000000001</v>
      </c>
      <c r="J9" s="129">
        <v>1.18</v>
      </c>
      <c r="K9" s="129">
        <v>5.8599999999999994</v>
      </c>
      <c r="L9" s="129">
        <v>0</v>
      </c>
      <c r="M9" s="129">
        <v>0</v>
      </c>
      <c r="N9" s="129">
        <v>541.59799999999996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895.16800000000001</v>
      </c>
    </row>
    <row r="10" spans="1:22" s="111" customFormat="1" ht="38.25" customHeight="1" x14ac:dyDescent="0.4">
      <c r="A10" s="171">
        <v>4</v>
      </c>
      <c r="B10" s="171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482.71499999999997</v>
      </c>
      <c r="J10" s="129">
        <v>0.72</v>
      </c>
      <c r="K10" s="129">
        <v>3.04</v>
      </c>
      <c r="L10" s="129">
        <v>0</v>
      </c>
      <c r="M10" s="129">
        <v>0</v>
      </c>
      <c r="N10" s="129">
        <v>483.435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491.59500000000003</v>
      </c>
      <c r="V10" s="110"/>
    </row>
    <row r="11" spans="1:22" s="111" customFormat="1" ht="38.25" customHeight="1" x14ac:dyDescent="0.4">
      <c r="A11" s="170"/>
      <c r="B11" s="170" t="s">
        <v>16</v>
      </c>
      <c r="C11" s="131">
        <v>772.38699999999994</v>
      </c>
      <c r="D11" s="131">
        <v>0</v>
      </c>
      <c r="E11" s="131">
        <v>0</v>
      </c>
      <c r="F11" s="131">
        <v>0</v>
      </c>
      <c r="G11" s="131">
        <v>8.9580000000000002</v>
      </c>
      <c r="H11" s="131">
        <v>772.38699999999994</v>
      </c>
      <c r="I11" s="131">
        <v>1695.6749999999997</v>
      </c>
      <c r="J11" s="131">
        <v>15.424999999999999</v>
      </c>
      <c r="K11" s="131">
        <v>65.242000000000004</v>
      </c>
      <c r="L11" s="131">
        <v>0</v>
      </c>
      <c r="M11" s="131">
        <v>0</v>
      </c>
      <c r="N11" s="131">
        <v>1711.0999999999997</v>
      </c>
      <c r="O11" s="131">
        <v>115.92</v>
      </c>
      <c r="P11" s="131">
        <v>0</v>
      </c>
      <c r="Q11" s="131">
        <v>1.88</v>
      </c>
      <c r="R11" s="131">
        <v>0</v>
      </c>
      <c r="S11" s="131">
        <v>1.88</v>
      </c>
      <c r="T11" s="131">
        <v>115.92</v>
      </c>
      <c r="U11" s="131">
        <v>2599.4069999999997</v>
      </c>
    </row>
    <row r="12" spans="1:22" ht="38.25" customHeight="1" x14ac:dyDescent="0.35">
      <c r="A12" s="171">
        <v>5</v>
      </c>
      <c r="B12" s="171" t="s">
        <v>17</v>
      </c>
      <c r="C12" s="129">
        <v>534.94999999999959</v>
      </c>
      <c r="D12" s="129">
        <v>0</v>
      </c>
      <c r="E12" s="129">
        <v>0</v>
      </c>
      <c r="F12" s="129">
        <v>0</v>
      </c>
      <c r="G12" s="129">
        <v>23.09</v>
      </c>
      <c r="H12" s="129">
        <v>534.94999999999959</v>
      </c>
      <c r="I12" s="129">
        <v>785.05499999999984</v>
      </c>
      <c r="J12" s="129">
        <v>0.45</v>
      </c>
      <c r="K12" s="129">
        <v>63.465000000000003</v>
      </c>
      <c r="L12" s="129">
        <v>0</v>
      </c>
      <c r="M12" s="129">
        <v>0</v>
      </c>
      <c r="N12" s="129">
        <v>785.50499999999988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1363.1349999999995</v>
      </c>
    </row>
    <row r="13" spans="1:22" ht="38.25" customHeight="1" x14ac:dyDescent="0.35">
      <c r="A13" s="171">
        <v>6</v>
      </c>
      <c r="B13" s="171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522.58200000000022</v>
      </c>
      <c r="J13" s="129">
        <v>1.1499999999999999</v>
      </c>
      <c r="K13" s="129">
        <v>2.8319999999999999</v>
      </c>
      <c r="L13" s="129">
        <v>0</v>
      </c>
      <c r="M13" s="129">
        <v>0</v>
      </c>
      <c r="N13" s="129">
        <v>523.7320000000002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860.84200000000033</v>
      </c>
    </row>
    <row r="14" spans="1:22" s="111" customFormat="1" ht="38.25" customHeight="1" x14ac:dyDescent="0.4">
      <c r="A14" s="171">
        <v>7</v>
      </c>
      <c r="B14" s="171" t="s">
        <v>19</v>
      </c>
      <c r="C14" s="129">
        <v>1277.9099999999994</v>
      </c>
      <c r="D14" s="129">
        <v>0</v>
      </c>
      <c r="E14" s="129">
        <v>0.15</v>
      </c>
      <c r="F14" s="129">
        <v>0</v>
      </c>
      <c r="G14" s="129">
        <v>0</v>
      </c>
      <c r="H14" s="129">
        <v>1277.9099999999994</v>
      </c>
      <c r="I14" s="129">
        <v>858.06800000000021</v>
      </c>
      <c r="J14" s="129">
        <v>2.25</v>
      </c>
      <c r="K14" s="129">
        <v>31.917999999999999</v>
      </c>
      <c r="L14" s="129">
        <v>0</v>
      </c>
      <c r="M14" s="129">
        <v>0</v>
      </c>
      <c r="N14" s="129">
        <v>860.31800000000021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2195.9779999999996</v>
      </c>
      <c r="V14" s="149"/>
    </row>
    <row r="15" spans="1:22" s="111" customFormat="1" ht="38.25" customHeight="1" x14ac:dyDescent="0.4">
      <c r="A15" s="170"/>
      <c r="B15" s="170" t="s">
        <v>20</v>
      </c>
      <c r="C15" s="131">
        <v>2128.4799999999991</v>
      </c>
      <c r="D15" s="131">
        <v>0</v>
      </c>
      <c r="E15" s="131">
        <v>0.15</v>
      </c>
      <c r="F15" s="131">
        <v>0</v>
      </c>
      <c r="G15" s="131">
        <v>23.09</v>
      </c>
      <c r="H15" s="131">
        <v>2128.4799999999991</v>
      </c>
      <c r="I15" s="131">
        <v>2165.7050000000004</v>
      </c>
      <c r="J15" s="131">
        <v>3.8499999999999996</v>
      </c>
      <c r="K15" s="131">
        <v>98.215000000000003</v>
      </c>
      <c r="L15" s="131">
        <v>0</v>
      </c>
      <c r="M15" s="131">
        <v>0</v>
      </c>
      <c r="N15" s="131">
        <v>2169.5550000000003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4419.9549999999999</v>
      </c>
    </row>
    <row r="16" spans="1:22" s="112" customFormat="1" ht="38.25" customHeight="1" x14ac:dyDescent="0.35">
      <c r="A16" s="171">
        <v>8</v>
      </c>
      <c r="B16" s="171" t="s">
        <v>21</v>
      </c>
      <c r="C16" s="129">
        <v>988.17400000000043</v>
      </c>
      <c r="D16" s="129">
        <v>7.0000000000000007E-2</v>
      </c>
      <c r="E16" s="129">
        <v>0.67999999999999994</v>
      </c>
      <c r="F16" s="129">
        <v>7.93</v>
      </c>
      <c r="G16" s="129">
        <v>45.16</v>
      </c>
      <c r="H16" s="129">
        <v>980.31400000000042</v>
      </c>
      <c r="I16" s="129">
        <v>149.02599999999998</v>
      </c>
      <c r="J16" s="129">
        <v>29.06</v>
      </c>
      <c r="K16" s="129">
        <v>67.314999999999998</v>
      </c>
      <c r="L16" s="129">
        <v>0</v>
      </c>
      <c r="M16" s="129">
        <v>0</v>
      </c>
      <c r="N16" s="129">
        <v>178.08599999999998</v>
      </c>
      <c r="O16" s="129">
        <v>245.90200000000002</v>
      </c>
      <c r="P16" s="129">
        <v>0.03</v>
      </c>
      <c r="Q16" s="129">
        <v>0.03</v>
      </c>
      <c r="R16" s="129">
        <v>0</v>
      </c>
      <c r="S16" s="129">
        <v>0</v>
      </c>
      <c r="T16" s="129">
        <v>245.93200000000002</v>
      </c>
      <c r="U16" s="129">
        <v>1404.3320000000003</v>
      </c>
    </row>
    <row r="17" spans="1:22" ht="38.25" customHeight="1" x14ac:dyDescent="0.35">
      <c r="A17" s="113">
        <v>9</v>
      </c>
      <c r="B17" s="113" t="s">
        <v>22</v>
      </c>
      <c r="C17" s="129">
        <v>144.09599999999995</v>
      </c>
      <c r="D17" s="133">
        <v>3.51</v>
      </c>
      <c r="E17" s="129">
        <v>3.51</v>
      </c>
      <c r="F17" s="133">
        <v>0</v>
      </c>
      <c r="G17" s="129">
        <v>39.729999999999997</v>
      </c>
      <c r="H17" s="129">
        <v>147.60599999999994</v>
      </c>
      <c r="I17" s="129">
        <v>365.71000000000015</v>
      </c>
      <c r="J17" s="133">
        <v>6</v>
      </c>
      <c r="K17" s="129">
        <v>30.970000000000002</v>
      </c>
      <c r="L17" s="133">
        <v>0</v>
      </c>
      <c r="M17" s="129">
        <v>0</v>
      </c>
      <c r="N17" s="129">
        <v>371.71000000000015</v>
      </c>
      <c r="O17" s="129">
        <v>62.74</v>
      </c>
      <c r="P17" s="133">
        <v>0</v>
      </c>
      <c r="Q17" s="129">
        <v>0.03</v>
      </c>
      <c r="R17" s="133">
        <v>0</v>
      </c>
      <c r="S17" s="129">
        <v>1.665</v>
      </c>
      <c r="T17" s="129">
        <v>62.74</v>
      </c>
      <c r="U17" s="129">
        <v>582.05600000000004</v>
      </c>
    </row>
    <row r="18" spans="1:22" s="111" customFormat="1" ht="38.25" customHeight="1" x14ac:dyDescent="0.4">
      <c r="A18" s="171">
        <v>10</v>
      </c>
      <c r="B18" s="171" t="s">
        <v>23</v>
      </c>
      <c r="C18" s="129">
        <v>210.76600000000008</v>
      </c>
      <c r="D18" s="129">
        <v>0.05</v>
      </c>
      <c r="E18" s="129">
        <v>0.26</v>
      </c>
      <c r="F18" s="129">
        <v>0</v>
      </c>
      <c r="G18" s="129">
        <v>0</v>
      </c>
      <c r="H18" s="129">
        <v>210.81600000000009</v>
      </c>
      <c r="I18" s="129">
        <v>348.12699999999995</v>
      </c>
      <c r="J18" s="129">
        <v>2.14</v>
      </c>
      <c r="K18" s="129">
        <v>4.0600000000000005</v>
      </c>
      <c r="L18" s="129">
        <v>0</v>
      </c>
      <c r="M18" s="129">
        <v>0</v>
      </c>
      <c r="N18" s="129">
        <v>350.26699999999994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569.45800000000008</v>
      </c>
      <c r="V18" s="149"/>
    </row>
    <row r="19" spans="1:22" s="111" customFormat="1" ht="38.25" customHeight="1" x14ac:dyDescent="0.4">
      <c r="A19" s="170"/>
      <c r="B19" s="170" t="s">
        <v>24</v>
      </c>
      <c r="C19" s="131">
        <v>1343.0360000000005</v>
      </c>
      <c r="D19" s="131">
        <v>3.6299999999999994</v>
      </c>
      <c r="E19" s="131">
        <v>4.4499999999999993</v>
      </c>
      <c r="F19" s="131">
        <v>7.93</v>
      </c>
      <c r="G19" s="131">
        <v>84.889999999999986</v>
      </c>
      <c r="H19" s="131">
        <v>1338.7360000000003</v>
      </c>
      <c r="I19" s="131">
        <v>862.86300000000006</v>
      </c>
      <c r="J19" s="131">
        <v>37.200000000000003</v>
      </c>
      <c r="K19" s="131">
        <v>102.345</v>
      </c>
      <c r="L19" s="131">
        <v>0</v>
      </c>
      <c r="M19" s="131">
        <v>0</v>
      </c>
      <c r="N19" s="131">
        <v>900.0630000000001</v>
      </c>
      <c r="O19" s="131">
        <v>317.017</v>
      </c>
      <c r="P19" s="131">
        <v>0.03</v>
      </c>
      <c r="Q19" s="131">
        <v>0.06</v>
      </c>
      <c r="R19" s="131">
        <v>0</v>
      </c>
      <c r="S19" s="131">
        <v>1.665</v>
      </c>
      <c r="T19" s="131">
        <v>317.04700000000003</v>
      </c>
      <c r="U19" s="131">
        <v>2555.8460000000005</v>
      </c>
    </row>
    <row r="20" spans="1:22" ht="38.25" customHeight="1" x14ac:dyDescent="0.35">
      <c r="A20" s="171">
        <v>11</v>
      </c>
      <c r="B20" s="171" t="s">
        <v>25</v>
      </c>
      <c r="C20" s="129">
        <v>642.01999999999987</v>
      </c>
      <c r="D20" s="129">
        <v>0</v>
      </c>
      <c r="E20" s="129">
        <v>2.37</v>
      </c>
      <c r="F20" s="129">
        <v>0</v>
      </c>
      <c r="G20" s="129">
        <v>0</v>
      </c>
      <c r="H20" s="129">
        <v>642.01999999999987</v>
      </c>
      <c r="I20" s="129">
        <v>392.60000000000008</v>
      </c>
      <c r="J20" s="129">
        <v>1.1599999999999999</v>
      </c>
      <c r="K20" s="129">
        <v>3.75</v>
      </c>
      <c r="L20" s="129">
        <v>0</v>
      </c>
      <c r="M20" s="129">
        <v>0</v>
      </c>
      <c r="N20" s="129">
        <v>393.7600000000001</v>
      </c>
      <c r="O20" s="129">
        <v>40.370000000000005</v>
      </c>
      <c r="P20" s="129">
        <v>0</v>
      </c>
      <c r="Q20" s="129">
        <v>0.15</v>
      </c>
      <c r="R20" s="129">
        <v>0</v>
      </c>
      <c r="S20" s="129">
        <v>0</v>
      </c>
      <c r="T20" s="129">
        <v>40.370000000000005</v>
      </c>
      <c r="U20" s="129">
        <v>1076.1500000000001</v>
      </c>
    </row>
    <row r="21" spans="1:22" ht="38.25" customHeight="1" x14ac:dyDescent="0.35">
      <c r="A21" s="171">
        <v>12</v>
      </c>
      <c r="B21" s="171" t="s">
        <v>26</v>
      </c>
      <c r="C21" s="129">
        <v>10.559999999999995</v>
      </c>
      <c r="D21" s="129">
        <v>0</v>
      </c>
      <c r="E21" s="129">
        <v>0</v>
      </c>
      <c r="F21" s="129">
        <v>0</v>
      </c>
      <c r="G21" s="129">
        <v>8.36</v>
      </c>
      <c r="H21" s="129">
        <v>10.559999999999995</v>
      </c>
      <c r="I21" s="129">
        <v>413.88299999999998</v>
      </c>
      <c r="J21" s="129">
        <v>1.1040000000000001</v>
      </c>
      <c r="K21" s="129">
        <v>26.484000000000002</v>
      </c>
      <c r="L21" s="129">
        <v>0</v>
      </c>
      <c r="M21" s="129">
        <v>0</v>
      </c>
      <c r="N21" s="129">
        <v>414.98699999999997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445.10699999999997</v>
      </c>
    </row>
    <row r="22" spans="1:22" s="111" customFormat="1" ht="38.25" customHeight="1" x14ac:dyDescent="0.4">
      <c r="A22" s="171">
        <v>13</v>
      </c>
      <c r="B22" s="171" t="s">
        <v>27</v>
      </c>
      <c r="C22" s="129">
        <v>117.10000000000005</v>
      </c>
      <c r="D22" s="129">
        <v>0</v>
      </c>
      <c r="E22" s="129">
        <v>0.85</v>
      </c>
      <c r="F22" s="129">
        <v>0</v>
      </c>
      <c r="G22" s="129">
        <v>64.459999999999994</v>
      </c>
      <c r="H22" s="129">
        <v>117.10000000000005</v>
      </c>
      <c r="I22" s="129">
        <v>439.78000000000003</v>
      </c>
      <c r="J22" s="129">
        <v>0.75</v>
      </c>
      <c r="K22" s="129">
        <v>106.575</v>
      </c>
      <c r="L22" s="129">
        <v>0</v>
      </c>
      <c r="M22" s="129">
        <v>19.510000000000002</v>
      </c>
      <c r="N22" s="129">
        <v>440.53000000000003</v>
      </c>
      <c r="O22" s="129">
        <v>0.60000000000000142</v>
      </c>
      <c r="P22" s="129">
        <v>0</v>
      </c>
      <c r="Q22" s="129">
        <v>0</v>
      </c>
      <c r="R22" s="129">
        <v>0</v>
      </c>
      <c r="S22" s="129">
        <v>12.75</v>
      </c>
      <c r="T22" s="129">
        <v>0.60000000000000142</v>
      </c>
      <c r="U22" s="129">
        <v>558.23000000000013</v>
      </c>
      <c r="V22" s="149"/>
    </row>
    <row r="23" spans="1:22" s="111" customFormat="1" ht="38.25" customHeight="1" x14ac:dyDescent="0.4">
      <c r="A23" s="171">
        <v>14</v>
      </c>
      <c r="B23" s="171" t="s">
        <v>71</v>
      </c>
      <c r="C23" s="129">
        <v>429.48499999999984</v>
      </c>
      <c r="D23" s="129">
        <v>0</v>
      </c>
      <c r="E23" s="129">
        <v>7.1899999999999995</v>
      </c>
      <c r="F23" s="129">
        <v>0</v>
      </c>
      <c r="G23" s="129">
        <v>0</v>
      </c>
      <c r="H23" s="129">
        <v>429.48499999999984</v>
      </c>
      <c r="I23" s="129">
        <v>81.559999999999988</v>
      </c>
      <c r="J23" s="129">
        <v>0.46500000000000002</v>
      </c>
      <c r="K23" s="129">
        <v>5.2249999999999996</v>
      </c>
      <c r="L23" s="129">
        <v>0</v>
      </c>
      <c r="M23" s="129">
        <v>0</v>
      </c>
      <c r="N23" s="129">
        <v>82.024999999999991</v>
      </c>
      <c r="O23" s="129">
        <v>19.240000000000002</v>
      </c>
      <c r="P23" s="129">
        <v>0</v>
      </c>
      <c r="Q23" s="129">
        <v>0</v>
      </c>
      <c r="R23" s="129">
        <v>0</v>
      </c>
      <c r="S23" s="129">
        <v>3.26</v>
      </c>
      <c r="T23" s="129">
        <v>19.240000000000002</v>
      </c>
      <c r="U23" s="129">
        <v>530.74999999999977</v>
      </c>
      <c r="V23" s="149"/>
    </row>
    <row r="24" spans="1:22" s="111" customFormat="1" ht="38.25" customHeight="1" x14ac:dyDescent="0.4">
      <c r="A24" s="170"/>
      <c r="B24" s="170" t="s">
        <v>28</v>
      </c>
      <c r="C24" s="131">
        <v>1199.1649999999997</v>
      </c>
      <c r="D24" s="131">
        <v>0</v>
      </c>
      <c r="E24" s="131">
        <v>10.41</v>
      </c>
      <c r="F24" s="131">
        <v>0</v>
      </c>
      <c r="G24" s="131">
        <v>72.819999999999993</v>
      </c>
      <c r="H24" s="131">
        <v>1199.1649999999997</v>
      </c>
      <c r="I24" s="131">
        <v>1327.8230000000001</v>
      </c>
      <c r="J24" s="131">
        <v>3.4790000000000001</v>
      </c>
      <c r="K24" s="131">
        <v>142.03399999999999</v>
      </c>
      <c r="L24" s="131">
        <v>0</v>
      </c>
      <c r="M24" s="131">
        <v>19.510000000000002</v>
      </c>
      <c r="N24" s="131">
        <v>1331.3020000000001</v>
      </c>
      <c r="O24" s="131">
        <v>79.77000000000001</v>
      </c>
      <c r="P24" s="131">
        <v>0</v>
      </c>
      <c r="Q24" s="131">
        <v>0.15</v>
      </c>
      <c r="R24" s="131">
        <v>0</v>
      </c>
      <c r="S24" s="131">
        <v>16.009999999999998</v>
      </c>
      <c r="T24" s="131">
        <v>79.77000000000001</v>
      </c>
      <c r="U24" s="131">
        <v>2610.2369999999996</v>
      </c>
    </row>
    <row r="25" spans="1:22" s="111" customFormat="1" ht="38.25" customHeight="1" x14ac:dyDescent="0.4">
      <c r="A25" s="170"/>
      <c r="B25" s="170" t="s">
        <v>29</v>
      </c>
      <c r="C25" s="131">
        <v>5443.0679999999984</v>
      </c>
      <c r="D25" s="131">
        <v>3.6299999999999994</v>
      </c>
      <c r="E25" s="131">
        <v>15.01</v>
      </c>
      <c r="F25" s="131">
        <v>7.93</v>
      </c>
      <c r="G25" s="131">
        <v>189.75799999999998</v>
      </c>
      <c r="H25" s="131">
        <v>5438.7679999999991</v>
      </c>
      <c r="I25" s="131">
        <v>6052.0660000000007</v>
      </c>
      <c r="J25" s="131">
        <v>59.954000000000001</v>
      </c>
      <c r="K25" s="131">
        <v>407.83600000000001</v>
      </c>
      <c r="L25" s="131">
        <v>0</v>
      </c>
      <c r="M25" s="131">
        <v>19.510000000000002</v>
      </c>
      <c r="N25" s="131">
        <v>6112.0199999999995</v>
      </c>
      <c r="O25" s="131">
        <v>634.62699999999995</v>
      </c>
      <c r="P25" s="131">
        <v>0.03</v>
      </c>
      <c r="Q25" s="131">
        <v>2.09</v>
      </c>
      <c r="R25" s="131">
        <v>0</v>
      </c>
      <c r="S25" s="131">
        <v>19.554999999999996</v>
      </c>
      <c r="T25" s="131">
        <v>634.65699999999993</v>
      </c>
      <c r="U25" s="131">
        <v>12185.444999999998</v>
      </c>
    </row>
    <row r="26" spans="1:22" ht="38.25" customHeight="1" x14ac:dyDescent="0.35">
      <c r="A26" s="171">
        <v>15</v>
      </c>
      <c r="B26" s="171" t="s">
        <v>30</v>
      </c>
      <c r="C26" s="129">
        <v>7447.0369999999994</v>
      </c>
      <c r="D26" s="129">
        <v>1.76</v>
      </c>
      <c r="E26" s="129">
        <v>48.15</v>
      </c>
      <c r="F26" s="129">
        <v>0</v>
      </c>
      <c r="G26" s="129">
        <v>0</v>
      </c>
      <c r="H26" s="129">
        <v>7448.7969999999996</v>
      </c>
      <c r="I26" s="129">
        <v>59.120000000000005</v>
      </c>
      <c r="J26" s="129">
        <v>0.03</v>
      </c>
      <c r="K26" s="129">
        <v>0.1</v>
      </c>
      <c r="L26" s="129">
        <v>0</v>
      </c>
      <c r="M26" s="129">
        <v>0</v>
      </c>
      <c r="N26" s="129">
        <v>59.150000000000006</v>
      </c>
      <c r="O26" s="129">
        <v>3.64</v>
      </c>
      <c r="P26" s="129">
        <v>0</v>
      </c>
      <c r="Q26" s="129">
        <v>2.62</v>
      </c>
      <c r="R26" s="129">
        <v>0</v>
      </c>
      <c r="S26" s="129">
        <v>0</v>
      </c>
      <c r="T26" s="129">
        <v>3.64</v>
      </c>
      <c r="U26" s="129">
        <v>7511.5869999999995</v>
      </c>
    </row>
    <row r="27" spans="1:22" s="111" customFormat="1" ht="38.25" customHeight="1" x14ac:dyDescent="0.4">
      <c r="A27" s="171">
        <v>16</v>
      </c>
      <c r="B27" s="171" t="s">
        <v>31</v>
      </c>
      <c r="C27" s="129">
        <v>5496.9650000000011</v>
      </c>
      <c r="D27" s="129">
        <v>9.84</v>
      </c>
      <c r="E27" s="129">
        <v>38.305000000000007</v>
      </c>
      <c r="F27" s="129">
        <v>0</v>
      </c>
      <c r="G27" s="129">
        <v>0</v>
      </c>
      <c r="H27" s="129">
        <v>5506.8050000000012</v>
      </c>
      <c r="I27" s="129">
        <v>560.88800000000003</v>
      </c>
      <c r="J27" s="129">
        <v>0.93</v>
      </c>
      <c r="K27" s="129">
        <v>5.8199999999999994</v>
      </c>
      <c r="L27" s="129">
        <v>0</v>
      </c>
      <c r="M27" s="129">
        <v>0</v>
      </c>
      <c r="N27" s="129">
        <v>561.81799999999998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6085.5430000000015</v>
      </c>
      <c r="V27" s="149"/>
    </row>
    <row r="28" spans="1:22" s="111" customFormat="1" ht="38.25" customHeight="1" x14ac:dyDescent="0.4">
      <c r="A28" s="170"/>
      <c r="B28" s="170" t="s">
        <v>32</v>
      </c>
      <c r="C28" s="131">
        <v>12944.002</v>
      </c>
      <c r="D28" s="131">
        <v>11.6</v>
      </c>
      <c r="E28" s="131">
        <v>86.455000000000013</v>
      </c>
      <c r="F28" s="131">
        <v>0</v>
      </c>
      <c r="G28" s="131">
        <v>0</v>
      </c>
      <c r="H28" s="131">
        <v>12955.602000000001</v>
      </c>
      <c r="I28" s="131">
        <v>620.00800000000004</v>
      </c>
      <c r="J28" s="131">
        <v>0.96000000000000008</v>
      </c>
      <c r="K28" s="131">
        <v>5.919999999999999</v>
      </c>
      <c r="L28" s="131">
        <v>0</v>
      </c>
      <c r="M28" s="131">
        <v>0</v>
      </c>
      <c r="N28" s="131">
        <v>620.96799999999996</v>
      </c>
      <c r="O28" s="131">
        <v>20.560000000000002</v>
      </c>
      <c r="P28" s="131">
        <v>0</v>
      </c>
      <c r="Q28" s="131">
        <v>2.62</v>
      </c>
      <c r="R28" s="131">
        <v>0</v>
      </c>
      <c r="S28" s="131">
        <v>0</v>
      </c>
      <c r="T28" s="131">
        <v>20.560000000000002</v>
      </c>
      <c r="U28" s="131">
        <v>13597.130000000001</v>
      </c>
    </row>
    <row r="29" spans="1:22" ht="38.25" customHeight="1" x14ac:dyDescent="0.35">
      <c r="A29" s="171">
        <v>17</v>
      </c>
      <c r="B29" s="171" t="s">
        <v>33</v>
      </c>
      <c r="C29" s="129">
        <v>4396.4679999999998</v>
      </c>
      <c r="D29" s="129">
        <v>8.01</v>
      </c>
      <c r="E29" s="129">
        <v>21.401000000000003</v>
      </c>
      <c r="F29" s="129">
        <v>0</v>
      </c>
      <c r="G29" s="129">
        <v>0</v>
      </c>
      <c r="H29" s="129">
        <v>4404.4780000000001</v>
      </c>
      <c r="I29" s="129">
        <v>120.61</v>
      </c>
      <c r="J29" s="129">
        <v>0.3</v>
      </c>
      <c r="K29" s="129">
        <v>24.25</v>
      </c>
      <c r="L29" s="129">
        <v>0</v>
      </c>
      <c r="M29" s="129">
        <v>0</v>
      </c>
      <c r="N29" s="129">
        <v>120.91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4583.1080000000002</v>
      </c>
    </row>
    <row r="30" spans="1:22" ht="38.25" customHeight="1" x14ac:dyDescent="0.35">
      <c r="A30" s="171">
        <v>18</v>
      </c>
      <c r="B30" s="171" t="s">
        <v>64</v>
      </c>
      <c r="C30" s="129">
        <v>428.92099999999994</v>
      </c>
      <c r="D30" s="129">
        <v>4.51</v>
      </c>
      <c r="E30" s="129">
        <v>30.518999999999998</v>
      </c>
      <c r="F30" s="129">
        <v>0</v>
      </c>
      <c r="G30" s="129">
        <v>0</v>
      </c>
      <c r="H30" s="129">
        <v>433.43099999999993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454.97799999999995</v>
      </c>
    </row>
    <row r="31" spans="1:22" s="111" customFormat="1" ht="38.25" customHeight="1" x14ac:dyDescent="0.4">
      <c r="A31" s="171">
        <v>19</v>
      </c>
      <c r="B31" s="171" t="s">
        <v>34</v>
      </c>
      <c r="C31" s="129">
        <v>4234.7210000000005</v>
      </c>
      <c r="D31" s="129">
        <v>4.1500000000000004</v>
      </c>
      <c r="E31" s="129">
        <v>15.32</v>
      </c>
      <c r="F31" s="129">
        <v>0</v>
      </c>
      <c r="G31" s="129">
        <v>0</v>
      </c>
      <c r="H31" s="129">
        <v>4238.8710000000001</v>
      </c>
      <c r="I31" s="129">
        <v>100.59000000000002</v>
      </c>
      <c r="J31" s="129">
        <v>0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4497.8110000000006</v>
      </c>
      <c r="V31" s="149"/>
    </row>
    <row r="32" spans="1:22" ht="38.25" customHeight="1" x14ac:dyDescent="0.35">
      <c r="A32" s="171">
        <v>20</v>
      </c>
      <c r="B32" s="171" t="s">
        <v>35</v>
      </c>
      <c r="C32" s="129">
        <v>2584.8658</v>
      </c>
      <c r="D32" s="129">
        <v>4.9400000000000004</v>
      </c>
      <c r="E32" s="129">
        <v>12.490000000000002</v>
      </c>
      <c r="F32" s="129">
        <v>0</v>
      </c>
      <c r="G32" s="129">
        <v>0</v>
      </c>
      <c r="H32" s="129">
        <v>2589.8058000000001</v>
      </c>
      <c r="I32" s="129">
        <v>186.22600000000006</v>
      </c>
      <c r="J32" s="129">
        <v>0.32</v>
      </c>
      <c r="K32" s="129">
        <v>4.4850000000000003</v>
      </c>
      <c r="L32" s="129">
        <v>0</v>
      </c>
      <c r="M32" s="129">
        <v>0</v>
      </c>
      <c r="N32" s="129">
        <v>186.54600000000005</v>
      </c>
      <c r="O32" s="129">
        <v>20.792000000000002</v>
      </c>
      <c r="P32" s="129">
        <v>0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2797.1438000000003</v>
      </c>
    </row>
    <row r="33" spans="1:22" s="111" customFormat="1" ht="38.25" customHeight="1" x14ac:dyDescent="0.4">
      <c r="A33" s="170"/>
      <c r="B33" s="170" t="s">
        <v>36</v>
      </c>
      <c r="C33" s="131">
        <v>11644.9758</v>
      </c>
      <c r="D33" s="131">
        <v>21.610000000000003</v>
      </c>
      <c r="E33" s="131">
        <v>79.730000000000018</v>
      </c>
      <c r="F33" s="131">
        <v>0</v>
      </c>
      <c r="G33" s="131">
        <v>0</v>
      </c>
      <c r="H33" s="131">
        <v>11666.585799999999</v>
      </c>
      <c r="I33" s="131">
        <v>428.92300000000006</v>
      </c>
      <c r="J33" s="131">
        <v>0.62</v>
      </c>
      <c r="K33" s="131">
        <v>29.015000000000001</v>
      </c>
      <c r="L33" s="131">
        <v>0</v>
      </c>
      <c r="M33" s="131">
        <v>0</v>
      </c>
      <c r="N33" s="131">
        <v>429.54300000000006</v>
      </c>
      <c r="O33" s="131">
        <v>236.91200000000001</v>
      </c>
      <c r="P33" s="131">
        <v>0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12333.040799999999</v>
      </c>
      <c r="V33" s="111">
        <f t="shared" ref="V33" si="0">SUM(V29:V32)</f>
        <v>0</v>
      </c>
    </row>
    <row r="34" spans="1:22" ht="38.25" customHeight="1" x14ac:dyDescent="0.35">
      <c r="A34" s="171">
        <v>21</v>
      </c>
      <c r="B34" s="171" t="s">
        <v>37</v>
      </c>
      <c r="C34" s="129">
        <v>4376.7300000000005</v>
      </c>
      <c r="D34" s="129">
        <v>7.83</v>
      </c>
      <c r="E34" s="129">
        <v>12.27</v>
      </c>
      <c r="F34" s="129">
        <v>0</v>
      </c>
      <c r="G34" s="129">
        <v>0</v>
      </c>
      <c r="H34" s="129">
        <v>4384.5600000000004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4393.96</v>
      </c>
    </row>
    <row r="35" spans="1:22" ht="38.25" customHeight="1" x14ac:dyDescent="0.35">
      <c r="A35" s="171">
        <v>22</v>
      </c>
      <c r="B35" s="171" t="s">
        <v>38</v>
      </c>
      <c r="C35" s="129">
        <v>5943.9899999999989</v>
      </c>
      <c r="D35" s="129">
        <v>20.53</v>
      </c>
      <c r="E35" s="129">
        <v>77.900000000000006</v>
      </c>
      <c r="F35" s="129">
        <v>0</v>
      </c>
      <c r="G35" s="129">
        <v>0</v>
      </c>
      <c r="H35" s="129">
        <v>5964.5199999999986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5968.5499999999984</v>
      </c>
    </row>
    <row r="36" spans="1:22" s="111" customFormat="1" ht="38.25" customHeight="1" x14ac:dyDescent="0.4">
      <c r="A36" s="171">
        <v>23</v>
      </c>
      <c r="B36" s="171" t="s">
        <v>39</v>
      </c>
      <c r="C36" s="129">
        <v>2962.0199999999995</v>
      </c>
      <c r="D36" s="129">
        <v>0</v>
      </c>
      <c r="E36" s="129">
        <v>26.85</v>
      </c>
      <c r="F36" s="129">
        <v>0</v>
      </c>
      <c r="G36" s="129">
        <v>0</v>
      </c>
      <c r="H36" s="129">
        <v>2962.0199999999995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3119.8699999999994</v>
      </c>
      <c r="V36" s="149"/>
    </row>
    <row r="37" spans="1:22" s="111" customFormat="1" ht="38.25" customHeight="1" x14ac:dyDescent="0.4">
      <c r="A37" s="171">
        <v>24</v>
      </c>
      <c r="B37" s="171" t="s">
        <v>40</v>
      </c>
      <c r="C37" s="129">
        <v>4730.5099999999984</v>
      </c>
      <c r="D37" s="129">
        <v>4.9800000000000004</v>
      </c>
      <c r="E37" s="129">
        <v>34.049999999999997</v>
      </c>
      <c r="F37" s="129">
        <v>0</v>
      </c>
      <c r="G37" s="129">
        <v>0</v>
      </c>
      <c r="H37" s="129">
        <v>4735.489999999998</v>
      </c>
      <c r="I37" s="129">
        <v>6.92</v>
      </c>
      <c r="J37" s="129">
        <v>0</v>
      </c>
      <c r="K37" s="129">
        <v>0</v>
      </c>
      <c r="L37" s="129">
        <v>0</v>
      </c>
      <c r="M37" s="129">
        <v>0</v>
      </c>
      <c r="N37" s="129">
        <v>6.92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4743.449999999998</v>
      </c>
      <c r="V37" s="149"/>
    </row>
    <row r="38" spans="1:22" s="111" customFormat="1" ht="38.25" customHeight="1" x14ac:dyDescent="0.4">
      <c r="A38" s="170"/>
      <c r="B38" s="170" t="s">
        <v>41</v>
      </c>
      <c r="C38" s="131">
        <v>18013.249999999996</v>
      </c>
      <c r="D38" s="131">
        <v>33.340000000000003</v>
      </c>
      <c r="E38" s="131">
        <v>151.07</v>
      </c>
      <c r="F38" s="131">
        <v>0</v>
      </c>
      <c r="G38" s="131">
        <v>0</v>
      </c>
      <c r="H38" s="131">
        <v>18046.589999999997</v>
      </c>
      <c r="I38" s="131">
        <v>175.97000000000003</v>
      </c>
      <c r="J38" s="131">
        <v>0</v>
      </c>
      <c r="K38" s="131">
        <v>0</v>
      </c>
      <c r="L38" s="131">
        <v>0</v>
      </c>
      <c r="M38" s="131">
        <v>0</v>
      </c>
      <c r="N38" s="131">
        <v>175.97000000000003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18225.829999999998</v>
      </c>
    </row>
    <row r="39" spans="1:22" s="111" customFormat="1" ht="38.25" customHeight="1" x14ac:dyDescent="0.4">
      <c r="A39" s="170"/>
      <c r="B39" s="170" t="s">
        <v>42</v>
      </c>
      <c r="C39" s="131">
        <v>42602.227799999993</v>
      </c>
      <c r="D39" s="131">
        <v>66.55</v>
      </c>
      <c r="E39" s="131">
        <v>317.255</v>
      </c>
      <c r="F39" s="131">
        <v>0</v>
      </c>
      <c r="G39" s="131">
        <v>0</v>
      </c>
      <c r="H39" s="131">
        <v>42668.777799999996</v>
      </c>
      <c r="I39" s="131">
        <v>1224.9010000000001</v>
      </c>
      <c r="J39" s="131">
        <v>1.58</v>
      </c>
      <c r="K39" s="131">
        <v>34.935000000000002</v>
      </c>
      <c r="L39" s="131">
        <v>0</v>
      </c>
      <c r="M39" s="131">
        <v>0</v>
      </c>
      <c r="N39" s="131">
        <v>1226.4810000000002</v>
      </c>
      <c r="O39" s="131">
        <v>260.74200000000002</v>
      </c>
      <c r="P39" s="131">
        <v>0</v>
      </c>
      <c r="Q39" s="131">
        <v>2.6270000000000002</v>
      </c>
      <c r="R39" s="131">
        <v>0</v>
      </c>
      <c r="S39" s="131">
        <v>0</v>
      </c>
      <c r="T39" s="131">
        <v>260.74200000000002</v>
      </c>
      <c r="U39" s="131">
        <v>44156.000799999994</v>
      </c>
    </row>
    <row r="40" spans="1:22" ht="38.25" customHeight="1" x14ac:dyDescent="0.35">
      <c r="A40" s="171">
        <v>25</v>
      </c>
      <c r="B40" s="171" t="s">
        <v>43</v>
      </c>
      <c r="C40" s="129">
        <v>11115.733999999997</v>
      </c>
      <c r="D40" s="129">
        <v>7.37</v>
      </c>
      <c r="E40" s="129">
        <v>128.244</v>
      </c>
      <c r="F40" s="129">
        <v>0</v>
      </c>
      <c r="G40" s="129">
        <v>0</v>
      </c>
      <c r="H40" s="129">
        <v>11123.103999999998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11123.103999999998</v>
      </c>
    </row>
    <row r="41" spans="1:22" ht="38.25" customHeight="1" x14ac:dyDescent="0.35">
      <c r="A41" s="171">
        <v>26</v>
      </c>
      <c r="B41" s="171" t="s">
        <v>44</v>
      </c>
      <c r="C41" s="129">
        <v>7119.1439999999948</v>
      </c>
      <c r="D41" s="129">
        <v>38.454999999999998</v>
      </c>
      <c r="E41" s="129">
        <v>85.912999999999997</v>
      </c>
      <c r="F41" s="129">
        <v>0</v>
      </c>
      <c r="G41" s="129">
        <v>0</v>
      </c>
      <c r="H41" s="129">
        <v>7157.5989999999947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7157.5989999999947</v>
      </c>
    </row>
    <row r="42" spans="1:22" s="111" customFormat="1" ht="38.25" customHeight="1" x14ac:dyDescent="0.4">
      <c r="A42" s="171">
        <v>27</v>
      </c>
      <c r="B42" s="171" t="s">
        <v>45</v>
      </c>
      <c r="C42" s="129">
        <v>13601.228999999996</v>
      </c>
      <c r="D42" s="129">
        <v>8.7899999999999991</v>
      </c>
      <c r="E42" s="129">
        <v>95.902999999999992</v>
      </c>
      <c r="F42" s="129">
        <v>0</v>
      </c>
      <c r="G42" s="129">
        <v>0</v>
      </c>
      <c r="H42" s="129">
        <v>13610.018999999997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5.5</v>
      </c>
      <c r="P42" s="129">
        <v>0.17</v>
      </c>
      <c r="Q42" s="129">
        <v>5.67</v>
      </c>
      <c r="R42" s="129">
        <v>0</v>
      </c>
      <c r="S42" s="129">
        <v>0</v>
      </c>
      <c r="T42" s="129">
        <v>5.67</v>
      </c>
      <c r="U42" s="129">
        <v>13615.688999999997</v>
      </c>
      <c r="V42" s="149"/>
    </row>
    <row r="43" spans="1:22" ht="38.25" customHeight="1" x14ac:dyDescent="0.35">
      <c r="A43" s="171">
        <v>28</v>
      </c>
      <c r="B43" s="171" t="s">
        <v>63</v>
      </c>
      <c r="C43" s="129">
        <v>1011.7000000000003</v>
      </c>
      <c r="D43" s="129">
        <v>15.4</v>
      </c>
      <c r="E43" s="129">
        <v>55.521999999999991</v>
      </c>
      <c r="F43" s="129">
        <v>0</v>
      </c>
      <c r="G43" s="129">
        <v>0</v>
      </c>
      <c r="H43" s="129">
        <v>1027.1000000000004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1027.1000000000004</v>
      </c>
    </row>
    <row r="44" spans="1:22" s="111" customFormat="1" ht="38.25" customHeight="1" x14ac:dyDescent="0.4">
      <c r="A44" s="170"/>
      <c r="B44" s="170" t="s">
        <v>46</v>
      </c>
      <c r="C44" s="131">
        <v>32847.806999999986</v>
      </c>
      <c r="D44" s="131">
        <v>70.015000000000001</v>
      </c>
      <c r="E44" s="131">
        <v>365.58199999999994</v>
      </c>
      <c r="F44" s="131">
        <v>0</v>
      </c>
      <c r="G44" s="131">
        <v>0</v>
      </c>
      <c r="H44" s="131">
        <v>32917.821999999993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5.5</v>
      </c>
      <c r="P44" s="131">
        <v>0.17</v>
      </c>
      <c r="Q44" s="131">
        <v>5.67</v>
      </c>
      <c r="R44" s="131">
        <v>0</v>
      </c>
      <c r="S44" s="131">
        <v>0</v>
      </c>
      <c r="T44" s="131">
        <v>5.67</v>
      </c>
      <c r="U44" s="131">
        <v>32923.491999999991</v>
      </c>
    </row>
    <row r="45" spans="1:22" ht="38.25" customHeight="1" x14ac:dyDescent="0.35">
      <c r="A45" s="171">
        <v>29</v>
      </c>
      <c r="B45" s="171" t="s">
        <v>47</v>
      </c>
      <c r="C45" s="129">
        <v>8075.3321000000005</v>
      </c>
      <c r="D45" s="129">
        <v>7.51</v>
      </c>
      <c r="E45" s="129">
        <v>34.4</v>
      </c>
      <c r="F45" s="129">
        <v>0</v>
      </c>
      <c r="G45" s="129">
        <v>0</v>
      </c>
      <c r="H45" s="129">
        <v>8082.8421000000008</v>
      </c>
      <c r="I45" s="129">
        <v>0.93000000000000016</v>
      </c>
      <c r="J45" s="129">
        <v>0</v>
      </c>
      <c r="K45" s="129">
        <v>7.0000000000000007E-2</v>
      </c>
      <c r="L45" s="129">
        <v>0</v>
      </c>
      <c r="M45" s="129">
        <v>0</v>
      </c>
      <c r="N45" s="129">
        <v>0.93000000000000016</v>
      </c>
      <c r="O45" s="129">
        <v>14.43</v>
      </c>
      <c r="P45" s="129">
        <v>0.17</v>
      </c>
      <c r="Q45" s="129">
        <v>0.17</v>
      </c>
      <c r="R45" s="129">
        <v>0</v>
      </c>
      <c r="S45" s="129">
        <v>0</v>
      </c>
      <c r="T45" s="129">
        <v>14.6</v>
      </c>
      <c r="U45" s="129">
        <v>8098.3721000000014</v>
      </c>
    </row>
    <row r="46" spans="1:22" ht="38.25" customHeight="1" x14ac:dyDescent="0.35">
      <c r="A46" s="171">
        <v>30</v>
      </c>
      <c r="B46" s="171" t="s">
        <v>48</v>
      </c>
      <c r="C46" s="129">
        <v>7735.1050000000014</v>
      </c>
      <c r="D46" s="129">
        <v>20.21</v>
      </c>
      <c r="E46" s="129">
        <v>88.19</v>
      </c>
      <c r="F46" s="129">
        <v>0</v>
      </c>
      <c r="G46" s="129">
        <v>0</v>
      </c>
      <c r="H46" s="129">
        <v>7755.3150000000014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7756.2750000000015</v>
      </c>
    </row>
    <row r="47" spans="1:22" s="111" customFormat="1" ht="38.25" customHeight="1" x14ac:dyDescent="0.4">
      <c r="A47" s="171">
        <v>31</v>
      </c>
      <c r="B47" s="171" t="s">
        <v>49</v>
      </c>
      <c r="C47" s="129">
        <v>8445.1500000000015</v>
      </c>
      <c r="D47" s="129">
        <v>15.39</v>
      </c>
      <c r="E47" s="129">
        <v>62.11</v>
      </c>
      <c r="F47" s="129">
        <v>0</v>
      </c>
      <c r="G47" s="129">
        <v>0</v>
      </c>
      <c r="H47" s="129">
        <v>8460.5400000000009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8467.4600000000009</v>
      </c>
      <c r="V47" s="149"/>
    </row>
    <row r="48" spans="1:22" s="111" customFormat="1" ht="38.25" customHeight="1" x14ac:dyDescent="0.4">
      <c r="A48" s="171">
        <v>32</v>
      </c>
      <c r="B48" s="171" t="s">
        <v>50</v>
      </c>
      <c r="C48" s="129">
        <v>7654.9989999999998</v>
      </c>
      <c r="D48" s="129">
        <v>26.6</v>
      </c>
      <c r="E48" s="129">
        <v>179.56899999999999</v>
      </c>
      <c r="F48" s="129">
        <v>0</v>
      </c>
      <c r="G48" s="129">
        <v>0</v>
      </c>
      <c r="H48" s="129">
        <v>7681.5990000000002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7682.1040000000003</v>
      </c>
      <c r="V48" s="149"/>
    </row>
    <row r="49" spans="1:21" s="111" customFormat="1" ht="38.25" customHeight="1" x14ac:dyDescent="0.4">
      <c r="A49" s="170"/>
      <c r="B49" s="170" t="s">
        <v>51</v>
      </c>
      <c r="C49" s="131">
        <v>31910.586100000004</v>
      </c>
      <c r="D49" s="131">
        <v>69.710000000000008</v>
      </c>
      <c r="E49" s="131">
        <v>364.26900000000001</v>
      </c>
      <c r="F49" s="131">
        <v>0</v>
      </c>
      <c r="G49" s="131">
        <v>0</v>
      </c>
      <c r="H49" s="131">
        <v>31980.296100000007</v>
      </c>
      <c r="I49" s="131">
        <v>9.2850000000000001</v>
      </c>
      <c r="J49" s="131">
        <v>0</v>
      </c>
      <c r="K49" s="131">
        <v>7.0000000000000007E-2</v>
      </c>
      <c r="L49" s="131">
        <v>0</v>
      </c>
      <c r="M49" s="131">
        <v>0</v>
      </c>
      <c r="N49" s="131">
        <v>9.2850000000000001</v>
      </c>
      <c r="O49" s="131">
        <v>14.459999999999999</v>
      </c>
      <c r="P49" s="131">
        <v>0.17</v>
      </c>
      <c r="Q49" s="131">
        <v>0.17</v>
      </c>
      <c r="R49" s="131">
        <v>0</v>
      </c>
      <c r="S49" s="131">
        <v>0</v>
      </c>
      <c r="T49" s="131">
        <v>14.629999999999999</v>
      </c>
      <c r="U49" s="131">
        <v>32004.211100000008</v>
      </c>
    </row>
    <row r="50" spans="1:21" s="111" customFormat="1" ht="38.25" customHeight="1" x14ac:dyDescent="0.4">
      <c r="A50" s="170"/>
      <c r="B50" s="170" t="s">
        <v>52</v>
      </c>
      <c r="C50" s="131">
        <v>64758.393099999987</v>
      </c>
      <c r="D50" s="131">
        <v>139.72500000000002</v>
      </c>
      <c r="E50" s="131">
        <v>729.85099999999989</v>
      </c>
      <c r="F50" s="131">
        <v>0</v>
      </c>
      <c r="G50" s="131">
        <v>0</v>
      </c>
      <c r="H50" s="131">
        <v>64898.1181</v>
      </c>
      <c r="I50" s="131">
        <v>9.2850000000000001</v>
      </c>
      <c r="J50" s="131">
        <v>0</v>
      </c>
      <c r="K50" s="131">
        <v>7.0000000000000007E-2</v>
      </c>
      <c r="L50" s="131">
        <v>0</v>
      </c>
      <c r="M50" s="131">
        <v>0</v>
      </c>
      <c r="N50" s="131">
        <v>9.2850000000000001</v>
      </c>
      <c r="O50" s="131">
        <v>19.96</v>
      </c>
      <c r="P50" s="131">
        <v>0.34</v>
      </c>
      <c r="Q50" s="131">
        <v>5.84</v>
      </c>
      <c r="R50" s="131">
        <v>0</v>
      </c>
      <c r="S50" s="131">
        <v>0</v>
      </c>
      <c r="T50" s="131">
        <v>20.299999999999997</v>
      </c>
      <c r="U50" s="131">
        <v>64927.703100000006</v>
      </c>
    </row>
    <row r="51" spans="1:21" s="111" customFormat="1" ht="38.25" customHeight="1" x14ac:dyDescent="0.4">
      <c r="A51" s="170"/>
      <c r="B51" s="170" t="s">
        <v>53</v>
      </c>
      <c r="C51" s="131">
        <v>112803.68889999998</v>
      </c>
      <c r="D51" s="131">
        <v>209.90500000000003</v>
      </c>
      <c r="E51" s="131">
        <v>1062.1159999999998</v>
      </c>
      <c r="F51" s="131">
        <v>7.93</v>
      </c>
      <c r="G51" s="131">
        <v>189.75799999999998</v>
      </c>
      <c r="H51" s="131">
        <v>113005.6639</v>
      </c>
      <c r="I51" s="131">
        <v>7286.2520000000004</v>
      </c>
      <c r="J51" s="131">
        <v>61.533999999999999</v>
      </c>
      <c r="K51" s="131">
        <v>442.84100000000001</v>
      </c>
      <c r="L51" s="131">
        <v>0</v>
      </c>
      <c r="M51" s="131">
        <v>19.510000000000002</v>
      </c>
      <c r="N51" s="131">
        <v>7347.7860000000001</v>
      </c>
      <c r="O51" s="131">
        <v>915.32899999999995</v>
      </c>
      <c r="P51" s="131">
        <v>0.37</v>
      </c>
      <c r="Q51" s="131">
        <v>10.557</v>
      </c>
      <c r="R51" s="131">
        <v>0</v>
      </c>
      <c r="S51" s="131">
        <v>19.554999999999996</v>
      </c>
      <c r="T51" s="131">
        <v>915.69899999999996</v>
      </c>
      <c r="U51" s="131">
        <v>121269.1489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13" t="s">
        <v>57</v>
      </c>
      <c r="C54" s="213"/>
      <c r="D54" s="213"/>
      <c r="E54" s="213"/>
      <c r="F54" s="213"/>
      <c r="G54" s="217"/>
      <c r="H54" s="217"/>
      <c r="I54" s="217"/>
      <c r="J54" s="217"/>
      <c r="K54" s="217"/>
      <c r="L54" s="165"/>
      <c r="M54" s="173"/>
      <c r="N54" s="173"/>
      <c r="O54" s="137"/>
      <c r="P54" s="172"/>
      <c r="Q54" s="213" t="s">
        <v>58</v>
      </c>
      <c r="R54" s="213"/>
      <c r="S54" s="213"/>
      <c r="T54" s="213"/>
      <c r="U54" s="213"/>
    </row>
    <row r="55" spans="1:21" s="135" customFormat="1" ht="37.5" customHeight="1" x14ac:dyDescent="0.45">
      <c r="B55" s="213" t="s">
        <v>59</v>
      </c>
      <c r="C55" s="213"/>
      <c r="D55" s="213"/>
      <c r="E55" s="213"/>
      <c r="F55" s="213"/>
      <c r="G55" s="217"/>
      <c r="H55" s="217"/>
      <c r="I55" s="217"/>
      <c r="J55" s="217"/>
      <c r="K55" s="217"/>
      <c r="L55" s="167"/>
      <c r="M55" s="173"/>
      <c r="N55" s="173"/>
      <c r="O55" s="137"/>
      <c r="P55" s="172"/>
      <c r="Q55" s="213" t="s">
        <v>59</v>
      </c>
      <c r="R55" s="213"/>
      <c r="S55" s="213"/>
      <c r="T55" s="213"/>
      <c r="U55" s="213"/>
    </row>
    <row r="56" spans="1:21" s="135" customFormat="1" ht="37.5" customHeight="1" x14ac:dyDescent="0.45">
      <c r="G56" s="217"/>
      <c r="H56" s="217"/>
      <c r="I56" s="217"/>
      <c r="J56" s="217"/>
      <c r="K56" s="217"/>
      <c r="L56" s="167"/>
      <c r="M56" s="168"/>
      <c r="N56" s="169"/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121269.1489</v>
      </c>
      <c r="I57" s="141"/>
      <c r="J57" s="214" t="s">
        <v>62</v>
      </c>
      <c r="K57" s="214"/>
      <c r="L57" s="214"/>
      <c r="M57" s="132" t="e">
        <f>#REF!+'Aug-2021'!#REF!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8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B54:F54"/>
    <mergeCell ref="G54:K54"/>
    <mergeCell ref="Q54:U54"/>
    <mergeCell ref="H5:H6"/>
    <mergeCell ref="I5:I6"/>
    <mergeCell ref="J5:K5"/>
    <mergeCell ref="L5:M5"/>
    <mergeCell ref="N5:N6"/>
    <mergeCell ref="O5:O6"/>
    <mergeCell ref="B55:F55"/>
    <mergeCell ref="G55:K55"/>
    <mergeCell ref="Q55:U55"/>
    <mergeCell ref="G56:K56"/>
    <mergeCell ref="J57:L57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zoomScaleNormal="100" workbookViewId="0">
      <selection activeCell="F8" sqref="F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1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16" customWidth="1"/>
    <col min="19" max="19" width="21.5703125" style="117" customWidth="1"/>
    <col min="20" max="20" width="18" style="116" customWidth="1"/>
    <col min="21" max="21" width="26.28515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</row>
    <row r="2" spans="1:22" ht="15" customHeight="1" x14ac:dyDescent="0.35">
      <c r="A2" s="179" t="s">
        <v>70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2" ht="32.25" customHeight="1" x14ac:dyDescent="0.3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2" s="108" customFormat="1" ht="43.5" customHeight="1" x14ac:dyDescent="0.25">
      <c r="A4" s="174" t="s">
        <v>1</v>
      </c>
      <c r="B4" s="174" t="s">
        <v>2</v>
      </c>
      <c r="C4" s="174" t="s">
        <v>3</v>
      </c>
      <c r="D4" s="174"/>
      <c r="E4" s="174"/>
      <c r="F4" s="174"/>
      <c r="G4" s="174"/>
      <c r="H4" s="174"/>
      <c r="I4" s="174" t="s">
        <v>4</v>
      </c>
      <c r="J4" s="175"/>
      <c r="K4" s="175"/>
      <c r="L4" s="175"/>
      <c r="M4" s="175"/>
      <c r="N4" s="175"/>
      <c r="O4" s="174" t="s">
        <v>5</v>
      </c>
      <c r="P4" s="175"/>
      <c r="Q4" s="175"/>
      <c r="R4" s="175"/>
      <c r="S4" s="175"/>
      <c r="T4" s="175"/>
      <c r="U4" s="126"/>
    </row>
    <row r="5" spans="1:22" s="108" customFormat="1" ht="54.75" customHeight="1" x14ac:dyDescent="0.25">
      <c r="A5" s="175"/>
      <c r="B5" s="175"/>
      <c r="C5" s="174" t="s">
        <v>6</v>
      </c>
      <c r="D5" s="174" t="s">
        <v>7</v>
      </c>
      <c r="E5" s="174"/>
      <c r="F5" s="174" t="s">
        <v>8</v>
      </c>
      <c r="G5" s="174"/>
      <c r="H5" s="180" t="s">
        <v>9</v>
      </c>
      <c r="I5" s="174" t="s">
        <v>6</v>
      </c>
      <c r="J5" s="174" t="s">
        <v>7</v>
      </c>
      <c r="K5" s="174"/>
      <c r="L5" s="174" t="s">
        <v>8</v>
      </c>
      <c r="M5" s="174"/>
      <c r="N5" s="174" t="s">
        <v>9</v>
      </c>
      <c r="O5" s="174" t="s">
        <v>6</v>
      </c>
      <c r="P5" s="174" t="s">
        <v>7</v>
      </c>
      <c r="Q5" s="174"/>
      <c r="R5" s="174" t="s">
        <v>8</v>
      </c>
      <c r="S5" s="174"/>
      <c r="T5" s="174" t="s">
        <v>9</v>
      </c>
      <c r="U5" s="174" t="s">
        <v>10</v>
      </c>
    </row>
    <row r="6" spans="1:22" s="108" customFormat="1" ht="38.25" customHeight="1" x14ac:dyDescent="0.25">
      <c r="A6" s="175"/>
      <c r="B6" s="175"/>
      <c r="C6" s="175"/>
      <c r="D6" s="125" t="s">
        <v>11</v>
      </c>
      <c r="E6" s="125" t="s">
        <v>12</v>
      </c>
      <c r="F6" s="125" t="s">
        <v>11</v>
      </c>
      <c r="G6" s="125" t="s">
        <v>12</v>
      </c>
      <c r="H6" s="181"/>
      <c r="I6" s="175"/>
      <c r="J6" s="125" t="s">
        <v>11</v>
      </c>
      <c r="K6" s="125" t="s">
        <v>12</v>
      </c>
      <c r="L6" s="125" t="s">
        <v>11</v>
      </c>
      <c r="M6" s="125" t="s">
        <v>12</v>
      </c>
      <c r="N6" s="174"/>
      <c r="O6" s="175"/>
      <c r="P6" s="125" t="s">
        <v>11</v>
      </c>
      <c r="Q6" s="125" t="s">
        <v>12</v>
      </c>
      <c r="R6" s="125" t="s">
        <v>11</v>
      </c>
      <c r="S6" s="125" t="s">
        <v>12</v>
      </c>
      <c r="T6" s="174"/>
      <c r="U6" s="174"/>
    </row>
    <row r="7" spans="1:22" ht="86.25" customHeight="1" x14ac:dyDescent="0.35">
      <c r="A7" s="126">
        <v>1</v>
      </c>
      <c r="B7" s="126" t="s">
        <v>30</v>
      </c>
      <c r="C7" s="129">
        <v>6879.2699999999995</v>
      </c>
      <c r="D7" s="129">
        <v>24.08</v>
      </c>
      <c r="E7" s="129" t="e">
        <f>#REF!+brc!D7</f>
        <v>#REF!</v>
      </c>
      <c r="F7" s="129">
        <v>0</v>
      </c>
      <c r="G7" s="129" t="e">
        <f>#REF!+brc!F7</f>
        <v>#REF!</v>
      </c>
      <c r="H7" s="129">
        <f>C7+(D7-F7)</f>
        <v>6903.3499999999995</v>
      </c>
      <c r="I7" s="129">
        <v>58.64</v>
      </c>
      <c r="J7" s="129">
        <v>0</v>
      </c>
      <c r="K7" s="129" t="e">
        <f>#REF!+brc!J7</f>
        <v>#REF!</v>
      </c>
      <c r="L7" s="129">
        <v>0</v>
      </c>
      <c r="M7" s="129" t="e">
        <f>#REF!+brc!L7</f>
        <v>#REF!</v>
      </c>
      <c r="N7" s="129">
        <f>I7+(J7-L7)</f>
        <v>58.64</v>
      </c>
      <c r="O7" s="129">
        <v>0</v>
      </c>
      <c r="P7" s="129">
        <v>0</v>
      </c>
      <c r="Q7" s="129" t="e">
        <f>#REF!+brc!P7</f>
        <v>#REF!</v>
      </c>
      <c r="R7" s="129">
        <v>0</v>
      </c>
      <c r="S7" s="129" t="e">
        <f>#REF!+brc!R7</f>
        <v>#REF!</v>
      </c>
      <c r="T7" s="129">
        <f>O7+(P7-R7)</f>
        <v>0</v>
      </c>
      <c r="U7" s="129">
        <f>H7+N7+T7</f>
        <v>6961.99</v>
      </c>
    </row>
    <row r="8" spans="1:22" s="111" customFormat="1" ht="86.25" customHeight="1" x14ac:dyDescent="0.4">
      <c r="A8" s="126">
        <v>2</v>
      </c>
      <c r="B8" s="126" t="s">
        <v>31</v>
      </c>
      <c r="C8" s="129">
        <v>4890.3000000000011</v>
      </c>
      <c r="D8" s="129">
        <v>7.81</v>
      </c>
      <c r="E8" s="129" t="e">
        <f>#REF!+brc!D8</f>
        <v>#REF!</v>
      </c>
      <c r="F8" s="129">
        <v>0</v>
      </c>
      <c r="G8" s="129" t="e">
        <f>#REF!+brc!F8</f>
        <v>#REF!</v>
      </c>
      <c r="H8" s="129">
        <f>C8+(D8-F8)</f>
        <v>4898.1100000000015</v>
      </c>
      <c r="I8" s="129">
        <v>512.21799999999996</v>
      </c>
      <c r="J8" s="129">
        <v>0.03</v>
      </c>
      <c r="K8" s="129" t="e">
        <f>#REF!+brc!J8</f>
        <v>#REF!</v>
      </c>
      <c r="L8" s="129">
        <v>0</v>
      </c>
      <c r="M8" s="129" t="e">
        <f>#REF!+brc!L8</f>
        <v>#REF!</v>
      </c>
      <c r="N8" s="129">
        <f>I8+(J8-L8)</f>
        <v>512.24799999999993</v>
      </c>
      <c r="O8" s="129">
        <v>3.0000000000000004</v>
      </c>
      <c r="P8" s="129">
        <v>0.04</v>
      </c>
      <c r="Q8" s="129" t="e">
        <f>#REF!+brc!P8</f>
        <v>#REF!</v>
      </c>
      <c r="R8" s="129">
        <v>0</v>
      </c>
      <c r="S8" s="129" t="e">
        <f>#REF!+brc!R8</f>
        <v>#REF!</v>
      </c>
      <c r="T8" s="129">
        <f>O8+(P8-R8)</f>
        <v>3.0400000000000005</v>
      </c>
      <c r="U8" s="129">
        <f>H8+N8+T8</f>
        <v>5413.398000000001</v>
      </c>
      <c r="V8" s="127"/>
    </row>
    <row r="9" spans="1:22" s="111" customFormat="1" ht="86.25" customHeight="1" x14ac:dyDescent="0.4">
      <c r="A9" s="125"/>
      <c r="B9" s="125" t="s">
        <v>32</v>
      </c>
      <c r="C9" s="110">
        <f>SUM(C7:C8)</f>
        <v>11769.57</v>
      </c>
      <c r="D9" s="110">
        <f>D8+D7</f>
        <v>31.889999999999997</v>
      </c>
      <c r="E9" s="110" t="e">
        <f>#REF!+brc!D9</f>
        <v>#REF!</v>
      </c>
      <c r="F9" s="110">
        <f>F8+F7</f>
        <v>0</v>
      </c>
      <c r="G9" s="110" t="e">
        <f>#REF!+brc!F9</f>
        <v>#REF!</v>
      </c>
      <c r="H9" s="110">
        <f>C9+(D9-F9)</f>
        <v>11801.46</v>
      </c>
      <c r="I9" s="110">
        <f>SUM(I7:I8)</f>
        <v>570.85799999999995</v>
      </c>
      <c r="J9" s="110">
        <f>J8+J7</f>
        <v>0.03</v>
      </c>
      <c r="K9" s="110" t="e">
        <f>#REF!+brc!J9</f>
        <v>#REF!</v>
      </c>
      <c r="L9" s="110">
        <f>L8+L7</f>
        <v>0</v>
      </c>
      <c r="M9" s="110" t="e">
        <f>#REF!+brc!L9</f>
        <v>#REF!</v>
      </c>
      <c r="N9" s="110">
        <f>I9+(J9-L9)</f>
        <v>570.88799999999992</v>
      </c>
      <c r="O9" s="110">
        <f>SUM(O7:O8)</f>
        <v>3.0000000000000004</v>
      </c>
      <c r="P9" s="110">
        <f>P8+P7</f>
        <v>0.04</v>
      </c>
      <c r="Q9" s="110" t="e">
        <f>#REF!+brc!P9</f>
        <v>#REF!</v>
      </c>
      <c r="R9" s="110">
        <f>R8+R7</f>
        <v>0</v>
      </c>
      <c r="S9" s="110" t="e">
        <f>#REF!+brc!R9</f>
        <v>#REF!</v>
      </c>
      <c r="T9" s="110">
        <f>O9+(P9-R9)</f>
        <v>3.0400000000000005</v>
      </c>
      <c r="U9" s="110">
        <f>H9+N9+T9</f>
        <v>12375.387999999999</v>
      </c>
    </row>
    <row r="10" spans="1:22" ht="24" customHeight="1" x14ac:dyDescent="0.35">
      <c r="J10" s="182" t="s">
        <v>61</v>
      </c>
      <c r="K10" s="182"/>
      <c r="L10" s="182"/>
    </row>
    <row r="11" spans="1:22" ht="26.25" x14ac:dyDescent="0.35">
      <c r="G11" s="115"/>
      <c r="J11" s="182" t="s">
        <v>62</v>
      </c>
      <c r="K11" s="182"/>
      <c r="L11" s="182"/>
    </row>
    <row r="14" spans="1:22" x14ac:dyDescent="0.35">
      <c r="C14" s="115"/>
    </row>
    <row r="15" spans="1:22" x14ac:dyDescent="0.35">
      <c r="H15" s="120"/>
      <c r="I15" s="121"/>
      <c r="J15" s="120"/>
    </row>
    <row r="16" spans="1:22" x14ac:dyDescent="0.35">
      <c r="H16" s="120"/>
      <c r="I16" s="121"/>
      <c r="J16" s="120"/>
    </row>
    <row r="17" spans="8:21" x14ac:dyDescent="0.35">
      <c r="H17" s="118">
        <f>'[1]nov 17'!J53+'[1]dec 17'!J51</f>
        <v>98988.2883</v>
      </c>
      <c r="I17" s="121"/>
      <c r="J17" s="120"/>
    </row>
    <row r="18" spans="8:21" x14ac:dyDescent="0.35">
      <c r="H18" s="120"/>
      <c r="I18" s="121"/>
      <c r="J18" s="120"/>
    </row>
    <row r="19" spans="8:21" x14ac:dyDescent="0.35">
      <c r="H19" s="120"/>
      <c r="I19" s="121"/>
      <c r="J19" s="120"/>
    </row>
    <row r="20" spans="8:21" x14ac:dyDescent="0.35">
      <c r="I20" s="11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19">
        <f>78.17+53.54</f>
        <v>131.71</v>
      </c>
      <c r="P21" s="107"/>
      <c r="Q21" s="107"/>
      <c r="R21" s="107"/>
      <c r="S21" s="108"/>
      <c r="T21" s="107"/>
      <c r="U21" s="107"/>
    </row>
  </sheetData>
  <mergeCells count="22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11:L11"/>
    <mergeCell ref="J5:K5"/>
    <mergeCell ref="L5:M5"/>
    <mergeCell ref="N5:N6"/>
    <mergeCell ref="O5:O6"/>
    <mergeCell ref="J10:L10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topLeftCell="I1" zoomScale="60" zoomScaleNormal="100" workbookViewId="0">
      <selection activeCell="H8" sqref="H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6.7109375" style="107" customWidth="1"/>
    <col min="4" max="7" width="20.85546875" style="107" customWidth="1"/>
    <col min="8" max="8" width="25.28515625" style="107" customWidth="1"/>
    <col min="9" max="9" width="23" style="11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16" customWidth="1"/>
    <col min="19" max="19" width="21.5703125" style="117" customWidth="1"/>
    <col min="20" max="20" width="18" style="116" customWidth="1"/>
    <col min="21" max="21" width="26.28515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</row>
    <row r="2" spans="1:22" ht="15" customHeight="1" x14ac:dyDescent="0.35">
      <c r="A2" s="179" t="s">
        <v>70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2" ht="32.25" customHeight="1" x14ac:dyDescent="0.3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2" s="108" customFormat="1" ht="43.5" customHeight="1" x14ac:dyDescent="0.25">
      <c r="A4" s="174" t="s">
        <v>1</v>
      </c>
      <c r="B4" s="174" t="s">
        <v>2</v>
      </c>
      <c r="C4" s="174" t="s">
        <v>3</v>
      </c>
      <c r="D4" s="174"/>
      <c r="E4" s="174"/>
      <c r="F4" s="174"/>
      <c r="G4" s="174"/>
      <c r="H4" s="174"/>
      <c r="I4" s="174" t="s">
        <v>4</v>
      </c>
      <c r="J4" s="175"/>
      <c r="K4" s="175"/>
      <c r="L4" s="175"/>
      <c r="M4" s="175"/>
      <c r="N4" s="175"/>
      <c r="O4" s="174" t="s">
        <v>5</v>
      </c>
      <c r="P4" s="175"/>
      <c r="Q4" s="175"/>
      <c r="R4" s="175"/>
      <c r="S4" s="175"/>
      <c r="T4" s="175"/>
      <c r="U4" s="126"/>
    </row>
    <row r="5" spans="1:22" s="108" customFormat="1" ht="54.75" customHeight="1" x14ac:dyDescent="0.25">
      <c r="A5" s="175"/>
      <c r="B5" s="175"/>
      <c r="C5" s="174" t="s">
        <v>6</v>
      </c>
      <c r="D5" s="174" t="s">
        <v>7</v>
      </c>
      <c r="E5" s="174"/>
      <c r="F5" s="174" t="s">
        <v>8</v>
      </c>
      <c r="G5" s="174"/>
      <c r="H5" s="180" t="s">
        <v>9</v>
      </c>
      <c r="I5" s="174" t="s">
        <v>6</v>
      </c>
      <c r="J5" s="174" t="s">
        <v>7</v>
      </c>
      <c r="K5" s="174"/>
      <c r="L5" s="174" t="s">
        <v>8</v>
      </c>
      <c r="M5" s="174"/>
      <c r="N5" s="174" t="s">
        <v>9</v>
      </c>
      <c r="O5" s="174" t="s">
        <v>6</v>
      </c>
      <c r="P5" s="174" t="s">
        <v>7</v>
      </c>
      <c r="Q5" s="174"/>
      <c r="R5" s="174" t="s">
        <v>8</v>
      </c>
      <c r="S5" s="174"/>
      <c r="T5" s="174" t="s">
        <v>9</v>
      </c>
      <c r="U5" s="174" t="s">
        <v>10</v>
      </c>
    </row>
    <row r="6" spans="1:22" s="108" customFormat="1" ht="38.25" customHeight="1" x14ac:dyDescent="0.25">
      <c r="A6" s="175"/>
      <c r="B6" s="175"/>
      <c r="C6" s="175"/>
      <c r="D6" s="125" t="s">
        <v>11</v>
      </c>
      <c r="E6" s="125" t="s">
        <v>12</v>
      </c>
      <c r="F6" s="125" t="s">
        <v>11</v>
      </c>
      <c r="G6" s="125" t="s">
        <v>12</v>
      </c>
      <c r="H6" s="181"/>
      <c r="I6" s="175"/>
      <c r="J6" s="125" t="s">
        <v>11</v>
      </c>
      <c r="K6" s="125" t="s">
        <v>12</v>
      </c>
      <c r="L6" s="125" t="s">
        <v>11</v>
      </c>
      <c r="M6" s="125" t="s">
        <v>12</v>
      </c>
      <c r="N6" s="174"/>
      <c r="O6" s="175"/>
      <c r="P6" s="125" t="s">
        <v>11</v>
      </c>
      <c r="Q6" s="125" t="s">
        <v>12</v>
      </c>
      <c r="R6" s="125" t="s">
        <v>11</v>
      </c>
      <c r="S6" s="125" t="s">
        <v>12</v>
      </c>
      <c r="T6" s="174"/>
      <c r="U6" s="174"/>
    </row>
    <row r="7" spans="1:22" ht="123" customHeight="1" x14ac:dyDescent="0.35">
      <c r="A7" s="126">
        <v>1</v>
      </c>
      <c r="B7" s="128" t="s">
        <v>37</v>
      </c>
      <c r="C7" s="129">
        <v>4091.67</v>
      </c>
      <c r="D7" s="129">
        <v>6.53</v>
      </c>
      <c r="E7" s="129" t="e">
        <f>#REF!+kolar!D7</f>
        <v>#REF!</v>
      </c>
      <c r="F7" s="129">
        <v>0</v>
      </c>
      <c r="G7" s="129" t="e">
        <f>#REF!+kolar!F7</f>
        <v>#REF!</v>
      </c>
      <c r="H7" s="129">
        <f>C7+(D7-F7)</f>
        <v>4098.2</v>
      </c>
      <c r="I7" s="129">
        <v>7.6</v>
      </c>
      <c r="J7" s="129">
        <v>0</v>
      </c>
      <c r="K7" s="129" t="e">
        <f>#REF!+kolar!J7</f>
        <v>#REF!</v>
      </c>
      <c r="L7" s="129">
        <v>0</v>
      </c>
      <c r="M7" s="129" t="e">
        <f>#REF!+kolar!L7</f>
        <v>#REF!</v>
      </c>
      <c r="N7" s="129">
        <f>I7+(J7-L7)</f>
        <v>7.6</v>
      </c>
      <c r="O7" s="129">
        <v>0</v>
      </c>
      <c r="P7" s="129">
        <v>0</v>
      </c>
      <c r="Q7" s="129" t="e">
        <f>#REF!+kolar!P7</f>
        <v>#REF!</v>
      </c>
      <c r="R7" s="129">
        <v>0</v>
      </c>
      <c r="S7" s="129" t="e">
        <f>#REF!+kolar!R7</f>
        <v>#REF!</v>
      </c>
      <c r="T7" s="129">
        <f>O7+(P7-R7)</f>
        <v>0</v>
      </c>
      <c r="U7" s="129">
        <f>H7+N7+T7</f>
        <v>4105.8</v>
      </c>
    </row>
    <row r="8" spans="1:22" ht="123" customHeight="1" x14ac:dyDescent="0.35">
      <c r="A8" s="126">
        <v>2</v>
      </c>
      <c r="B8" s="128" t="s">
        <v>38</v>
      </c>
      <c r="C8" s="129">
        <v>5333.3699999999981</v>
      </c>
      <c r="D8" s="129">
        <v>13.71</v>
      </c>
      <c r="E8" s="129" t="e">
        <f>#REF!+kolar!D8</f>
        <v>#REF!</v>
      </c>
      <c r="F8" s="129">
        <v>0</v>
      </c>
      <c r="G8" s="129" t="e">
        <f>#REF!+kolar!F8</f>
        <v>#REF!</v>
      </c>
      <c r="H8" s="129">
        <f>C8+(D8-F8)</f>
        <v>5347.0799999999981</v>
      </c>
      <c r="I8" s="129">
        <v>4</v>
      </c>
      <c r="J8" s="129">
        <v>0</v>
      </c>
      <c r="K8" s="129" t="e">
        <f>#REF!+kolar!J8</f>
        <v>#REF!</v>
      </c>
      <c r="L8" s="129">
        <v>0</v>
      </c>
      <c r="M8" s="129" t="e">
        <f>#REF!+kolar!L8</f>
        <v>#REF!</v>
      </c>
      <c r="N8" s="129">
        <f>I8+(J8-L8)</f>
        <v>4</v>
      </c>
      <c r="O8" s="129">
        <v>0.03</v>
      </c>
      <c r="P8" s="129">
        <v>0</v>
      </c>
      <c r="Q8" s="129" t="e">
        <f>#REF!+kolar!P8</f>
        <v>#REF!</v>
      </c>
      <c r="R8" s="129">
        <v>0</v>
      </c>
      <c r="S8" s="129" t="e">
        <f>#REF!+kolar!R8</f>
        <v>#REF!</v>
      </c>
      <c r="T8" s="129">
        <f>O8+(P8-R8)</f>
        <v>0.03</v>
      </c>
      <c r="U8" s="129">
        <f>H8+N8+T8</f>
        <v>5351.1099999999979</v>
      </c>
    </row>
    <row r="9" spans="1:22" s="111" customFormat="1" ht="123" customHeight="1" x14ac:dyDescent="0.4">
      <c r="A9" s="126">
        <v>3</v>
      </c>
      <c r="B9" s="128" t="s">
        <v>39</v>
      </c>
      <c r="C9" s="129">
        <v>2611.6</v>
      </c>
      <c r="D9" s="129">
        <v>15.77</v>
      </c>
      <c r="E9" s="129" t="e">
        <f>#REF!+kolar!D9</f>
        <v>#REF!</v>
      </c>
      <c r="F9" s="129">
        <v>0</v>
      </c>
      <c r="G9" s="129" t="e">
        <f>#REF!+kolar!F9</f>
        <v>#REF!</v>
      </c>
      <c r="H9" s="129">
        <f>C9+(D9-F9)</f>
        <v>2627.37</v>
      </c>
      <c r="I9" s="129">
        <v>155.65000000000003</v>
      </c>
      <c r="J9" s="129">
        <v>0</v>
      </c>
      <c r="K9" s="129" t="e">
        <f>#REF!+kolar!J9</f>
        <v>#REF!</v>
      </c>
      <c r="L9" s="129">
        <v>0</v>
      </c>
      <c r="M9" s="129" t="e">
        <f>#REF!+kolar!L9</f>
        <v>#REF!</v>
      </c>
      <c r="N9" s="129">
        <f>I9+(J9-L9)</f>
        <v>155.65000000000003</v>
      </c>
      <c r="O9" s="129">
        <v>2.2000000000000002</v>
      </c>
      <c r="P9" s="129">
        <v>0</v>
      </c>
      <c r="Q9" s="129" t="e">
        <f>#REF!+kolar!P9</f>
        <v>#REF!</v>
      </c>
      <c r="R9" s="129">
        <v>0</v>
      </c>
      <c r="S9" s="129" t="e">
        <f>#REF!+kolar!R9</f>
        <v>#REF!</v>
      </c>
      <c r="T9" s="129">
        <f>O9+(P9-R9)</f>
        <v>2.2000000000000002</v>
      </c>
      <c r="U9" s="129">
        <f>H9+N9+T9</f>
        <v>2785.22</v>
      </c>
      <c r="V9" s="127"/>
    </row>
    <row r="10" spans="1:22" s="111" customFormat="1" ht="123" customHeight="1" x14ac:dyDescent="0.4">
      <c r="A10" s="126">
        <v>4</v>
      </c>
      <c r="B10" s="128" t="s">
        <v>40</v>
      </c>
      <c r="C10" s="129">
        <v>4571.1900000000005</v>
      </c>
      <c r="D10" s="129">
        <v>8.67</v>
      </c>
      <c r="E10" s="129" t="e">
        <f>#REF!+kolar!D10</f>
        <v>#REF!</v>
      </c>
      <c r="F10" s="129">
        <v>0</v>
      </c>
      <c r="G10" s="129" t="e">
        <f>#REF!+kolar!F10</f>
        <v>#REF!</v>
      </c>
      <c r="H10" s="129">
        <f>C10+(D10-F10)</f>
        <v>4579.8600000000006</v>
      </c>
      <c r="I10" s="129">
        <v>6.92</v>
      </c>
      <c r="J10" s="129">
        <v>0</v>
      </c>
      <c r="K10" s="129" t="e">
        <f>#REF!+kolar!J10</f>
        <v>#REF!</v>
      </c>
      <c r="L10" s="129">
        <v>0</v>
      </c>
      <c r="M10" s="129" t="e">
        <f>#REF!+kolar!L10</f>
        <v>#REF!</v>
      </c>
      <c r="N10" s="129">
        <f>I10+(J10-L10)</f>
        <v>6.92</v>
      </c>
      <c r="O10" s="129">
        <v>1.04</v>
      </c>
      <c r="P10" s="129">
        <v>0</v>
      </c>
      <c r="Q10" s="129" t="e">
        <f>#REF!+kolar!P10</f>
        <v>#REF!</v>
      </c>
      <c r="R10" s="129">
        <v>0</v>
      </c>
      <c r="S10" s="129" t="e">
        <f>#REF!+kolar!R10</f>
        <v>#REF!</v>
      </c>
      <c r="T10" s="129">
        <f>O10+(P10-R10)</f>
        <v>1.04</v>
      </c>
      <c r="U10" s="129">
        <f>H10+N10+T10</f>
        <v>4587.8200000000006</v>
      </c>
      <c r="V10" s="127"/>
    </row>
    <row r="11" spans="1:22" s="111" customFormat="1" ht="123" customHeight="1" x14ac:dyDescent="0.4">
      <c r="A11" s="125"/>
      <c r="B11" s="130" t="s">
        <v>41</v>
      </c>
      <c r="C11" s="131">
        <f>SUM(C7:C10)</f>
        <v>16607.829999999998</v>
      </c>
      <c r="D11" s="131">
        <f>SUM(D7:D10)</f>
        <v>44.680000000000007</v>
      </c>
      <c r="E11" s="131" t="e">
        <f>#REF!+kolar!D11</f>
        <v>#REF!</v>
      </c>
      <c r="F11" s="131">
        <f>SUM(F7:F10)</f>
        <v>0</v>
      </c>
      <c r="G11" s="131" t="e">
        <f>#REF!+kolar!F11</f>
        <v>#REF!</v>
      </c>
      <c r="H11" s="131">
        <f>C11+(D11-F11)</f>
        <v>16652.509999999998</v>
      </c>
      <c r="I11" s="131">
        <f>SUM(I7:I10)</f>
        <v>174.17000000000002</v>
      </c>
      <c r="J11" s="131">
        <f>SUM(J7:J10)</f>
        <v>0</v>
      </c>
      <c r="K11" s="131" t="e">
        <f>#REF!+kolar!J11</f>
        <v>#REF!</v>
      </c>
      <c r="L11" s="131">
        <f>SUM(L7:L10)</f>
        <v>0</v>
      </c>
      <c r="M11" s="131" t="e">
        <f>#REF!+kolar!L11</f>
        <v>#REF!</v>
      </c>
      <c r="N11" s="131">
        <f>I11+(J11-L11)</f>
        <v>174.17000000000002</v>
      </c>
      <c r="O11" s="131">
        <f>SUM(O7:O10)</f>
        <v>3.27</v>
      </c>
      <c r="P11" s="131">
        <f>SUM(P7:P10)</f>
        <v>0</v>
      </c>
      <c r="Q11" s="131" t="e">
        <f>#REF!+kolar!P11</f>
        <v>#REF!</v>
      </c>
      <c r="R11" s="131">
        <f>SUM(R7:R10)</f>
        <v>0</v>
      </c>
      <c r="S11" s="131" t="e">
        <f>#REF!+kolar!R11</f>
        <v>#REF!</v>
      </c>
      <c r="T11" s="131">
        <f>O11+(P11-R11)</f>
        <v>3.27</v>
      </c>
      <c r="U11" s="131">
        <f>H11+N11+T11</f>
        <v>16829.949999999997</v>
      </c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10" zoomScaleNormal="100" workbookViewId="0">
      <selection activeCell="C7" sqref="C7:U11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1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16" customWidth="1"/>
    <col min="19" max="19" width="21.5703125" style="117" customWidth="1"/>
    <col min="20" max="20" width="18" style="116" customWidth="1"/>
    <col min="21" max="21" width="26.28515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</row>
    <row r="2" spans="1:22" ht="15" customHeight="1" x14ac:dyDescent="0.35">
      <c r="A2" s="179" t="s">
        <v>70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2" ht="32.25" customHeight="1" x14ac:dyDescent="0.3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2" s="108" customFormat="1" ht="43.5" customHeight="1" x14ac:dyDescent="0.25">
      <c r="A4" s="174" t="s">
        <v>1</v>
      </c>
      <c r="B4" s="174" t="s">
        <v>2</v>
      </c>
      <c r="C4" s="174" t="s">
        <v>3</v>
      </c>
      <c r="D4" s="174"/>
      <c r="E4" s="174"/>
      <c r="F4" s="174"/>
      <c r="G4" s="174"/>
      <c r="H4" s="174"/>
      <c r="I4" s="174" t="s">
        <v>4</v>
      </c>
      <c r="J4" s="175"/>
      <c r="K4" s="175"/>
      <c r="L4" s="175"/>
      <c r="M4" s="175"/>
      <c r="N4" s="175"/>
      <c r="O4" s="174" t="s">
        <v>5</v>
      </c>
      <c r="P4" s="175"/>
      <c r="Q4" s="175"/>
      <c r="R4" s="175"/>
      <c r="S4" s="175"/>
      <c r="T4" s="175"/>
      <c r="U4" s="126"/>
    </row>
    <row r="5" spans="1:22" s="108" customFormat="1" ht="54.75" customHeight="1" x14ac:dyDescent="0.25">
      <c r="A5" s="175"/>
      <c r="B5" s="175"/>
      <c r="C5" s="174" t="s">
        <v>6</v>
      </c>
      <c r="D5" s="174" t="s">
        <v>7</v>
      </c>
      <c r="E5" s="174"/>
      <c r="F5" s="174" t="s">
        <v>8</v>
      </c>
      <c r="G5" s="174"/>
      <c r="H5" s="180" t="s">
        <v>9</v>
      </c>
      <c r="I5" s="174" t="s">
        <v>6</v>
      </c>
      <c r="J5" s="174" t="s">
        <v>7</v>
      </c>
      <c r="K5" s="174"/>
      <c r="L5" s="174" t="s">
        <v>8</v>
      </c>
      <c r="M5" s="174"/>
      <c r="N5" s="174" t="s">
        <v>9</v>
      </c>
      <c r="O5" s="174" t="s">
        <v>6</v>
      </c>
      <c r="P5" s="174" t="s">
        <v>7</v>
      </c>
      <c r="Q5" s="174"/>
      <c r="R5" s="174" t="s">
        <v>8</v>
      </c>
      <c r="S5" s="174"/>
      <c r="T5" s="174" t="s">
        <v>9</v>
      </c>
      <c r="U5" s="174" t="s">
        <v>10</v>
      </c>
    </row>
    <row r="6" spans="1:22" s="108" customFormat="1" ht="38.25" customHeight="1" x14ac:dyDescent="0.25">
      <c r="A6" s="175"/>
      <c r="B6" s="175"/>
      <c r="C6" s="175"/>
      <c r="D6" s="125" t="s">
        <v>11</v>
      </c>
      <c r="E6" s="125" t="s">
        <v>12</v>
      </c>
      <c r="F6" s="125" t="s">
        <v>11</v>
      </c>
      <c r="G6" s="125" t="s">
        <v>12</v>
      </c>
      <c r="H6" s="181"/>
      <c r="I6" s="175"/>
      <c r="J6" s="125" t="s">
        <v>11</v>
      </c>
      <c r="K6" s="125" t="s">
        <v>12</v>
      </c>
      <c r="L6" s="125" t="s">
        <v>11</v>
      </c>
      <c r="M6" s="125" t="s">
        <v>12</v>
      </c>
      <c r="N6" s="174"/>
      <c r="O6" s="175"/>
      <c r="P6" s="125" t="s">
        <v>11</v>
      </c>
      <c r="Q6" s="125" t="s">
        <v>12</v>
      </c>
      <c r="R6" s="125" t="s">
        <v>11</v>
      </c>
      <c r="S6" s="125" t="s">
        <v>12</v>
      </c>
      <c r="T6" s="174"/>
      <c r="U6" s="174"/>
    </row>
    <row r="7" spans="1:22" ht="99.75" customHeight="1" x14ac:dyDescent="0.35">
      <c r="A7" s="126">
        <v>1</v>
      </c>
      <c r="B7" s="126" t="s">
        <v>33</v>
      </c>
      <c r="C7" s="129">
        <v>3543.9629999999997</v>
      </c>
      <c r="D7" s="129">
        <v>45.25</v>
      </c>
      <c r="E7" s="129" t="e">
        <f>#REF!+ramanagr!D7</f>
        <v>#REF!</v>
      </c>
      <c r="F7" s="129">
        <v>0</v>
      </c>
      <c r="G7" s="129" t="e">
        <f>#REF!+ramanagr!F7</f>
        <v>#REF!</v>
      </c>
      <c r="H7" s="129">
        <f>C7+(D7-F7)</f>
        <v>3589.2129999999997</v>
      </c>
      <c r="I7" s="129">
        <v>52.24</v>
      </c>
      <c r="J7" s="129">
        <v>0</v>
      </c>
      <c r="K7" s="129" t="e">
        <f>#REF!+ramanagr!J7</f>
        <v>#REF!</v>
      </c>
      <c r="L7" s="129">
        <v>0</v>
      </c>
      <c r="M7" s="129" t="e">
        <f>#REF!+ramanagr!L7</f>
        <v>#REF!</v>
      </c>
      <c r="N7" s="129">
        <f>I7+(J7-L7)</f>
        <v>52.24</v>
      </c>
      <c r="O7" s="129">
        <v>56.250000000000007</v>
      </c>
      <c r="P7" s="129">
        <v>0</v>
      </c>
      <c r="Q7" s="129" t="e">
        <f>#REF!+ramanagr!P7</f>
        <v>#REF!</v>
      </c>
      <c r="R7" s="129">
        <v>0</v>
      </c>
      <c r="S7" s="129" t="e">
        <f>#REF!+ramanagr!R7</f>
        <v>#REF!</v>
      </c>
      <c r="T7" s="129">
        <f>O7+(P7-R7)</f>
        <v>56.250000000000007</v>
      </c>
      <c r="U7" s="129">
        <f>H7+N7+T7</f>
        <v>3697.7029999999995</v>
      </c>
    </row>
    <row r="8" spans="1:22" ht="99.75" customHeight="1" x14ac:dyDescent="0.35">
      <c r="A8" s="126">
        <v>2</v>
      </c>
      <c r="B8" s="126" t="s">
        <v>64</v>
      </c>
      <c r="C8" s="129">
        <v>213.87100000000001</v>
      </c>
      <c r="D8" s="129">
        <v>4.7439999999999998</v>
      </c>
      <c r="E8" s="129" t="e">
        <f>#REF!+ramanagr!D8</f>
        <v>#REF!</v>
      </c>
      <c r="F8" s="129">
        <v>0</v>
      </c>
      <c r="G8" s="129" t="e">
        <f>#REF!+ramanagr!F8</f>
        <v>#REF!</v>
      </c>
      <c r="H8" s="129">
        <f>C8+(D8-F8)</f>
        <v>218.61500000000001</v>
      </c>
      <c r="I8" s="129">
        <v>10.198</v>
      </c>
      <c r="J8" s="129">
        <v>5.5</v>
      </c>
      <c r="K8" s="129" t="e">
        <f>#REF!+ramanagr!J8</f>
        <v>#REF!</v>
      </c>
      <c r="L8" s="129">
        <v>0</v>
      </c>
      <c r="M8" s="129" t="e">
        <f>#REF!+ramanagr!L8</f>
        <v>#REF!</v>
      </c>
      <c r="N8" s="129">
        <f>I8+(J8-L8)</f>
        <v>15.698</v>
      </c>
      <c r="O8" s="129">
        <v>0</v>
      </c>
      <c r="P8" s="129">
        <v>0</v>
      </c>
      <c r="Q8" s="129" t="e">
        <f>#REF!+ramanagr!P8</f>
        <v>#REF!</v>
      </c>
      <c r="R8" s="129">
        <v>0</v>
      </c>
      <c r="S8" s="129" t="e">
        <f>#REF!+ramanagr!R8</f>
        <v>#REF!</v>
      </c>
      <c r="T8" s="129">
        <f>O8+(P8-R8)</f>
        <v>0</v>
      </c>
      <c r="U8" s="129">
        <f>H8+N8+T8</f>
        <v>234.31300000000002</v>
      </c>
    </row>
    <row r="9" spans="1:22" s="111" customFormat="1" ht="99.75" customHeight="1" x14ac:dyDescent="0.4">
      <c r="A9" s="126">
        <v>3</v>
      </c>
      <c r="B9" s="126" t="s">
        <v>34</v>
      </c>
      <c r="C9" s="129">
        <v>3826.6110000000003</v>
      </c>
      <c r="D9" s="129">
        <v>3.26</v>
      </c>
      <c r="E9" s="129" t="e">
        <f>#REF!+ramanagr!D9</f>
        <v>#REF!</v>
      </c>
      <c r="F9" s="129">
        <v>0</v>
      </c>
      <c r="G9" s="129" t="e">
        <f>#REF!+ramanagr!F9</f>
        <v>#REF!</v>
      </c>
      <c r="H9" s="129">
        <f>C9+(D9-F9)</f>
        <v>3829.8710000000005</v>
      </c>
      <c r="I9" s="129">
        <v>41.210000000000008</v>
      </c>
      <c r="J9" s="129">
        <v>0</v>
      </c>
      <c r="K9" s="129" t="e">
        <f>#REF!+ramanagr!J9</f>
        <v>#REF!</v>
      </c>
      <c r="L9" s="129">
        <v>0</v>
      </c>
      <c r="M9" s="129" t="e">
        <f>#REF!+ramanagr!L9</f>
        <v>#REF!</v>
      </c>
      <c r="N9" s="129">
        <f>I9+(J9-L9)</f>
        <v>41.210000000000008</v>
      </c>
      <c r="O9" s="129">
        <v>72.55</v>
      </c>
      <c r="P9" s="129">
        <v>0</v>
      </c>
      <c r="Q9" s="129" t="e">
        <f>#REF!+ramanagr!P9</f>
        <v>#REF!</v>
      </c>
      <c r="R9" s="129">
        <v>0</v>
      </c>
      <c r="S9" s="129" t="e">
        <f>#REF!+ramanagr!R9</f>
        <v>#REF!</v>
      </c>
      <c r="T9" s="129">
        <f>O9+(P9-R9)</f>
        <v>72.55</v>
      </c>
      <c r="U9" s="129">
        <f>H9+N9+T9</f>
        <v>3943.6310000000008</v>
      </c>
      <c r="V9" s="127"/>
    </row>
    <row r="10" spans="1:22" ht="99.75" customHeight="1" x14ac:dyDescent="0.35">
      <c r="A10" s="126">
        <v>4</v>
      </c>
      <c r="B10" s="126" t="s">
        <v>35</v>
      </c>
      <c r="C10" s="129">
        <v>2383.5333000000001</v>
      </c>
      <c r="D10" s="129">
        <v>10.210000000000001</v>
      </c>
      <c r="E10" s="129" t="e">
        <f>#REF!+ramanagr!D10</f>
        <v>#REF!</v>
      </c>
      <c r="F10" s="129">
        <v>0</v>
      </c>
      <c r="G10" s="129" t="e">
        <f>#REF!+ramanagr!F10</f>
        <v>#REF!</v>
      </c>
      <c r="H10" s="129">
        <f>C10+(D10-F10)</f>
        <v>2393.7433000000001</v>
      </c>
      <c r="I10" s="129">
        <v>143.50399999999996</v>
      </c>
      <c r="J10" s="129">
        <v>0.06</v>
      </c>
      <c r="K10" s="129" t="e">
        <f>#REF!+ramanagr!J10</f>
        <v>#REF!</v>
      </c>
      <c r="L10" s="129">
        <v>0</v>
      </c>
      <c r="M10" s="129" t="e">
        <f>#REF!+ramanagr!L10</f>
        <v>#REF!</v>
      </c>
      <c r="N10" s="129">
        <f>I10+(J10-L10)</f>
        <v>143.56399999999996</v>
      </c>
      <c r="O10" s="129">
        <v>18.149999999999999</v>
      </c>
      <c r="P10" s="129">
        <v>0</v>
      </c>
      <c r="Q10" s="129" t="e">
        <f>#REF!+ramanagr!P10</f>
        <v>#REF!</v>
      </c>
      <c r="R10" s="129">
        <v>0</v>
      </c>
      <c r="S10" s="129" t="e">
        <f>#REF!+ramanagr!R10</f>
        <v>#REF!</v>
      </c>
      <c r="T10" s="129">
        <f>O10+(P10-R10)</f>
        <v>18.149999999999999</v>
      </c>
      <c r="U10" s="129">
        <f>H10+N10+T10</f>
        <v>2555.4573</v>
      </c>
    </row>
    <row r="11" spans="1:22" s="111" customFormat="1" ht="99.75" customHeight="1" x14ac:dyDescent="0.4">
      <c r="A11" s="125"/>
      <c r="B11" s="125" t="s">
        <v>36</v>
      </c>
      <c r="C11" s="131">
        <f>SUM(C7:C10)</f>
        <v>9967.9782999999989</v>
      </c>
      <c r="D11" s="131">
        <f>D10+D9+D8+D7</f>
        <v>63.463999999999999</v>
      </c>
      <c r="E11" s="131" t="e">
        <f>#REF!+ramanagr!D11</f>
        <v>#REF!</v>
      </c>
      <c r="F11" s="131">
        <f>F10+F9+F8+F7</f>
        <v>0</v>
      </c>
      <c r="G11" s="131" t="e">
        <f>#REF!+ramanagr!F11</f>
        <v>#REF!</v>
      </c>
      <c r="H11" s="131">
        <f>C11+(D11-F11)</f>
        <v>10031.442299999999</v>
      </c>
      <c r="I11" s="131">
        <f>SUM(I7:I10)</f>
        <v>247.15199999999999</v>
      </c>
      <c r="J11" s="131">
        <f>J10+J9+J8+J7</f>
        <v>5.56</v>
      </c>
      <c r="K11" s="131" t="e">
        <f>#REF!+ramanagr!J11</f>
        <v>#REF!</v>
      </c>
      <c r="L11" s="131">
        <f>L10+L9+L8+L7</f>
        <v>0</v>
      </c>
      <c r="M11" s="131" t="e">
        <f>#REF!+ramanagr!L11</f>
        <v>#REF!</v>
      </c>
      <c r="N11" s="131">
        <f>I11+(J11-L11)</f>
        <v>252.71199999999999</v>
      </c>
      <c r="O11" s="131">
        <f>SUM(O7:O10)</f>
        <v>146.95000000000002</v>
      </c>
      <c r="P11" s="131">
        <f>P10+P9+P8+P7</f>
        <v>0</v>
      </c>
      <c r="Q11" s="131" t="e">
        <f>#REF!+ramanagr!P11</f>
        <v>#REF!</v>
      </c>
      <c r="R11" s="131">
        <f>R10+R9+R8+R7</f>
        <v>0</v>
      </c>
      <c r="S11" s="131" t="e">
        <f>#REF!+ramanagr!R11</f>
        <v>#REF!</v>
      </c>
      <c r="T11" s="131">
        <f>O11+(P11-R11)</f>
        <v>146.95000000000002</v>
      </c>
      <c r="U11" s="131">
        <f>H11+N11+T11</f>
        <v>10431.104299999999</v>
      </c>
    </row>
    <row r="14" spans="1:22" x14ac:dyDescent="0.35">
      <c r="C14" s="115"/>
    </row>
    <row r="15" spans="1:22" x14ac:dyDescent="0.35">
      <c r="H15" s="120"/>
      <c r="I15" s="121"/>
      <c r="J15" s="120"/>
    </row>
    <row r="16" spans="1:22" x14ac:dyDescent="0.35">
      <c r="H16" s="120"/>
      <c r="I16" s="121"/>
      <c r="J16" s="120"/>
    </row>
    <row r="17" spans="8:21" x14ac:dyDescent="0.35">
      <c r="H17" s="118">
        <f>'[1]nov 17'!J53+'[1]dec 17'!J51</f>
        <v>98988.2883</v>
      </c>
      <c r="I17" s="121"/>
      <c r="J17" s="120"/>
    </row>
    <row r="18" spans="8:21" x14ac:dyDescent="0.35">
      <c r="H18" s="120"/>
      <c r="I18" s="121"/>
      <c r="J18" s="120"/>
    </row>
    <row r="19" spans="8:21" x14ac:dyDescent="0.35">
      <c r="H19" s="120"/>
      <c r="I19" s="121"/>
      <c r="J19" s="120"/>
    </row>
    <row r="20" spans="8:21" x14ac:dyDescent="0.35">
      <c r="I20" s="11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19">
        <f>78.17+53.54</f>
        <v>131.71</v>
      </c>
      <c r="P21" s="107"/>
      <c r="Q21" s="107"/>
      <c r="R21" s="107"/>
      <c r="S21" s="108"/>
      <c r="T21" s="107"/>
      <c r="U21" s="107"/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3"/>
  <sheetViews>
    <sheetView zoomScaleNormal="100" workbookViewId="0">
      <pane ySplit="6" topLeftCell="A7" activePane="bottomLeft" state="frozen"/>
      <selection pane="bottomLeft" activeCell="C7" sqref="C7:C50"/>
    </sheetView>
  </sheetViews>
  <sheetFormatPr defaultRowHeight="15.75" x14ac:dyDescent="0.25"/>
  <cols>
    <col min="1" max="1" width="5.7109375" style="11" customWidth="1"/>
    <col min="2" max="2" width="32" style="11" customWidth="1"/>
    <col min="3" max="3" width="18.42578125" style="11" customWidth="1"/>
    <col min="4" max="4" width="16" style="11" customWidth="1"/>
    <col min="5" max="5" width="17.85546875" style="11" customWidth="1"/>
    <col min="6" max="6" width="14" style="11" customWidth="1"/>
    <col min="7" max="7" width="18.5703125" style="11" customWidth="1"/>
    <col min="8" max="8" width="19.85546875" style="11" customWidth="1"/>
    <col min="9" max="9" width="14.7109375" style="82" bestFit="1" customWidth="1"/>
    <col min="10" max="10" width="19.85546875" style="11" customWidth="1"/>
    <col min="11" max="11" width="14.28515625" style="11" customWidth="1"/>
    <col min="12" max="12" width="16.28515625" style="11" customWidth="1"/>
    <col min="13" max="13" width="19.5703125" style="11" customWidth="1"/>
    <col min="14" max="14" width="17.5703125" style="11" customWidth="1"/>
    <col min="15" max="15" width="11.7109375" style="11" customWidth="1"/>
    <col min="16" max="16" width="15" style="75" customWidth="1"/>
    <col min="17" max="17" width="17.28515625" style="75" customWidth="1"/>
    <col min="18" max="18" width="13.140625" style="75" customWidth="1"/>
    <col min="19" max="19" width="20.28515625" style="76" customWidth="1"/>
    <col min="20" max="20" width="18.42578125" style="75" customWidth="1"/>
    <col min="21" max="21" width="22.28515625" style="75" customWidth="1"/>
    <col min="22" max="22" width="9.28515625" style="11" bestFit="1" customWidth="1"/>
    <col min="23" max="16384" width="9.140625" style="11"/>
  </cols>
  <sheetData>
    <row r="1" spans="1:22" x14ac:dyDescent="0.25">
      <c r="A1" s="183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2" ht="15" customHeight="1" x14ac:dyDescent="0.25">
      <c r="A2" s="185" t="s">
        <v>67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2" ht="15" customHeight="1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2" s="68" customFormat="1" ht="18.75" customHeight="1" x14ac:dyDescent="0.25">
      <c r="A4" s="186" t="s">
        <v>1</v>
      </c>
      <c r="B4" s="186" t="s">
        <v>2</v>
      </c>
      <c r="C4" s="186" t="s">
        <v>3</v>
      </c>
      <c r="D4" s="186"/>
      <c r="E4" s="186"/>
      <c r="F4" s="186"/>
      <c r="G4" s="186"/>
      <c r="H4" s="186"/>
      <c r="I4" s="186" t="s">
        <v>4</v>
      </c>
      <c r="J4" s="187"/>
      <c r="K4" s="187"/>
      <c r="L4" s="187"/>
      <c r="M4" s="187"/>
      <c r="N4" s="187"/>
      <c r="O4" s="186" t="s">
        <v>5</v>
      </c>
      <c r="P4" s="187"/>
      <c r="Q4" s="187"/>
      <c r="R4" s="187"/>
      <c r="S4" s="187"/>
      <c r="T4" s="187"/>
      <c r="U4" s="93"/>
    </row>
    <row r="5" spans="1:22" s="68" customFormat="1" ht="24.75" customHeight="1" x14ac:dyDescent="0.25">
      <c r="A5" s="187"/>
      <c r="B5" s="187"/>
      <c r="C5" s="186" t="s">
        <v>6</v>
      </c>
      <c r="D5" s="186" t="s">
        <v>7</v>
      </c>
      <c r="E5" s="186"/>
      <c r="F5" s="186" t="s">
        <v>8</v>
      </c>
      <c r="G5" s="186"/>
      <c r="H5" s="190" t="s">
        <v>9</v>
      </c>
      <c r="I5" s="186" t="s">
        <v>6</v>
      </c>
      <c r="J5" s="186" t="s">
        <v>7</v>
      </c>
      <c r="K5" s="186"/>
      <c r="L5" s="186" t="s">
        <v>8</v>
      </c>
      <c r="M5" s="186"/>
      <c r="N5" s="186" t="s">
        <v>9</v>
      </c>
      <c r="O5" s="186" t="s">
        <v>6</v>
      </c>
      <c r="P5" s="186" t="s">
        <v>7</v>
      </c>
      <c r="Q5" s="186"/>
      <c r="R5" s="186" t="s">
        <v>8</v>
      </c>
      <c r="S5" s="186"/>
      <c r="T5" s="186" t="s">
        <v>9</v>
      </c>
      <c r="U5" s="186" t="s">
        <v>10</v>
      </c>
    </row>
    <row r="6" spans="1:22" s="68" customFormat="1" ht="21.75" customHeight="1" x14ac:dyDescent="0.25">
      <c r="A6" s="187"/>
      <c r="B6" s="187"/>
      <c r="C6" s="187"/>
      <c r="D6" s="92" t="s">
        <v>11</v>
      </c>
      <c r="E6" s="92" t="s">
        <v>12</v>
      </c>
      <c r="F6" s="92" t="s">
        <v>11</v>
      </c>
      <c r="G6" s="92" t="s">
        <v>12</v>
      </c>
      <c r="H6" s="191"/>
      <c r="I6" s="187"/>
      <c r="J6" s="92" t="s">
        <v>11</v>
      </c>
      <c r="K6" s="92" t="s">
        <v>12</v>
      </c>
      <c r="L6" s="92" t="s">
        <v>11</v>
      </c>
      <c r="M6" s="92" t="s">
        <v>12</v>
      </c>
      <c r="N6" s="186"/>
      <c r="O6" s="187"/>
      <c r="P6" s="92" t="s">
        <v>11</v>
      </c>
      <c r="Q6" s="92" t="s">
        <v>12</v>
      </c>
      <c r="R6" s="92" t="s">
        <v>11</v>
      </c>
      <c r="S6" s="92" t="s">
        <v>12</v>
      </c>
      <c r="T6" s="186"/>
      <c r="U6" s="186"/>
    </row>
    <row r="7" spans="1:22" ht="19.5" customHeight="1" x14ac:dyDescent="0.25">
      <c r="A7" s="93">
        <v>1</v>
      </c>
      <c r="B7" s="93" t="s">
        <v>13</v>
      </c>
      <c r="C7" s="7">
        <v>192.87</v>
      </c>
      <c r="D7" s="7">
        <v>0</v>
      </c>
      <c r="E7" s="7">
        <v>0</v>
      </c>
      <c r="F7" s="7">
        <v>0</v>
      </c>
      <c r="G7" s="7">
        <v>0</v>
      </c>
      <c r="H7" s="7">
        <f>C7+(D7-F7)</f>
        <v>192.87</v>
      </c>
      <c r="I7" s="7">
        <v>338.09</v>
      </c>
      <c r="J7" s="7">
        <v>0.84</v>
      </c>
      <c r="K7" s="7">
        <v>0.84</v>
      </c>
      <c r="L7" s="7">
        <v>0</v>
      </c>
      <c r="M7" s="7">
        <v>0</v>
      </c>
      <c r="N7" s="7">
        <f>I7+(J7-L7)</f>
        <v>338.92999999999995</v>
      </c>
      <c r="O7" s="7">
        <v>19.27</v>
      </c>
      <c r="P7" s="7">
        <v>0</v>
      </c>
      <c r="Q7" s="7">
        <v>0</v>
      </c>
      <c r="R7" s="7">
        <v>0</v>
      </c>
      <c r="S7" s="7">
        <v>0</v>
      </c>
      <c r="T7" s="7">
        <f>O7+(P7-R7)</f>
        <v>19.27</v>
      </c>
      <c r="U7" s="7">
        <f t="shared" ref="U7:U22" si="0">H7+N7+T7</f>
        <v>551.06999999999994</v>
      </c>
    </row>
    <row r="8" spans="1:22" ht="21.75" customHeight="1" x14ac:dyDescent="0.25">
      <c r="A8" s="93">
        <v>2</v>
      </c>
      <c r="B8" s="93" t="s">
        <v>65</v>
      </c>
      <c r="C8" s="7">
        <v>265.93</v>
      </c>
      <c r="D8" s="7">
        <v>1.5</v>
      </c>
      <c r="E8" s="7">
        <v>1.5</v>
      </c>
      <c r="F8" s="7">
        <v>0</v>
      </c>
      <c r="G8" s="7">
        <v>0</v>
      </c>
      <c r="H8" s="7">
        <f t="shared" ref="H8:H47" si="1">C8+(D8-F8)</f>
        <v>267.43</v>
      </c>
      <c r="I8" s="7">
        <v>220.04</v>
      </c>
      <c r="J8" s="7">
        <v>0.02</v>
      </c>
      <c r="K8" s="7">
        <v>0.02</v>
      </c>
      <c r="L8" s="7">
        <v>0</v>
      </c>
      <c r="M8" s="7">
        <v>0</v>
      </c>
      <c r="N8" s="7">
        <f t="shared" ref="N8:N47" si="2">I8+(J8-L8)</f>
        <v>220.06</v>
      </c>
      <c r="O8" s="7">
        <v>51.99</v>
      </c>
      <c r="P8" s="7">
        <v>0</v>
      </c>
      <c r="Q8" s="7">
        <v>0</v>
      </c>
      <c r="R8" s="7">
        <v>0</v>
      </c>
      <c r="S8" s="7">
        <v>0</v>
      </c>
      <c r="T8" s="7">
        <f t="shared" ref="T8:T47" si="3">O8+(P8-R8)</f>
        <v>51.99</v>
      </c>
      <c r="U8" s="7">
        <f t="shared" si="0"/>
        <v>539.48</v>
      </c>
    </row>
    <row r="9" spans="1:22" ht="17.25" customHeight="1" x14ac:dyDescent="0.25">
      <c r="A9" s="93">
        <v>3</v>
      </c>
      <c r="B9" s="93" t="s">
        <v>14</v>
      </c>
      <c r="C9" s="7" t="e">
        <f>#REF!</f>
        <v>#REF!</v>
      </c>
      <c r="D9" s="7">
        <v>0</v>
      </c>
      <c r="E9" s="7">
        <v>0</v>
      </c>
      <c r="F9" s="7">
        <v>0</v>
      </c>
      <c r="G9" s="7">
        <v>0</v>
      </c>
      <c r="H9" s="7" t="e">
        <f t="shared" si="1"/>
        <v>#REF!</v>
      </c>
      <c r="I9" s="7">
        <v>421.24</v>
      </c>
      <c r="J9" s="7">
        <v>0.87</v>
      </c>
      <c r="K9" s="7">
        <v>0.87</v>
      </c>
      <c r="L9" s="7">
        <v>0</v>
      </c>
      <c r="M9" s="7">
        <v>0</v>
      </c>
      <c r="N9" s="7">
        <f t="shared" si="2"/>
        <v>422.11</v>
      </c>
      <c r="O9" s="7">
        <v>44.81</v>
      </c>
      <c r="P9" s="100">
        <f>0.05+49.16</f>
        <v>49.209999999999994</v>
      </c>
      <c r="Q9" s="7">
        <v>0.05</v>
      </c>
      <c r="R9" s="7">
        <v>0</v>
      </c>
      <c r="S9" s="7">
        <v>0</v>
      </c>
      <c r="T9" s="7">
        <f t="shared" si="3"/>
        <v>94.02</v>
      </c>
      <c r="U9" s="7" t="e">
        <f t="shared" si="0"/>
        <v>#REF!</v>
      </c>
    </row>
    <row r="10" spans="1:22" s="16" customFormat="1" ht="19.5" customHeight="1" x14ac:dyDescent="0.25">
      <c r="A10" s="93">
        <v>4</v>
      </c>
      <c r="B10" s="89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1"/>
        <v>0</v>
      </c>
      <c r="I10" s="7">
        <v>346.99</v>
      </c>
      <c r="J10" s="7">
        <v>0</v>
      </c>
      <c r="K10" s="7">
        <v>0</v>
      </c>
      <c r="L10" s="7">
        <v>0</v>
      </c>
      <c r="M10" s="7">
        <v>0</v>
      </c>
      <c r="N10" s="7">
        <f t="shared" si="2"/>
        <v>346.99</v>
      </c>
      <c r="O10" s="7">
        <v>0.2</v>
      </c>
      <c r="P10" s="7">
        <v>0</v>
      </c>
      <c r="Q10" s="7">
        <v>0</v>
      </c>
      <c r="R10" s="7">
        <v>0</v>
      </c>
      <c r="S10" s="7">
        <v>0</v>
      </c>
      <c r="T10" s="7">
        <f t="shared" si="3"/>
        <v>0.2</v>
      </c>
      <c r="U10" s="7">
        <f t="shared" si="0"/>
        <v>347.19</v>
      </c>
      <c r="V10" s="14"/>
    </row>
    <row r="11" spans="1:22" ht="25.5" customHeight="1" x14ac:dyDescent="0.25">
      <c r="A11" s="92"/>
      <c r="B11" s="87" t="s">
        <v>16</v>
      </c>
      <c r="C11" s="55" t="e">
        <f>SUM(C7:C10)</f>
        <v>#REF!</v>
      </c>
      <c r="D11" s="14">
        <f>SUM(D7:D10)</f>
        <v>1.5</v>
      </c>
      <c r="E11" s="14">
        <f>SUM(E7:E10)</f>
        <v>1.5</v>
      </c>
      <c r="F11" s="14">
        <f>SUM(F7:F10)</f>
        <v>0</v>
      </c>
      <c r="G11" s="14">
        <f>SUM(G7:G10)</f>
        <v>0</v>
      </c>
      <c r="H11" s="55" t="e">
        <f t="shared" si="1"/>
        <v>#REF!</v>
      </c>
      <c r="I11" s="55">
        <f>SUM(I7:I10)</f>
        <v>1326.3600000000001</v>
      </c>
      <c r="J11" s="14">
        <f t="shared" ref="J11:S11" si="4">SUM(J7:J10)</f>
        <v>1.73</v>
      </c>
      <c r="K11" s="14">
        <f t="shared" si="4"/>
        <v>1.73</v>
      </c>
      <c r="L11" s="14">
        <f t="shared" si="4"/>
        <v>0</v>
      </c>
      <c r="M11" s="14">
        <f t="shared" si="4"/>
        <v>0</v>
      </c>
      <c r="N11" s="55">
        <f t="shared" si="2"/>
        <v>1328.0900000000001</v>
      </c>
      <c r="O11" s="55">
        <f>SUM(O7:O10)</f>
        <v>116.27000000000001</v>
      </c>
      <c r="P11" s="14">
        <f t="shared" si="4"/>
        <v>49.209999999999994</v>
      </c>
      <c r="Q11" s="14">
        <f t="shared" si="4"/>
        <v>0.05</v>
      </c>
      <c r="R11" s="14">
        <f t="shared" si="4"/>
        <v>0</v>
      </c>
      <c r="S11" s="14">
        <f t="shared" si="4"/>
        <v>0</v>
      </c>
      <c r="T11" s="55">
        <f t="shared" si="3"/>
        <v>165.48000000000002</v>
      </c>
      <c r="U11" s="55" t="e">
        <f t="shared" si="0"/>
        <v>#REF!</v>
      </c>
    </row>
    <row r="12" spans="1:22" ht="19.5" customHeight="1" x14ac:dyDescent="0.25">
      <c r="A12" s="93">
        <v>5</v>
      </c>
      <c r="B12" s="93" t="s">
        <v>17</v>
      </c>
      <c r="C12" s="7">
        <v>567.24</v>
      </c>
      <c r="D12" s="7">
        <v>0</v>
      </c>
      <c r="E12" s="7">
        <v>0</v>
      </c>
      <c r="F12" s="7">
        <v>0</v>
      </c>
      <c r="G12" s="7">
        <v>0</v>
      </c>
      <c r="H12" s="7">
        <f t="shared" si="1"/>
        <v>567.24</v>
      </c>
      <c r="I12" s="7">
        <v>675.76</v>
      </c>
      <c r="J12" s="7">
        <v>0.97</v>
      </c>
      <c r="K12" s="7">
        <v>0.97</v>
      </c>
      <c r="L12" s="7">
        <v>0</v>
      </c>
      <c r="M12" s="7">
        <v>0</v>
      </c>
      <c r="N12" s="7">
        <f t="shared" si="2"/>
        <v>676.73</v>
      </c>
      <c r="O12" s="7">
        <v>40.86</v>
      </c>
      <c r="P12" s="7">
        <v>0</v>
      </c>
      <c r="Q12" s="7">
        <v>0</v>
      </c>
      <c r="R12" s="7">
        <v>0</v>
      </c>
      <c r="S12" s="7">
        <v>0</v>
      </c>
      <c r="T12" s="7">
        <f t="shared" si="3"/>
        <v>40.86</v>
      </c>
      <c r="U12" s="7">
        <f t="shared" si="0"/>
        <v>1284.83</v>
      </c>
    </row>
    <row r="13" spans="1:22" ht="21" customHeight="1" x14ac:dyDescent="0.25">
      <c r="A13" s="93">
        <v>6</v>
      </c>
      <c r="B13" s="93" t="s">
        <v>18</v>
      </c>
      <c r="C13" s="7" t="e">
        <f>#REF!</f>
        <v>#REF!</v>
      </c>
      <c r="D13" s="7">
        <v>0.74</v>
      </c>
      <c r="E13" s="7">
        <v>0.74</v>
      </c>
      <c r="F13" s="7">
        <v>0</v>
      </c>
      <c r="G13" s="7">
        <v>0</v>
      </c>
      <c r="H13" s="7" t="e">
        <f t="shared" si="1"/>
        <v>#REF!</v>
      </c>
      <c r="I13" s="7">
        <v>481.37</v>
      </c>
      <c r="J13" s="7">
        <v>0.24</v>
      </c>
      <c r="K13" s="7">
        <v>0.24</v>
      </c>
      <c r="L13" s="7">
        <v>0</v>
      </c>
      <c r="M13" s="7">
        <v>0</v>
      </c>
      <c r="N13" s="7">
        <f t="shared" si="2"/>
        <v>481.61</v>
      </c>
      <c r="O13" s="7">
        <v>23.08</v>
      </c>
      <c r="P13" s="100">
        <f>0.14+49.16</f>
        <v>49.3</v>
      </c>
      <c r="Q13" s="7">
        <v>0.14000000000000001</v>
      </c>
      <c r="R13" s="7">
        <v>0</v>
      </c>
      <c r="S13" s="7">
        <v>0</v>
      </c>
      <c r="T13" s="7">
        <f t="shared" si="3"/>
        <v>72.38</v>
      </c>
      <c r="U13" s="7" t="e">
        <f t="shared" si="0"/>
        <v>#REF!</v>
      </c>
    </row>
    <row r="14" spans="1:22" s="16" customFormat="1" ht="19.5" customHeight="1" x14ac:dyDescent="0.25">
      <c r="A14" s="93">
        <v>7</v>
      </c>
      <c r="B14" s="93" t="s">
        <v>19</v>
      </c>
      <c r="C14" s="7" t="e">
        <f>#REF!</f>
        <v>#REF!</v>
      </c>
      <c r="D14" s="7">
        <v>1.75</v>
      </c>
      <c r="E14" s="7">
        <v>1.75</v>
      </c>
      <c r="F14" s="7">
        <v>0</v>
      </c>
      <c r="G14" s="7">
        <v>0</v>
      </c>
      <c r="H14" s="7" t="e">
        <f t="shared" si="1"/>
        <v>#REF!</v>
      </c>
      <c r="I14" s="7" t="e">
        <f>#REF!</f>
        <v>#REF!</v>
      </c>
      <c r="J14" s="7">
        <v>1.72</v>
      </c>
      <c r="K14" s="7">
        <v>1.72</v>
      </c>
      <c r="L14" s="7">
        <v>0</v>
      </c>
      <c r="M14" s="7">
        <v>0</v>
      </c>
      <c r="N14" s="7" t="e">
        <f t="shared" si="2"/>
        <v>#REF!</v>
      </c>
      <c r="O14" s="7">
        <v>66.510000000000005</v>
      </c>
      <c r="P14" s="7">
        <v>0</v>
      </c>
      <c r="Q14" s="7">
        <v>0</v>
      </c>
      <c r="R14" s="7">
        <v>0</v>
      </c>
      <c r="S14" s="7">
        <v>0</v>
      </c>
      <c r="T14" s="7">
        <f t="shared" si="3"/>
        <v>66.510000000000005</v>
      </c>
      <c r="U14" s="7" t="e">
        <f t="shared" si="0"/>
        <v>#REF!</v>
      </c>
      <c r="V14" s="94"/>
    </row>
    <row r="15" spans="1:22" ht="21" customHeight="1" x14ac:dyDescent="0.25">
      <c r="A15" s="92"/>
      <c r="B15" s="87" t="s">
        <v>20</v>
      </c>
      <c r="C15" s="55" t="e">
        <f>SUM(C12:C14)</f>
        <v>#REF!</v>
      </c>
      <c r="D15" s="14">
        <f>SUM(D12:D14)</f>
        <v>2.4900000000000002</v>
      </c>
      <c r="E15" s="14">
        <f>SUM(E12:E14)</f>
        <v>2.4900000000000002</v>
      </c>
      <c r="F15" s="14">
        <f>SUM(F12:F14)</f>
        <v>0</v>
      </c>
      <c r="G15" s="14">
        <f>SUM(G12:G14)</f>
        <v>0</v>
      </c>
      <c r="H15" s="55" t="e">
        <f>C15+(D15-F15)</f>
        <v>#REF!</v>
      </c>
      <c r="I15" s="55" t="e">
        <f>SUM(I12:I14)</f>
        <v>#REF!</v>
      </c>
      <c r="J15" s="14">
        <f>J14+J13+J12</f>
        <v>2.9299999999999997</v>
      </c>
      <c r="K15" s="14">
        <f>K14+K13+K12</f>
        <v>2.9299999999999997</v>
      </c>
      <c r="L15" s="14">
        <f t="shared" ref="L15:S15" si="5">L14+L13+L12</f>
        <v>0</v>
      </c>
      <c r="M15" s="14">
        <f t="shared" si="5"/>
        <v>0</v>
      </c>
      <c r="N15" s="55" t="e">
        <f t="shared" si="2"/>
        <v>#REF!</v>
      </c>
      <c r="O15" s="55">
        <f>SUM(O12:O14)</f>
        <v>130.44999999999999</v>
      </c>
      <c r="P15" s="14">
        <f t="shared" si="5"/>
        <v>49.3</v>
      </c>
      <c r="Q15" s="14">
        <f t="shared" si="5"/>
        <v>0.14000000000000001</v>
      </c>
      <c r="R15" s="14">
        <f t="shared" si="5"/>
        <v>0</v>
      </c>
      <c r="S15" s="14">
        <f t="shared" si="5"/>
        <v>0</v>
      </c>
      <c r="T15" s="55">
        <f t="shared" si="3"/>
        <v>179.75</v>
      </c>
      <c r="U15" s="55" t="e">
        <f t="shared" si="0"/>
        <v>#REF!</v>
      </c>
    </row>
    <row r="16" spans="1:22" s="24" customFormat="1" ht="21.75" customHeight="1" x14ac:dyDescent="0.25">
      <c r="A16" s="93">
        <v>8</v>
      </c>
      <c r="B16" s="93" t="s">
        <v>21</v>
      </c>
      <c r="C16" s="7">
        <v>968.202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968.202</v>
      </c>
      <c r="I16" s="7">
        <v>76.02</v>
      </c>
      <c r="J16" s="7">
        <v>0.8</v>
      </c>
      <c r="K16" s="7">
        <v>0.8</v>
      </c>
      <c r="L16" s="7">
        <v>0</v>
      </c>
      <c r="M16" s="7">
        <v>0</v>
      </c>
      <c r="N16" s="7">
        <f t="shared" si="2"/>
        <v>76.819999999999993</v>
      </c>
      <c r="O16" s="7">
        <v>246.57</v>
      </c>
      <c r="P16" s="7">
        <v>0</v>
      </c>
      <c r="Q16" s="7">
        <v>0</v>
      </c>
      <c r="R16" s="7">
        <v>0</v>
      </c>
      <c r="S16" s="7">
        <v>0</v>
      </c>
      <c r="T16" s="7">
        <f t="shared" si="3"/>
        <v>246.57</v>
      </c>
      <c r="U16" s="7">
        <f t="shared" si="0"/>
        <v>1291.5919999999999</v>
      </c>
    </row>
    <row r="17" spans="1:22" ht="21.75" customHeight="1" x14ac:dyDescent="0.25">
      <c r="A17" s="86">
        <v>9</v>
      </c>
      <c r="B17" s="90" t="s">
        <v>22</v>
      </c>
      <c r="C17" s="20">
        <v>197.16</v>
      </c>
      <c r="D17" s="20">
        <v>0.2</v>
      </c>
      <c r="E17" s="7">
        <v>0.2</v>
      </c>
      <c r="F17" s="20">
        <v>0</v>
      </c>
      <c r="G17" s="7">
        <v>0</v>
      </c>
      <c r="H17" s="20">
        <f t="shared" si="1"/>
        <v>197.35999999999999</v>
      </c>
      <c r="I17" s="20">
        <v>317.48</v>
      </c>
      <c r="J17" s="20">
        <v>0</v>
      </c>
      <c r="K17" s="7">
        <v>0</v>
      </c>
      <c r="L17" s="20">
        <v>0</v>
      </c>
      <c r="M17" s="7">
        <v>0</v>
      </c>
      <c r="N17" s="20">
        <f t="shared" si="2"/>
        <v>317.48</v>
      </c>
      <c r="O17" s="20">
        <v>18.649999999999999</v>
      </c>
      <c r="P17" s="101">
        <f>0.23+49.16</f>
        <v>49.389999999999993</v>
      </c>
      <c r="Q17" s="7">
        <v>0.23</v>
      </c>
      <c r="R17" s="7">
        <v>0</v>
      </c>
      <c r="S17" s="7">
        <v>0</v>
      </c>
      <c r="T17" s="20">
        <f t="shared" si="3"/>
        <v>68.039999999999992</v>
      </c>
      <c r="U17" s="7">
        <f t="shared" si="0"/>
        <v>582.88</v>
      </c>
    </row>
    <row r="18" spans="1:22" s="16" customFormat="1" ht="19.5" customHeight="1" x14ac:dyDescent="0.25">
      <c r="A18" s="93">
        <v>10</v>
      </c>
      <c r="B18" s="89" t="s">
        <v>23</v>
      </c>
      <c r="C18" s="7">
        <v>188.01499999999999</v>
      </c>
      <c r="D18" s="7">
        <v>0.03</v>
      </c>
      <c r="E18" s="7">
        <v>0.03</v>
      </c>
      <c r="F18" s="7">
        <v>0</v>
      </c>
      <c r="G18" s="7">
        <v>0</v>
      </c>
      <c r="H18" s="7">
        <f t="shared" si="1"/>
        <v>188.04499999999999</v>
      </c>
      <c r="I18" s="7">
        <v>326.55</v>
      </c>
      <c r="J18" s="7">
        <v>0.41</v>
      </c>
      <c r="K18" s="7">
        <v>0.41</v>
      </c>
      <c r="L18" s="7">
        <v>0</v>
      </c>
      <c r="M18" s="7">
        <v>0</v>
      </c>
      <c r="N18" s="7">
        <f t="shared" si="2"/>
        <v>326.96000000000004</v>
      </c>
      <c r="O18" s="7">
        <v>38.869999999999997</v>
      </c>
      <c r="P18" s="7">
        <v>0</v>
      </c>
      <c r="Q18" s="7">
        <v>0</v>
      </c>
      <c r="R18" s="7">
        <v>0</v>
      </c>
      <c r="S18" s="7">
        <v>0</v>
      </c>
      <c r="T18" s="7">
        <f t="shared" si="3"/>
        <v>38.869999999999997</v>
      </c>
      <c r="U18" s="7">
        <f t="shared" si="0"/>
        <v>553.875</v>
      </c>
      <c r="V18" s="94"/>
    </row>
    <row r="19" spans="1:22" ht="19.5" customHeight="1" x14ac:dyDescent="0.25">
      <c r="A19" s="92"/>
      <c r="B19" s="87" t="s">
        <v>24</v>
      </c>
      <c r="C19" s="55">
        <f>SUM(C16:C18)</f>
        <v>1353.377</v>
      </c>
      <c r="D19" s="14">
        <f>SUM(D16:D18)</f>
        <v>0.23</v>
      </c>
      <c r="E19" s="14">
        <f>SUM(E16:E18)</f>
        <v>0.23</v>
      </c>
      <c r="F19" s="14">
        <v>0</v>
      </c>
      <c r="G19" s="14">
        <v>0</v>
      </c>
      <c r="H19" s="55">
        <f t="shared" si="1"/>
        <v>1353.607</v>
      </c>
      <c r="I19" s="55">
        <f>SUM(I16:I18)</f>
        <v>720.05</v>
      </c>
      <c r="J19" s="14">
        <f>J16+J17+J18</f>
        <v>1.21</v>
      </c>
      <c r="K19" s="14">
        <f t="shared" ref="K19:S19" si="6">K16+K17+K18</f>
        <v>1.21</v>
      </c>
      <c r="L19" s="14">
        <f t="shared" si="6"/>
        <v>0</v>
      </c>
      <c r="M19" s="14">
        <v>0</v>
      </c>
      <c r="N19" s="55">
        <f t="shared" si="2"/>
        <v>721.26</v>
      </c>
      <c r="O19" s="55">
        <f>SUM(O16:O18)</f>
        <v>304.08999999999997</v>
      </c>
      <c r="P19" s="14">
        <f t="shared" si="6"/>
        <v>49.389999999999993</v>
      </c>
      <c r="Q19" s="14">
        <f t="shared" si="6"/>
        <v>0.23</v>
      </c>
      <c r="R19" s="14">
        <f t="shared" si="6"/>
        <v>0</v>
      </c>
      <c r="S19" s="14">
        <f t="shared" si="6"/>
        <v>0</v>
      </c>
      <c r="T19" s="55">
        <f t="shared" si="3"/>
        <v>353.47999999999996</v>
      </c>
      <c r="U19" s="55">
        <f t="shared" si="0"/>
        <v>2428.3470000000002</v>
      </c>
    </row>
    <row r="20" spans="1:22" ht="21" customHeight="1" x14ac:dyDescent="0.25">
      <c r="A20" s="93">
        <v>11</v>
      </c>
      <c r="B20" s="93" t="s">
        <v>25</v>
      </c>
      <c r="C20" s="7">
        <v>749.14</v>
      </c>
      <c r="D20" s="7">
        <v>0.93</v>
      </c>
      <c r="E20" s="7">
        <v>0.93</v>
      </c>
      <c r="F20" s="7">
        <v>0.1</v>
      </c>
      <c r="G20" s="7">
        <v>0.1</v>
      </c>
      <c r="H20" s="7">
        <f t="shared" si="1"/>
        <v>749.97</v>
      </c>
      <c r="I20" s="7">
        <v>350.28</v>
      </c>
      <c r="J20" s="7">
        <v>0.47</v>
      </c>
      <c r="K20" s="7">
        <v>0.47</v>
      </c>
      <c r="L20" s="7">
        <v>0</v>
      </c>
      <c r="M20" s="7">
        <v>0</v>
      </c>
      <c r="N20" s="7">
        <f t="shared" si="2"/>
        <v>350.75</v>
      </c>
      <c r="O20" s="7">
        <v>40.74</v>
      </c>
      <c r="P20" s="7">
        <v>0</v>
      </c>
      <c r="Q20" s="7">
        <v>0</v>
      </c>
      <c r="R20" s="7">
        <v>0</v>
      </c>
      <c r="S20" s="7">
        <v>0</v>
      </c>
      <c r="T20" s="7">
        <f t="shared" si="3"/>
        <v>40.74</v>
      </c>
      <c r="U20" s="7">
        <f t="shared" si="0"/>
        <v>1141.46</v>
      </c>
    </row>
    <row r="21" spans="1:22" ht="17.25" customHeight="1" x14ac:dyDescent="0.25">
      <c r="A21" s="93">
        <v>12</v>
      </c>
      <c r="B21" s="93" t="s">
        <v>26</v>
      </c>
      <c r="C21" s="7">
        <v>119.97</v>
      </c>
      <c r="D21" s="7">
        <v>0.54</v>
      </c>
      <c r="E21" s="7">
        <v>0.54</v>
      </c>
      <c r="F21" s="7">
        <v>0</v>
      </c>
      <c r="G21" s="7">
        <v>0</v>
      </c>
      <c r="H21" s="7">
        <f t="shared" si="1"/>
        <v>120.51</v>
      </c>
      <c r="I21" s="7">
        <v>379.89</v>
      </c>
      <c r="J21" s="7">
        <v>0.53</v>
      </c>
      <c r="K21" s="7">
        <v>0.53</v>
      </c>
      <c r="L21" s="7">
        <v>0</v>
      </c>
      <c r="M21" s="7">
        <v>0</v>
      </c>
      <c r="N21" s="7">
        <f t="shared" si="2"/>
        <v>380.41999999999996</v>
      </c>
      <c r="O21" s="7">
        <v>39.15</v>
      </c>
      <c r="P21" s="7">
        <v>0</v>
      </c>
      <c r="Q21" s="7">
        <v>0</v>
      </c>
      <c r="R21" s="7">
        <v>0</v>
      </c>
      <c r="S21" s="7">
        <v>0</v>
      </c>
      <c r="T21" s="7">
        <f t="shared" si="3"/>
        <v>39.15</v>
      </c>
      <c r="U21" s="7">
        <f t="shared" si="0"/>
        <v>540.07999999999993</v>
      </c>
    </row>
    <row r="22" spans="1:22" s="16" customFormat="1" ht="25.5" customHeight="1" x14ac:dyDescent="0.25">
      <c r="A22" s="93">
        <v>13</v>
      </c>
      <c r="B22" s="93" t="s">
        <v>27</v>
      </c>
      <c r="C22" s="7">
        <v>449.91</v>
      </c>
      <c r="D22" s="7">
        <v>0.21</v>
      </c>
      <c r="E22" s="7">
        <v>0.21</v>
      </c>
      <c r="F22" s="7">
        <v>0</v>
      </c>
      <c r="G22" s="7">
        <v>0</v>
      </c>
      <c r="H22" s="7">
        <f t="shared" si="1"/>
        <v>450.12</v>
      </c>
      <c r="I22" s="7">
        <v>174.26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174.26</v>
      </c>
      <c r="O22" s="7">
        <v>15.3</v>
      </c>
      <c r="P22" s="7">
        <v>0</v>
      </c>
      <c r="Q22" s="7">
        <v>0</v>
      </c>
      <c r="R22" s="7">
        <v>0</v>
      </c>
      <c r="S22" s="7">
        <v>0</v>
      </c>
      <c r="T22" s="7">
        <f t="shared" si="3"/>
        <v>15.3</v>
      </c>
      <c r="U22" s="7">
        <f t="shared" si="0"/>
        <v>639.67999999999995</v>
      </c>
      <c r="V22" s="94"/>
    </row>
    <row r="23" spans="1:22" s="16" customFormat="1" ht="19.5" customHeight="1" x14ac:dyDescent="0.25">
      <c r="A23" s="92"/>
      <c r="B23" s="87" t="s">
        <v>28</v>
      </c>
      <c r="C23" s="14">
        <f>SUM(C20:C22)</f>
        <v>1319.02</v>
      </c>
      <c r="D23" s="14">
        <f>SUM(D20:D22)</f>
        <v>1.6800000000000002</v>
      </c>
      <c r="E23" s="14">
        <f>SUM(E20:E22)</f>
        <v>1.6800000000000002</v>
      </c>
      <c r="F23" s="14">
        <f>SUM(F20:F22)</f>
        <v>0.1</v>
      </c>
      <c r="G23" s="14">
        <f>SUM(G20:G22)</f>
        <v>0.1</v>
      </c>
      <c r="H23" s="55">
        <f t="shared" si="1"/>
        <v>1320.6</v>
      </c>
      <c r="I23" s="14">
        <f>SUM(I20:I22)</f>
        <v>904.43</v>
      </c>
      <c r="J23" s="14">
        <f>SUM(J20:J22)</f>
        <v>1</v>
      </c>
      <c r="K23" s="14">
        <f>SUM(K20:K22)</f>
        <v>1</v>
      </c>
      <c r="L23" s="14">
        <f>SUM(L20:L22)</f>
        <v>0</v>
      </c>
      <c r="M23" s="14">
        <f>SUM(M20:M22)</f>
        <v>0</v>
      </c>
      <c r="N23" s="55">
        <f t="shared" si="2"/>
        <v>905.43</v>
      </c>
      <c r="O23" s="14">
        <f>SUM(O20:O22)</f>
        <v>95.19</v>
      </c>
      <c r="P23" s="14">
        <f>SUM(P20:P22)</f>
        <v>0</v>
      </c>
      <c r="Q23" s="14">
        <f>SUM(Q20:Q22)</f>
        <v>0</v>
      </c>
      <c r="R23" s="14">
        <f>SUM(R20:R22)</f>
        <v>0</v>
      </c>
      <c r="S23" s="14">
        <f>SUM(S20:S22)</f>
        <v>0</v>
      </c>
      <c r="T23" s="55">
        <f t="shared" si="3"/>
        <v>95.19</v>
      </c>
      <c r="U23" s="14">
        <f t="shared" ref="U23:U47" si="7">H23+N23+T23</f>
        <v>2321.2199999999998</v>
      </c>
      <c r="V23" s="94"/>
    </row>
    <row r="24" spans="1:22" ht="18" customHeight="1" x14ac:dyDescent="0.25">
      <c r="A24" s="92"/>
      <c r="B24" s="92" t="s">
        <v>29</v>
      </c>
      <c r="C24" s="14" t="e">
        <f t="shared" ref="C24:U24" si="8">C23+C19+C15+C11</f>
        <v>#REF!</v>
      </c>
      <c r="D24" s="14">
        <f t="shared" si="8"/>
        <v>5.9</v>
      </c>
      <c r="E24" s="14">
        <f t="shared" si="8"/>
        <v>5.9</v>
      </c>
      <c r="F24" s="14">
        <f t="shared" si="8"/>
        <v>0.1</v>
      </c>
      <c r="G24" s="14">
        <f t="shared" si="8"/>
        <v>0.1</v>
      </c>
      <c r="H24" s="14" t="e">
        <f t="shared" si="8"/>
        <v>#REF!</v>
      </c>
      <c r="I24" s="14" t="e">
        <f t="shared" si="8"/>
        <v>#REF!</v>
      </c>
      <c r="J24" s="14">
        <f t="shared" si="8"/>
        <v>6.8699999999999992</v>
      </c>
      <c r="K24" s="14">
        <f t="shared" si="8"/>
        <v>6.8699999999999992</v>
      </c>
      <c r="L24" s="14">
        <f t="shared" si="8"/>
        <v>0</v>
      </c>
      <c r="M24" s="14">
        <f t="shared" si="8"/>
        <v>0</v>
      </c>
      <c r="N24" s="14" t="e">
        <f t="shared" si="8"/>
        <v>#REF!</v>
      </c>
      <c r="O24" s="14">
        <f t="shared" si="8"/>
        <v>646</v>
      </c>
      <c r="P24" s="14">
        <f t="shared" si="8"/>
        <v>147.89999999999998</v>
      </c>
      <c r="Q24" s="14">
        <f t="shared" si="8"/>
        <v>0.42</v>
      </c>
      <c r="R24" s="14">
        <f t="shared" si="8"/>
        <v>0</v>
      </c>
      <c r="S24" s="14">
        <f t="shared" si="8"/>
        <v>0</v>
      </c>
      <c r="T24" s="14">
        <f t="shared" si="8"/>
        <v>793.9</v>
      </c>
      <c r="U24" s="14" t="e">
        <f t="shared" si="8"/>
        <v>#REF!</v>
      </c>
    </row>
    <row r="25" spans="1:22" ht="27" customHeight="1" x14ac:dyDescent="0.25">
      <c r="A25" s="93">
        <v>15</v>
      </c>
      <c r="B25" s="89" t="s">
        <v>30</v>
      </c>
      <c r="C25" s="7">
        <v>4000.8</v>
      </c>
      <c r="D25" s="7">
        <v>51.37</v>
      </c>
      <c r="E25" s="7">
        <v>51.37</v>
      </c>
      <c r="F25" s="7">
        <v>0</v>
      </c>
      <c r="G25" s="7">
        <v>0</v>
      </c>
      <c r="H25" s="7">
        <f t="shared" si="1"/>
        <v>4052.17</v>
      </c>
      <c r="I25" s="7">
        <v>55.4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55.4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3"/>
        <v>0</v>
      </c>
      <c r="U25" s="7">
        <f t="shared" si="7"/>
        <v>4107.57</v>
      </c>
    </row>
    <row r="26" spans="1:22" s="16" customFormat="1" ht="19.5" customHeight="1" x14ac:dyDescent="0.25">
      <c r="A26" s="93">
        <v>16</v>
      </c>
      <c r="B26" s="93" t="s">
        <v>31</v>
      </c>
      <c r="C26" s="91">
        <v>4869.3599999999997</v>
      </c>
      <c r="D26" s="7">
        <v>6.63</v>
      </c>
      <c r="E26" s="7">
        <v>6.63</v>
      </c>
      <c r="F26" s="7">
        <v>0</v>
      </c>
      <c r="G26" s="7">
        <v>0</v>
      </c>
      <c r="H26" s="7">
        <f t="shared" si="1"/>
        <v>4875.99</v>
      </c>
      <c r="I26" s="7">
        <v>518.59</v>
      </c>
      <c r="J26" s="7">
        <v>0.32</v>
      </c>
      <c r="K26" s="7">
        <v>0.32</v>
      </c>
      <c r="L26" s="7">
        <v>0</v>
      </c>
      <c r="M26" s="7">
        <v>0</v>
      </c>
      <c r="N26" s="7">
        <f t="shared" si="2"/>
        <v>518.91000000000008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3"/>
        <v>0</v>
      </c>
      <c r="U26" s="7">
        <f t="shared" si="7"/>
        <v>5394.9</v>
      </c>
      <c r="V26" s="94"/>
    </row>
    <row r="27" spans="1:22" ht="19.5" customHeight="1" x14ac:dyDescent="0.25">
      <c r="A27" s="92"/>
      <c r="B27" s="87" t="s">
        <v>32</v>
      </c>
      <c r="C27" s="55">
        <f>SUM(C25:C26)</f>
        <v>8870.16</v>
      </c>
      <c r="D27" s="14">
        <f>D26+D25</f>
        <v>58</v>
      </c>
      <c r="E27" s="14">
        <f>E26+E25</f>
        <v>58</v>
      </c>
      <c r="F27" s="14">
        <f>F26+F25</f>
        <v>0</v>
      </c>
      <c r="G27" s="14">
        <f>G26+G25</f>
        <v>0</v>
      </c>
      <c r="H27" s="55">
        <f>C27+(D27-F27)</f>
        <v>8928.16</v>
      </c>
      <c r="I27" s="55">
        <f>SUM(I25:I26)</f>
        <v>573.99</v>
      </c>
      <c r="J27" s="14">
        <f>J26+J25</f>
        <v>0.32</v>
      </c>
      <c r="K27" s="14">
        <f>K26+K25</f>
        <v>0.32</v>
      </c>
      <c r="L27" s="14">
        <f t="shared" ref="L27:S27" si="9">L26+L25</f>
        <v>0</v>
      </c>
      <c r="M27" s="14">
        <f t="shared" si="9"/>
        <v>0</v>
      </c>
      <c r="N27" s="55">
        <f t="shared" si="2"/>
        <v>574.31000000000006</v>
      </c>
      <c r="O27" s="14">
        <f>SUM(O25:O26)</f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3"/>
        <v>0</v>
      </c>
      <c r="U27" s="14">
        <f t="shared" si="7"/>
        <v>9502.4699999999993</v>
      </c>
    </row>
    <row r="28" spans="1:22" ht="21.75" customHeight="1" x14ac:dyDescent="0.25">
      <c r="A28" s="93">
        <v>17</v>
      </c>
      <c r="B28" s="89" t="s">
        <v>33</v>
      </c>
      <c r="C28" s="7">
        <v>2978.1</v>
      </c>
      <c r="D28" s="7">
        <v>21.75</v>
      </c>
      <c r="E28" s="7">
        <v>21.75</v>
      </c>
      <c r="F28" s="7">
        <v>0</v>
      </c>
      <c r="G28" s="7">
        <v>0</v>
      </c>
      <c r="H28" s="7">
        <f t="shared" si="1"/>
        <v>2999.85</v>
      </c>
      <c r="I28" s="7">
        <v>1.25</v>
      </c>
      <c r="J28" s="7">
        <v>0</v>
      </c>
      <c r="K28" s="7">
        <v>0</v>
      </c>
      <c r="L28" s="7">
        <v>0</v>
      </c>
      <c r="M28" s="7">
        <v>0</v>
      </c>
      <c r="N28" s="7">
        <f t="shared" si="2"/>
        <v>1.25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3"/>
        <v>0</v>
      </c>
      <c r="U28" s="7">
        <f t="shared" si="7"/>
        <v>3001.1</v>
      </c>
    </row>
    <row r="29" spans="1:22" ht="20.25" customHeight="1" x14ac:dyDescent="0.25">
      <c r="A29" s="93">
        <v>18</v>
      </c>
      <c r="B29" s="89" t="s">
        <v>64</v>
      </c>
      <c r="C29" s="7">
        <v>3034.84</v>
      </c>
      <c r="D29" s="7">
        <v>22.02</v>
      </c>
      <c r="E29" s="7">
        <v>22.02</v>
      </c>
      <c r="F29" s="7">
        <v>0</v>
      </c>
      <c r="G29" s="7">
        <v>0</v>
      </c>
      <c r="H29" s="7">
        <f t="shared" si="1"/>
        <v>3056.86</v>
      </c>
      <c r="I29" s="7">
        <v>10.039999999999999</v>
      </c>
      <c r="J29" s="7">
        <v>1.6</v>
      </c>
      <c r="K29" s="7">
        <v>1.6</v>
      </c>
      <c r="L29" s="7">
        <v>0</v>
      </c>
      <c r="M29" s="7">
        <v>0</v>
      </c>
      <c r="N29" s="7">
        <f t="shared" si="2"/>
        <v>11.639999999999999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3"/>
        <v>0</v>
      </c>
      <c r="U29" s="7">
        <f t="shared" si="7"/>
        <v>3068.5</v>
      </c>
    </row>
    <row r="30" spans="1:22" s="16" customFormat="1" ht="24.75" customHeight="1" x14ac:dyDescent="0.25">
      <c r="A30" s="93">
        <v>19</v>
      </c>
      <c r="B30" s="89" t="s">
        <v>34</v>
      </c>
      <c r="C30" s="7">
        <v>3800.72</v>
      </c>
      <c r="D30" s="7">
        <v>5.57</v>
      </c>
      <c r="E30" s="7">
        <v>5.57</v>
      </c>
      <c r="F30" s="7">
        <v>0</v>
      </c>
      <c r="G30" s="7">
        <v>0</v>
      </c>
      <c r="H30" s="7">
        <f t="shared" si="1"/>
        <v>3806.29</v>
      </c>
      <c r="I30" s="7">
        <v>18.100000000000001</v>
      </c>
      <c r="J30" s="7">
        <v>0</v>
      </c>
      <c r="K30" s="7">
        <v>0</v>
      </c>
      <c r="L30" s="7">
        <v>0</v>
      </c>
      <c r="M30" s="7">
        <v>0</v>
      </c>
      <c r="N30" s="7">
        <f t="shared" si="2"/>
        <v>18.100000000000001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3"/>
        <v>0</v>
      </c>
      <c r="U30" s="7">
        <f t="shared" si="7"/>
        <v>3824.39</v>
      </c>
      <c r="V30" s="94"/>
    </row>
    <row r="31" spans="1:22" ht="23.25" customHeight="1" x14ac:dyDescent="0.25">
      <c r="A31" s="93">
        <v>20</v>
      </c>
      <c r="B31" s="89" t="s">
        <v>35</v>
      </c>
      <c r="C31" s="7">
        <v>2304.38</v>
      </c>
      <c r="D31" s="7">
        <v>13.3</v>
      </c>
      <c r="E31" s="7">
        <v>13.3</v>
      </c>
      <c r="F31" s="7">
        <v>0</v>
      </c>
      <c r="G31" s="7">
        <v>0</v>
      </c>
      <c r="H31" s="7">
        <f t="shared" si="1"/>
        <v>2317.6800000000003</v>
      </c>
      <c r="I31" s="7">
        <v>285.56</v>
      </c>
      <c r="J31" s="7">
        <v>7.0000000000000007E-2</v>
      </c>
      <c r="K31" s="7">
        <v>7.0000000000000007E-2</v>
      </c>
      <c r="L31" s="7">
        <v>0</v>
      </c>
      <c r="M31" s="7">
        <v>0</v>
      </c>
      <c r="N31" s="7">
        <f t="shared" si="2"/>
        <v>285.63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3"/>
        <v>0</v>
      </c>
      <c r="U31" s="7">
        <f t="shared" si="7"/>
        <v>2603.3100000000004</v>
      </c>
    </row>
    <row r="32" spans="1:22" ht="20.25" customHeight="1" x14ac:dyDescent="0.25">
      <c r="A32" s="92"/>
      <c r="B32" s="87" t="s">
        <v>36</v>
      </c>
      <c r="C32" s="55">
        <f>SUM(C28:C31)</f>
        <v>12118.04</v>
      </c>
      <c r="D32" s="14">
        <f>D31+D30+D29+D28</f>
        <v>62.64</v>
      </c>
      <c r="E32" s="14">
        <f>E31+E30+E29+E28</f>
        <v>62.64</v>
      </c>
      <c r="F32" s="14">
        <f>F31+F30+F29+F28</f>
        <v>0</v>
      </c>
      <c r="G32" s="14">
        <f>G31+G30+G29+G28</f>
        <v>0</v>
      </c>
      <c r="H32" s="55">
        <f t="shared" si="1"/>
        <v>12180.68</v>
      </c>
      <c r="I32" s="55">
        <f>SUM(I28:I31)</f>
        <v>314.95</v>
      </c>
      <c r="J32" s="14">
        <f t="shared" ref="J32:S32" si="10">J31+J30+J29+J28</f>
        <v>1.6700000000000002</v>
      </c>
      <c r="K32" s="14">
        <f t="shared" si="10"/>
        <v>1.6700000000000002</v>
      </c>
      <c r="L32" s="14">
        <f t="shared" si="10"/>
        <v>0</v>
      </c>
      <c r="M32" s="14">
        <f t="shared" si="10"/>
        <v>0</v>
      </c>
      <c r="N32" s="55">
        <f t="shared" si="2"/>
        <v>316.62</v>
      </c>
      <c r="O32" s="14">
        <f>SUM(O28:O31)</f>
        <v>0</v>
      </c>
      <c r="P32" s="14">
        <f t="shared" si="10"/>
        <v>0</v>
      </c>
      <c r="Q32" s="14">
        <f t="shared" si="10"/>
        <v>0</v>
      </c>
      <c r="R32" s="14">
        <f t="shared" si="10"/>
        <v>0</v>
      </c>
      <c r="S32" s="14">
        <f t="shared" si="10"/>
        <v>0</v>
      </c>
      <c r="T32" s="14">
        <f t="shared" si="3"/>
        <v>0</v>
      </c>
      <c r="U32" s="14">
        <f t="shared" si="7"/>
        <v>12497.300000000001</v>
      </c>
    </row>
    <row r="33" spans="1:22" ht="21.75" customHeight="1" x14ac:dyDescent="0.25">
      <c r="A33" s="93">
        <v>21</v>
      </c>
      <c r="B33" s="89" t="s">
        <v>37</v>
      </c>
      <c r="C33" s="7">
        <v>4115.8</v>
      </c>
      <c r="D33" s="7">
        <v>4.2699999999999996</v>
      </c>
      <c r="E33" s="7">
        <v>4.2699999999999996</v>
      </c>
      <c r="F33" s="7">
        <v>0</v>
      </c>
      <c r="G33" s="7">
        <v>0</v>
      </c>
      <c r="H33" s="7">
        <f t="shared" si="1"/>
        <v>4120.0700000000006</v>
      </c>
      <c r="I33" s="7">
        <v>3.8</v>
      </c>
      <c r="J33" s="7">
        <v>0</v>
      </c>
      <c r="K33" s="7">
        <v>0</v>
      </c>
      <c r="L33" s="7">
        <v>0</v>
      </c>
      <c r="M33" s="7">
        <v>0</v>
      </c>
      <c r="N33" s="7">
        <f t="shared" si="2"/>
        <v>3.8</v>
      </c>
      <c r="O33" s="7" t="e">
        <f>#REF!</f>
        <v>#REF!</v>
      </c>
      <c r="P33" s="7">
        <v>0</v>
      </c>
      <c r="Q33" s="7">
        <v>0</v>
      </c>
      <c r="R33" s="7">
        <v>0</v>
      </c>
      <c r="S33" s="7">
        <v>0</v>
      </c>
      <c r="T33" s="7" t="e">
        <f t="shared" si="3"/>
        <v>#REF!</v>
      </c>
      <c r="U33" s="7" t="e">
        <f t="shared" si="7"/>
        <v>#REF!</v>
      </c>
    </row>
    <row r="34" spans="1:22" ht="17.25" customHeight="1" x14ac:dyDescent="0.25">
      <c r="A34" s="93">
        <v>22</v>
      </c>
      <c r="B34" s="89" t="s">
        <v>38</v>
      </c>
      <c r="C34" s="7">
        <v>5342.73</v>
      </c>
      <c r="D34" s="7">
        <v>24.33</v>
      </c>
      <c r="E34" s="7">
        <v>24.33</v>
      </c>
      <c r="F34" s="7">
        <v>0</v>
      </c>
      <c r="G34" s="7">
        <v>0</v>
      </c>
      <c r="H34" s="7">
        <f t="shared" si="1"/>
        <v>5367.0599999999995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f t="shared" si="2"/>
        <v>2</v>
      </c>
      <c r="O34" s="7" t="e">
        <f>#REF!</f>
        <v>#REF!</v>
      </c>
      <c r="P34" s="7">
        <v>0</v>
      </c>
      <c r="Q34" s="7">
        <v>0</v>
      </c>
      <c r="R34" s="7">
        <v>0</v>
      </c>
      <c r="S34" s="7">
        <v>0</v>
      </c>
      <c r="T34" s="7" t="e">
        <f t="shared" si="3"/>
        <v>#REF!</v>
      </c>
      <c r="U34" s="7" t="e">
        <f t="shared" si="7"/>
        <v>#REF!</v>
      </c>
    </row>
    <row r="35" spans="1:22" s="16" customFormat="1" ht="24" customHeight="1" x14ac:dyDescent="0.25">
      <c r="A35" s="93">
        <v>23</v>
      </c>
      <c r="B35" s="89" t="s">
        <v>39</v>
      </c>
      <c r="C35" s="7">
        <v>2634.14</v>
      </c>
      <c r="D35" s="7">
        <v>2.29</v>
      </c>
      <c r="E35" s="7">
        <v>2.29</v>
      </c>
      <c r="F35" s="7">
        <v>0</v>
      </c>
      <c r="G35" s="7">
        <v>0</v>
      </c>
      <c r="H35" s="7">
        <f t="shared" si="1"/>
        <v>2636.43</v>
      </c>
      <c r="I35" s="7">
        <v>11.33</v>
      </c>
      <c r="J35" s="7">
        <v>0</v>
      </c>
      <c r="K35" s="7">
        <v>0</v>
      </c>
      <c r="L35" s="7">
        <v>0</v>
      </c>
      <c r="M35" s="7">
        <v>0</v>
      </c>
      <c r="N35" s="7">
        <f t="shared" si="2"/>
        <v>11.33</v>
      </c>
      <c r="O35" s="7" t="e">
        <f>#REF!</f>
        <v>#REF!</v>
      </c>
      <c r="P35" s="7">
        <v>0</v>
      </c>
      <c r="Q35" s="7">
        <v>0</v>
      </c>
      <c r="R35" s="7">
        <v>0</v>
      </c>
      <c r="S35" s="7">
        <v>0</v>
      </c>
      <c r="T35" s="7" t="e">
        <f t="shared" si="3"/>
        <v>#REF!</v>
      </c>
      <c r="U35" s="7" t="e">
        <f t="shared" si="7"/>
        <v>#REF!</v>
      </c>
      <c r="V35" s="94"/>
    </row>
    <row r="36" spans="1:22" s="16" customFormat="1" ht="24.75" customHeight="1" x14ac:dyDescent="0.25">
      <c r="A36" s="93">
        <v>24</v>
      </c>
      <c r="B36" s="89" t="s">
        <v>40</v>
      </c>
      <c r="C36" s="7">
        <v>4658.1400000000003</v>
      </c>
      <c r="D36" s="7">
        <v>138.77000000000001</v>
      </c>
      <c r="E36" s="7">
        <v>138.77000000000001</v>
      </c>
      <c r="F36" s="7">
        <v>0</v>
      </c>
      <c r="G36" s="7">
        <v>0</v>
      </c>
      <c r="H36" s="7">
        <f t="shared" si="1"/>
        <v>4796.9100000000008</v>
      </c>
      <c r="I36" s="7">
        <v>3.46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3.46</v>
      </c>
      <c r="O36" s="7" t="e">
        <f>#REF!</f>
        <v>#REF!</v>
      </c>
      <c r="P36" s="7">
        <v>0</v>
      </c>
      <c r="Q36" s="7">
        <v>0</v>
      </c>
      <c r="R36" s="7">
        <v>0</v>
      </c>
      <c r="S36" s="7">
        <v>0</v>
      </c>
      <c r="T36" s="7" t="e">
        <f t="shared" si="3"/>
        <v>#REF!</v>
      </c>
      <c r="U36" s="7" t="e">
        <f t="shared" si="7"/>
        <v>#REF!</v>
      </c>
      <c r="V36" s="94"/>
    </row>
    <row r="37" spans="1:22" ht="23.25" customHeight="1" x14ac:dyDescent="0.25">
      <c r="A37" s="92"/>
      <c r="B37" s="87" t="s">
        <v>41</v>
      </c>
      <c r="C37" s="55">
        <f>SUM(C33:C36)</f>
        <v>16750.809999999998</v>
      </c>
      <c r="D37" s="14">
        <f>SUM(D33:D36)</f>
        <v>169.66</v>
      </c>
      <c r="E37" s="14">
        <f>SUM(E33:E36)</f>
        <v>169.66</v>
      </c>
      <c r="F37" s="14">
        <f>SUM(F33:F36)</f>
        <v>0</v>
      </c>
      <c r="G37" s="14">
        <f>SUM(G33:G36)</f>
        <v>0</v>
      </c>
      <c r="H37" s="55">
        <f t="shared" si="1"/>
        <v>16920.469999999998</v>
      </c>
      <c r="I37" s="14">
        <f>SUM(I33:I36)</f>
        <v>20.59</v>
      </c>
      <c r="J37" s="14">
        <f t="shared" ref="J37:S37" si="11">SUM(J33:J36)</f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55">
        <f t="shared" si="2"/>
        <v>20.59</v>
      </c>
      <c r="O37" s="14" t="e">
        <f>SUM(O33:O36)</f>
        <v>#REF!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 t="e">
        <f t="shared" si="3"/>
        <v>#REF!</v>
      </c>
      <c r="U37" s="55" t="e">
        <f t="shared" si="7"/>
        <v>#REF!</v>
      </c>
    </row>
    <row r="38" spans="1:22" ht="21.75" customHeight="1" x14ac:dyDescent="0.25">
      <c r="A38" s="92"/>
      <c r="B38" s="92" t="s">
        <v>42</v>
      </c>
      <c r="C38" s="14">
        <f>C37+C32+C27</f>
        <v>37739.009999999995</v>
      </c>
      <c r="D38" s="14">
        <f t="shared" ref="D38:U38" si="12">D37+D32+D27</f>
        <v>290.3</v>
      </c>
      <c r="E38" s="14">
        <f t="shared" si="12"/>
        <v>290.3</v>
      </c>
      <c r="F38" s="14">
        <f t="shared" si="12"/>
        <v>0</v>
      </c>
      <c r="G38" s="14">
        <f t="shared" si="12"/>
        <v>0</v>
      </c>
      <c r="H38" s="14">
        <f t="shared" si="12"/>
        <v>38029.31</v>
      </c>
      <c r="I38" s="14">
        <f t="shared" si="12"/>
        <v>909.53</v>
      </c>
      <c r="J38" s="14">
        <f t="shared" si="12"/>
        <v>1.9900000000000002</v>
      </c>
      <c r="K38" s="14">
        <f t="shared" si="12"/>
        <v>1.9900000000000002</v>
      </c>
      <c r="L38" s="14">
        <f t="shared" si="12"/>
        <v>0</v>
      </c>
      <c r="M38" s="14">
        <f t="shared" si="12"/>
        <v>0</v>
      </c>
      <c r="N38" s="14">
        <f t="shared" si="12"/>
        <v>911.52</v>
      </c>
      <c r="O38" s="14" t="e">
        <f t="shared" si="12"/>
        <v>#REF!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4" t="e">
        <f t="shared" si="12"/>
        <v>#REF!</v>
      </c>
      <c r="U38" s="14" t="e">
        <f t="shared" si="12"/>
        <v>#REF!</v>
      </c>
    </row>
    <row r="39" spans="1:22" ht="19.5" customHeight="1" x14ac:dyDescent="0.25">
      <c r="A39" s="93">
        <v>25</v>
      </c>
      <c r="B39" s="89" t="s">
        <v>43</v>
      </c>
      <c r="C39" s="7">
        <v>8535.51</v>
      </c>
      <c r="D39" s="7">
        <v>143.166</v>
      </c>
      <c r="E39" s="7">
        <v>143.16999999999999</v>
      </c>
      <c r="F39" s="7">
        <v>0</v>
      </c>
      <c r="G39" s="7">
        <v>0</v>
      </c>
      <c r="H39" s="7">
        <f t="shared" si="1"/>
        <v>8678.6759999999995</v>
      </c>
      <c r="I39" s="7" t="e">
        <f>#REF!</f>
        <v>#REF!</v>
      </c>
      <c r="J39" s="7">
        <v>0</v>
      </c>
      <c r="K39" s="7">
        <v>0</v>
      </c>
      <c r="L39" s="7">
        <v>0</v>
      </c>
      <c r="M39" s="7">
        <v>0</v>
      </c>
      <c r="N39" s="7" t="e">
        <f t="shared" si="2"/>
        <v>#REF!</v>
      </c>
      <c r="O39" s="7" t="e">
        <f>#REF!</f>
        <v>#REF!</v>
      </c>
      <c r="P39" s="7">
        <v>0</v>
      </c>
      <c r="Q39" s="7">
        <v>0</v>
      </c>
      <c r="R39" s="7">
        <v>0</v>
      </c>
      <c r="S39" s="7">
        <v>0</v>
      </c>
      <c r="T39" s="7" t="e">
        <f t="shared" si="3"/>
        <v>#REF!</v>
      </c>
      <c r="U39" s="7" t="e">
        <f t="shared" si="7"/>
        <v>#REF!</v>
      </c>
    </row>
    <row r="40" spans="1:22" ht="19.5" customHeight="1" x14ac:dyDescent="0.25">
      <c r="A40" s="93">
        <v>26</v>
      </c>
      <c r="B40" s="89" t="s">
        <v>44</v>
      </c>
      <c r="C40" s="7">
        <v>6857.44</v>
      </c>
      <c r="D40" s="7">
        <v>15.42</v>
      </c>
      <c r="E40" s="7">
        <v>15.42</v>
      </c>
      <c r="F40" s="7">
        <v>0</v>
      </c>
      <c r="G40" s="7">
        <v>0</v>
      </c>
      <c r="H40" s="7">
        <f t="shared" si="1"/>
        <v>6872.86</v>
      </c>
      <c r="I40" s="7" t="e">
        <f>#REF!</f>
        <v>#REF!</v>
      </c>
      <c r="J40" s="7">
        <v>0</v>
      </c>
      <c r="K40" s="7">
        <v>0</v>
      </c>
      <c r="L40" s="7">
        <v>0</v>
      </c>
      <c r="M40" s="7">
        <v>0</v>
      </c>
      <c r="N40" s="7" t="e">
        <f t="shared" si="2"/>
        <v>#REF!</v>
      </c>
      <c r="O40" s="7" t="e">
        <f>#REF!</f>
        <v>#REF!</v>
      </c>
      <c r="P40" s="7">
        <v>0</v>
      </c>
      <c r="Q40" s="7">
        <v>0</v>
      </c>
      <c r="R40" s="7">
        <v>0</v>
      </c>
      <c r="S40" s="7">
        <v>0</v>
      </c>
      <c r="T40" s="7" t="e">
        <f t="shared" si="3"/>
        <v>#REF!</v>
      </c>
      <c r="U40" s="7" t="e">
        <f t="shared" si="7"/>
        <v>#REF!</v>
      </c>
    </row>
    <row r="41" spans="1:22" s="16" customFormat="1" ht="19.5" customHeight="1" x14ac:dyDescent="0.25">
      <c r="A41" s="93">
        <v>27</v>
      </c>
      <c r="B41" s="89" t="s">
        <v>45</v>
      </c>
      <c r="C41" s="7">
        <v>12052.21</v>
      </c>
      <c r="D41" s="7">
        <v>64.959999999999994</v>
      </c>
      <c r="E41" s="7">
        <v>64.959999999999994</v>
      </c>
      <c r="F41" s="7">
        <v>0</v>
      </c>
      <c r="G41" s="7">
        <v>0</v>
      </c>
      <c r="H41" s="7">
        <f t="shared" si="1"/>
        <v>12117.169999999998</v>
      </c>
      <c r="I41" s="7" t="e">
        <f>#REF!</f>
        <v>#REF!</v>
      </c>
      <c r="J41" s="7">
        <v>0</v>
      </c>
      <c r="K41" s="7">
        <v>0</v>
      </c>
      <c r="L41" s="7">
        <v>0</v>
      </c>
      <c r="M41" s="7">
        <v>0</v>
      </c>
      <c r="N41" s="7" t="e">
        <f t="shared" si="2"/>
        <v>#REF!</v>
      </c>
      <c r="O41" s="7" t="e">
        <f>#REF!</f>
        <v>#REF!</v>
      </c>
      <c r="P41" s="7">
        <v>0</v>
      </c>
      <c r="Q41" s="7">
        <v>0</v>
      </c>
      <c r="R41" s="7">
        <v>0</v>
      </c>
      <c r="S41" s="7">
        <v>0</v>
      </c>
      <c r="T41" s="7" t="e">
        <f t="shared" si="3"/>
        <v>#REF!</v>
      </c>
      <c r="U41" s="7" t="e">
        <f t="shared" si="7"/>
        <v>#REF!</v>
      </c>
      <c r="V41" s="94"/>
    </row>
    <row r="42" spans="1:22" ht="18.75" customHeight="1" x14ac:dyDescent="0.25">
      <c r="A42" s="93">
        <v>28</v>
      </c>
      <c r="B42" s="89" t="s">
        <v>63</v>
      </c>
      <c r="C42" s="7">
        <v>2497.88</v>
      </c>
      <c r="D42" s="100">
        <f>5.61+55.67</f>
        <v>61.28</v>
      </c>
      <c r="E42" s="7">
        <v>5.61</v>
      </c>
      <c r="F42" s="7">
        <v>0</v>
      </c>
      <c r="G42" s="7">
        <v>0</v>
      </c>
      <c r="H42" s="7">
        <f t="shared" si="1"/>
        <v>2559.1600000000003</v>
      </c>
      <c r="I42" s="7" t="e">
        <f>#REF!</f>
        <v>#REF!</v>
      </c>
      <c r="J42" s="100">
        <v>80.34</v>
      </c>
      <c r="K42" s="7">
        <v>0</v>
      </c>
      <c r="L42" s="7">
        <v>0</v>
      </c>
      <c r="M42" s="7">
        <v>0</v>
      </c>
      <c r="N42" s="7" t="e">
        <f t="shared" si="2"/>
        <v>#REF!</v>
      </c>
      <c r="O42" s="7" t="e">
        <f>#REF!</f>
        <v>#REF!</v>
      </c>
      <c r="P42" s="7">
        <v>0</v>
      </c>
      <c r="Q42" s="7">
        <v>0</v>
      </c>
      <c r="R42" s="7">
        <v>0</v>
      </c>
      <c r="S42" s="7">
        <v>0</v>
      </c>
      <c r="T42" s="7" t="e">
        <f t="shared" si="3"/>
        <v>#REF!</v>
      </c>
      <c r="U42" s="7" t="e">
        <f t="shared" si="7"/>
        <v>#REF!</v>
      </c>
    </row>
    <row r="43" spans="1:22" ht="21" customHeight="1" x14ac:dyDescent="0.25">
      <c r="A43" s="92"/>
      <c r="B43" s="92" t="s">
        <v>46</v>
      </c>
      <c r="C43" s="14">
        <f>SUM(C39:C42)</f>
        <v>29943.040000000001</v>
      </c>
      <c r="D43" s="14">
        <f>SUM(D39:D42)</f>
        <v>284.82600000000002</v>
      </c>
      <c r="E43" s="14">
        <f>SUM(E39:E42)</f>
        <v>229.15999999999997</v>
      </c>
      <c r="F43" s="14">
        <f>SUM(F39:F42)</f>
        <v>0</v>
      </c>
      <c r="G43" s="14">
        <f>SUM(G39:G42)</f>
        <v>0</v>
      </c>
      <c r="H43" s="14">
        <f t="shared" si="1"/>
        <v>30227.866000000002</v>
      </c>
      <c r="I43" s="14" t="e">
        <f>SUM(I39:I42)</f>
        <v>#REF!</v>
      </c>
      <c r="J43" s="14">
        <f t="shared" ref="J43:S43" si="13">SUM(J39:J42)</f>
        <v>80.34</v>
      </c>
      <c r="K43" s="14">
        <f t="shared" si="13"/>
        <v>0</v>
      </c>
      <c r="L43" s="14">
        <f>SUM(L39:L42)</f>
        <v>0</v>
      </c>
      <c r="M43" s="14">
        <f>SUM(M39:M42)</f>
        <v>0</v>
      </c>
      <c r="N43" s="14" t="e">
        <f>I43+(J43-L43)</f>
        <v>#REF!</v>
      </c>
      <c r="O43" s="14" t="e">
        <f>SUM(O39:O42)</f>
        <v>#REF!</v>
      </c>
      <c r="P43" s="14">
        <f t="shared" si="13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14" t="e">
        <f t="shared" si="3"/>
        <v>#REF!</v>
      </c>
      <c r="U43" s="14" t="e">
        <f t="shared" si="7"/>
        <v>#REF!</v>
      </c>
    </row>
    <row r="44" spans="1:22" ht="21.75" customHeight="1" x14ac:dyDescent="0.25">
      <c r="A44" s="93">
        <v>29</v>
      </c>
      <c r="B44" s="93" t="s">
        <v>47</v>
      </c>
      <c r="C44" s="7">
        <v>7518.61</v>
      </c>
      <c r="D44" s="7">
        <v>51.1721</v>
      </c>
      <c r="E44" s="7">
        <v>51.1721</v>
      </c>
      <c r="F44" s="7">
        <v>0</v>
      </c>
      <c r="G44" s="7">
        <v>0</v>
      </c>
      <c r="H44" s="7">
        <f t="shared" si="1"/>
        <v>7569.7820999999994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3"/>
        <v>0</v>
      </c>
      <c r="U44" s="7">
        <f t="shared" si="7"/>
        <v>7569.7820999999994</v>
      </c>
    </row>
    <row r="45" spans="1:22" ht="15.75" customHeight="1" x14ac:dyDescent="0.25">
      <c r="A45" s="93">
        <v>30</v>
      </c>
      <c r="B45" s="93" t="s">
        <v>48</v>
      </c>
      <c r="C45" s="7">
        <v>6531.46</v>
      </c>
      <c r="D45" s="7">
        <v>80.39500000000001</v>
      </c>
      <c r="E45" s="7">
        <v>80.39500000000001</v>
      </c>
      <c r="F45" s="7">
        <v>0</v>
      </c>
      <c r="G45" s="7">
        <v>0</v>
      </c>
      <c r="H45" s="7">
        <f t="shared" si="1"/>
        <v>6611.8550000000005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3"/>
        <v>0</v>
      </c>
      <c r="U45" s="7">
        <f t="shared" si="7"/>
        <v>6611.8550000000005</v>
      </c>
    </row>
    <row r="46" spans="1:22" s="16" customFormat="1" ht="27" customHeight="1" x14ac:dyDescent="0.25">
      <c r="A46" s="93">
        <v>31</v>
      </c>
      <c r="B46" s="93" t="s">
        <v>49</v>
      </c>
      <c r="C46" s="7">
        <v>7463.33</v>
      </c>
      <c r="D46" s="7">
        <v>36.6</v>
      </c>
      <c r="E46" s="7">
        <v>36.6</v>
      </c>
      <c r="F46" s="7">
        <v>0</v>
      </c>
      <c r="G46" s="7">
        <v>0</v>
      </c>
      <c r="H46" s="7">
        <f t="shared" si="1"/>
        <v>7499.93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3"/>
        <v>0</v>
      </c>
      <c r="U46" s="7">
        <f t="shared" si="7"/>
        <v>7499.93</v>
      </c>
      <c r="V46" s="94"/>
    </row>
    <row r="47" spans="1:22" s="16" customFormat="1" ht="24.75" customHeight="1" x14ac:dyDescent="0.25">
      <c r="A47" s="93">
        <v>32</v>
      </c>
      <c r="B47" s="89" t="s">
        <v>50</v>
      </c>
      <c r="C47" s="7">
        <v>6372.76</v>
      </c>
      <c r="D47" s="7">
        <v>141.32</v>
      </c>
      <c r="E47" s="7">
        <v>141.32</v>
      </c>
      <c r="F47" s="7">
        <v>0</v>
      </c>
      <c r="G47" s="7">
        <v>0</v>
      </c>
      <c r="H47" s="7">
        <f t="shared" si="1"/>
        <v>6514.08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3"/>
        <v>0</v>
      </c>
      <c r="U47" s="7">
        <f t="shared" si="7"/>
        <v>6514.08</v>
      </c>
      <c r="V47" s="94"/>
    </row>
    <row r="48" spans="1:22" s="16" customFormat="1" ht="31.5" customHeight="1" x14ac:dyDescent="0.25">
      <c r="A48" s="92"/>
      <c r="B48" s="92" t="s">
        <v>51</v>
      </c>
      <c r="C48" s="14">
        <f>SUM(C44:C47)</f>
        <v>27886.160000000003</v>
      </c>
      <c r="D48" s="14">
        <f t="shared" ref="D48:U48" si="14">SUM(D44:D47)</f>
        <v>309.4871</v>
      </c>
      <c r="E48" s="14">
        <f t="shared" si="14"/>
        <v>309.4871</v>
      </c>
      <c r="F48" s="14">
        <f t="shared" si="14"/>
        <v>0</v>
      </c>
      <c r="G48" s="14">
        <f t="shared" si="14"/>
        <v>0</v>
      </c>
      <c r="H48" s="14">
        <f t="shared" si="14"/>
        <v>28195.647100000002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>
        <f t="shared" si="14"/>
        <v>0</v>
      </c>
      <c r="T48" s="14">
        <f t="shared" si="14"/>
        <v>0</v>
      </c>
      <c r="U48" s="14">
        <f t="shared" si="14"/>
        <v>28195.647100000002</v>
      </c>
      <c r="V48" s="94"/>
    </row>
    <row r="49" spans="1:21" s="27" customFormat="1" ht="24" customHeight="1" x14ac:dyDescent="0.25">
      <c r="A49" s="92"/>
      <c r="B49" s="92" t="s">
        <v>52</v>
      </c>
      <c r="C49" s="14">
        <f>C48+C43</f>
        <v>57829.200000000004</v>
      </c>
      <c r="D49" s="14">
        <f>D48+D43</f>
        <v>594.31310000000008</v>
      </c>
      <c r="E49" s="88">
        <f>E48+E43</f>
        <v>538.64709999999991</v>
      </c>
      <c r="F49" s="14">
        <f t="shared" ref="F49:U49" si="15">F48+F43</f>
        <v>0</v>
      </c>
      <c r="G49" s="14">
        <f t="shared" si="15"/>
        <v>0</v>
      </c>
      <c r="H49" s="14">
        <f>H48+H43</f>
        <v>58423.513100000004</v>
      </c>
      <c r="I49" s="14" t="e">
        <f t="shared" si="15"/>
        <v>#REF!</v>
      </c>
      <c r="J49" s="14">
        <f t="shared" si="15"/>
        <v>80.34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 t="e">
        <f t="shared" si="15"/>
        <v>#REF!</v>
      </c>
      <c r="O49" s="14" t="e">
        <f t="shared" si="15"/>
        <v>#REF!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 t="e">
        <f t="shared" si="15"/>
        <v>#REF!</v>
      </c>
      <c r="U49" s="14" t="e">
        <f t="shared" si="15"/>
        <v>#REF!</v>
      </c>
    </row>
    <row r="50" spans="1:21" s="29" customFormat="1" ht="24" customHeight="1" x14ac:dyDescent="0.25">
      <c r="A50" s="92"/>
      <c r="B50" s="92" t="s">
        <v>53</v>
      </c>
      <c r="C50" s="14" t="e">
        <f>C49+C38+C24</f>
        <v>#REF!</v>
      </c>
      <c r="D50" s="14">
        <f t="shared" ref="D50:U50" si="16">D49+D38+D24</f>
        <v>890.51310000000001</v>
      </c>
      <c r="E50" s="55">
        <f>E49+E38+E24</f>
        <v>834.84709999999984</v>
      </c>
      <c r="F50" s="14">
        <f t="shared" si="16"/>
        <v>0.1</v>
      </c>
      <c r="G50" s="14">
        <f t="shared" si="16"/>
        <v>0.1</v>
      </c>
      <c r="H50" s="14" t="e">
        <f t="shared" si="16"/>
        <v>#REF!</v>
      </c>
      <c r="I50" s="14" t="e">
        <f t="shared" si="16"/>
        <v>#REF!</v>
      </c>
      <c r="J50" s="14">
        <f t="shared" si="16"/>
        <v>89.2</v>
      </c>
      <c r="K50" s="55">
        <f t="shared" si="16"/>
        <v>8.86</v>
      </c>
      <c r="L50" s="14">
        <f t="shared" si="16"/>
        <v>0</v>
      </c>
      <c r="M50" s="14">
        <f t="shared" si="16"/>
        <v>0</v>
      </c>
      <c r="N50" s="14" t="e">
        <f t="shared" si="16"/>
        <v>#REF!</v>
      </c>
      <c r="O50" s="14" t="e">
        <f t="shared" si="16"/>
        <v>#REF!</v>
      </c>
      <c r="P50" s="14">
        <f t="shared" si="16"/>
        <v>147.89999999999998</v>
      </c>
      <c r="Q50" s="55">
        <f t="shared" si="16"/>
        <v>0.42</v>
      </c>
      <c r="R50" s="14">
        <f t="shared" si="16"/>
        <v>0</v>
      </c>
      <c r="S50" s="14">
        <f t="shared" si="16"/>
        <v>0</v>
      </c>
      <c r="T50" s="14" t="e">
        <f t="shared" si="16"/>
        <v>#REF!</v>
      </c>
      <c r="U50" s="14" t="e">
        <f t="shared" si="16"/>
        <v>#REF!</v>
      </c>
    </row>
    <row r="51" spans="1:21" s="27" customFormat="1" ht="24" customHeight="1" x14ac:dyDescent="0.25">
      <c r="C51" s="94">
        <f>101454.91-101399.24</f>
        <v>55.669999999998254</v>
      </c>
      <c r="D51" s="94"/>
      <c r="E51" s="70"/>
      <c r="F51" s="94"/>
      <c r="G51" s="70"/>
      <c r="H51" s="70"/>
      <c r="I51" s="94">
        <f>5576.89-5496.55</f>
        <v>80.340000000000146</v>
      </c>
      <c r="J51" s="94"/>
      <c r="K51" s="70"/>
      <c r="L51" s="94"/>
      <c r="M51" s="70"/>
      <c r="N51" s="70"/>
      <c r="O51" s="94">
        <f>796.77-649.27</f>
        <v>147.5</v>
      </c>
      <c r="P51" s="94"/>
      <c r="Q51" s="70"/>
      <c r="R51" s="94"/>
      <c r="S51" s="70"/>
      <c r="T51" s="70"/>
      <c r="U51" s="70"/>
    </row>
    <row r="52" spans="1:21" s="29" customFormat="1" ht="15.75" customHeight="1" x14ac:dyDescent="0.25">
      <c r="C52" s="30"/>
      <c r="D52" s="30"/>
      <c r="E52" s="69"/>
      <c r="F52" s="30"/>
      <c r="G52" s="69"/>
      <c r="H52" s="69"/>
      <c r="I52" s="30"/>
      <c r="J52" s="30"/>
      <c r="K52" s="69">
        <f>'[1]oct 2017'!K47+'[1]nov 17'!J47</f>
        <v>229.66300000000001</v>
      </c>
      <c r="L52" s="30"/>
      <c r="M52" s="69"/>
      <c r="N52" s="70"/>
      <c r="O52" s="30"/>
      <c r="P52" s="30"/>
      <c r="Q52" s="71">
        <f>'[1]oct 2017'!R47+'[1]nov 17'!Q47</f>
        <v>62.980000000000004</v>
      </c>
      <c r="R52" s="30"/>
      <c r="S52" s="69"/>
      <c r="T52" s="69"/>
      <c r="U52" s="30"/>
    </row>
    <row r="53" spans="1:21" s="27" customFormat="1" ht="15.75" customHeight="1" x14ac:dyDescent="0.25">
      <c r="B53" s="94"/>
      <c r="C53" s="189" t="s">
        <v>54</v>
      </c>
      <c r="D53" s="189"/>
      <c r="E53" s="189"/>
      <c r="F53" s="189"/>
      <c r="G53" s="189"/>
      <c r="H53" s="54"/>
      <c r="I53" s="94"/>
      <c r="J53" s="94">
        <f>D50+J50+P50-F50-L50-R50</f>
        <v>1127.5131000000001</v>
      </c>
      <c r="K53" s="94"/>
      <c r="L53" s="30" t="e">
        <f>#REF!+CIRCLE!E48+CIRCLE!K48+CIRCLE!Q48</f>
        <v>#REF!</v>
      </c>
      <c r="M53" s="94"/>
      <c r="N53" s="94"/>
      <c r="R53" s="94"/>
      <c r="U53" s="94"/>
    </row>
    <row r="54" spans="1:21" s="27" customFormat="1" ht="22.5" customHeight="1" x14ac:dyDescent="0.25">
      <c r="B54" s="94"/>
      <c r="C54" s="94"/>
      <c r="D54" s="189" t="s">
        <v>55</v>
      </c>
      <c r="E54" s="189"/>
      <c r="F54" s="189"/>
      <c r="G54" s="189"/>
      <c r="H54" s="67"/>
      <c r="I54" s="94"/>
      <c r="J54" s="53">
        <f>E50+K50+Q50-G50-M50-S50</f>
        <v>844.02709999999979</v>
      </c>
      <c r="K54" s="94"/>
      <c r="L54" s="94"/>
      <c r="M54" s="94"/>
      <c r="N54" s="94"/>
      <c r="R54" s="94"/>
      <c r="T54" s="94"/>
    </row>
    <row r="55" spans="1:21" ht="20.25" customHeight="1" x14ac:dyDescent="0.25">
      <c r="C55" s="72"/>
      <c r="D55" s="189" t="s">
        <v>56</v>
      </c>
      <c r="E55" s="189"/>
      <c r="F55" s="189"/>
      <c r="G55" s="189"/>
      <c r="H55" s="67"/>
      <c r="I55" s="73"/>
      <c r="J55" s="94" t="e">
        <f>H50+N50+T50</f>
        <v>#REF!</v>
      </c>
      <c r="K55" s="67"/>
      <c r="L55" s="67"/>
      <c r="M55" s="67"/>
      <c r="N55" s="67">
        <f>107828.57+844.02</f>
        <v>108672.59000000001</v>
      </c>
      <c r="P55" s="27"/>
      <c r="Q55" s="74"/>
      <c r="U55" s="74"/>
    </row>
    <row r="56" spans="1:21" ht="12.75" customHeight="1" x14ac:dyDescent="0.25">
      <c r="D56" s="68"/>
      <c r="E56" s="68"/>
      <c r="F56" s="72"/>
      <c r="G56" s="68"/>
      <c r="I56" s="77"/>
      <c r="J56" s="72"/>
      <c r="K56" s="67"/>
      <c r="L56" s="67"/>
      <c r="M56" s="67"/>
    </row>
    <row r="57" spans="1:21" ht="18" customHeight="1" x14ac:dyDescent="0.25">
      <c r="D57" s="68"/>
      <c r="E57" s="68"/>
      <c r="F57" s="68"/>
      <c r="G57" s="68"/>
      <c r="I57" s="77"/>
      <c r="J57" s="72"/>
      <c r="K57" s="67"/>
      <c r="L57" s="67" t="e">
        <f>N55-J55</f>
        <v>#REF!</v>
      </c>
      <c r="M57" s="78" t="e">
        <f>'[1]feb 18'!J54+#REF!</f>
        <v>#REF!</v>
      </c>
      <c r="N57" s="67"/>
      <c r="Q57" s="11"/>
      <c r="R57" s="11"/>
      <c r="S57" s="68"/>
      <c r="T57" s="11"/>
      <c r="U57" s="11"/>
    </row>
    <row r="58" spans="1:21" ht="27" customHeight="1" x14ac:dyDescent="0.25">
      <c r="B58" s="188" t="s">
        <v>57</v>
      </c>
      <c r="C58" s="188"/>
      <c r="D58" s="188"/>
      <c r="E58" s="188"/>
      <c r="F58" s="188"/>
      <c r="G58" s="16"/>
      <c r="H58" s="16"/>
      <c r="I58" s="79"/>
      <c r="J58" s="193">
        <f>'[1]aug 17'!J53+'[1]sep 17'!J51</f>
        <v>97392.012300000002</v>
      </c>
      <c r="K58" s="194"/>
      <c r="L58" s="194"/>
      <c r="M58" s="54"/>
      <c r="N58" s="16">
        <f>108672.59-108389.08</f>
        <v>283.50999999999476</v>
      </c>
      <c r="O58" s="16"/>
      <c r="P58" s="96"/>
      <c r="Q58" s="188" t="s">
        <v>58</v>
      </c>
      <c r="R58" s="188"/>
      <c r="S58" s="188"/>
      <c r="T58" s="188"/>
      <c r="U58" s="188"/>
    </row>
    <row r="59" spans="1:21" ht="23.25" customHeight="1" x14ac:dyDescent="0.25">
      <c r="B59" s="188" t="s">
        <v>59</v>
      </c>
      <c r="C59" s="188"/>
      <c r="D59" s="188"/>
      <c r="E59" s="188"/>
      <c r="F59" s="188"/>
      <c r="G59" s="16"/>
      <c r="H59" s="54"/>
      <c r="I59" s="80"/>
      <c r="J59" s="81"/>
      <c r="K59" s="95"/>
      <c r="L59" s="81"/>
      <c r="M59" s="16"/>
      <c r="N59" s="16"/>
      <c r="O59" s="16"/>
      <c r="P59" s="96"/>
      <c r="Q59" s="188" t="s">
        <v>59</v>
      </c>
      <c r="R59" s="188"/>
      <c r="S59" s="188"/>
      <c r="T59" s="188"/>
      <c r="U59" s="188"/>
    </row>
    <row r="60" spans="1:21" x14ac:dyDescent="0.25">
      <c r="F60" s="68"/>
      <c r="J60" s="192" t="s">
        <v>60</v>
      </c>
      <c r="K60" s="192"/>
      <c r="L60" s="192"/>
    </row>
    <row r="61" spans="1:21" x14ac:dyDescent="0.25">
      <c r="F61" s="68"/>
      <c r="G61" s="78">
        <f>'[1]oct 2017'!J53+'[1]nov 17'!J51</f>
        <v>98581.184299999994</v>
      </c>
      <c r="J61" s="81"/>
      <c r="K61" s="95"/>
      <c r="L61" s="81"/>
      <c r="N61" s="83">
        <f>'[1]sep 17'!J53+'[1]oct 2017'!J51</f>
        <v>97903.751300000004</v>
      </c>
    </row>
    <row r="62" spans="1:21" ht="24" customHeight="1" x14ac:dyDescent="0.25">
      <c r="J62" s="192" t="s">
        <v>61</v>
      </c>
      <c r="K62" s="192"/>
      <c r="L62" s="192"/>
    </row>
    <row r="63" spans="1:21" x14ac:dyDescent="0.25">
      <c r="G63" s="67"/>
      <c r="J63" s="192" t="s">
        <v>62</v>
      </c>
      <c r="K63" s="192"/>
      <c r="L63" s="192"/>
    </row>
    <row r="66" spans="3:21" x14ac:dyDescent="0.25">
      <c r="C66" s="67"/>
    </row>
    <row r="67" spans="3:21" x14ac:dyDescent="0.25">
      <c r="H67" s="84"/>
      <c r="I67" s="85"/>
      <c r="J67" s="84"/>
    </row>
    <row r="68" spans="3:21" x14ac:dyDescent="0.25">
      <c r="H68" s="84"/>
      <c r="I68" s="85"/>
      <c r="J68" s="84"/>
    </row>
    <row r="69" spans="3:21" x14ac:dyDescent="0.25">
      <c r="H69" s="78">
        <f>'[1]nov 17'!J53+'[1]dec 17'!J51</f>
        <v>98988.2883</v>
      </c>
      <c r="I69" s="85"/>
      <c r="J69" s="84"/>
    </row>
    <row r="70" spans="3:21" x14ac:dyDescent="0.25">
      <c r="H70" s="84"/>
      <c r="I70" s="85"/>
      <c r="J70" s="84"/>
    </row>
    <row r="71" spans="3:21" x14ac:dyDescent="0.25">
      <c r="H71" s="84"/>
      <c r="I71" s="85"/>
      <c r="J71" s="84"/>
    </row>
    <row r="72" spans="3:21" x14ac:dyDescent="0.25">
      <c r="I72" s="82">
        <f>261.37+72.57</f>
        <v>333.94</v>
      </c>
      <c r="P72" s="11"/>
      <c r="Q72" s="11"/>
      <c r="R72" s="11"/>
      <c r="S72" s="68"/>
      <c r="T72" s="11"/>
      <c r="U72" s="11"/>
    </row>
    <row r="73" spans="3:21" x14ac:dyDescent="0.25">
      <c r="I73" s="82">
        <f>78.17+53.54</f>
        <v>131.71</v>
      </c>
      <c r="P73" s="11"/>
      <c r="Q73" s="11"/>
      <c r="R73" s="11"/>
      <c r="S73" s="68"/>
      <c r="T73" s="11"/>
      <c r="U73" s="11"/>
    </row>
  </sheetData>
  <mergeCells count="31">
    <mergeCell ref="J60:L60"/>
    <mergeCell ref="J62:L62"/>
    <mergeCell ref="J63:L63"/>
    <mergeCell ref="D55:G55"/>
    <mergeCell ref="B58:F58"/>
    <mergeCell ref="J58:L58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topLeftCell="A10" zoomScale="74" zoomScaleNormal="74" workbookViewId="0">
      <selection activeCell="D3" sqref="D3:E3"/>
    </sheetView>
  </sheetViews>
  <sheetFormatPr defaultRowHeight="15" x14ac:dyDescent="0.3"/>
  <cols>
    <col min="1" max="1" width="5.7109375" style="3" customWidth="1"/>
    <col min="2" max="2" width="47.28515625" style="3" customWidth="1"/>
    <col min="3" max="3" width="22.85546875" style="3" hidden="1" customWidth="1"/>
    <col min="4" max="4" width="22.5703125" style="3" customWidth="1"/>
    <col min="5" max="5" width="25.140625" style="3" customWidth="1"/>
    <col min="6" max="6" width="20.140625" style="3" customWidth="1"/>
    <col min="7" max="7" width="9.140625" style="3"/>
    <col min="8" max="8" width="16.42578125" style="3" bestFit="1" customWidth="1"/>
    <col min="9" max="16384" width="9.140625" style="3"/>
  </cols>
  <sheetData>
    <row r="1" spans="1:6" ht="9.75" customHeight="1" x14ac:dyDescent="0.3">
      <c r="A1" s="196"/>
      <c r="B1" s="197"/>
      <c r="C1" s="197"/>
    </row>
    <row r="2" spans="1:6" s="4" customFormat="1" ht="18.75" customHeight="1" x14ac:dyDescent="0.25">
      <c r="A2" s="198" t="s">
        <v>1</v>
      </c>
      <c r="B2" s="198" t="s">
        <v>2</v>
      </c>
      <c r="C2" s="98" t="s">
        <v>3</v>
      </c>
    </row>
    <row r="3" spans="1:6" s="4" customFormat="1" ht="19.5" customHeight="1" x14ac:dyDescent="0.25">
      <c r="A3" s="199"/>
      <c r="B3" s="199"/>
      <c r="C3" s="198" t="s">
        <v>6</v>
      </c>
      <c r="D3" s="106" t="s">
        <v>68</v>
      </c>
      <c r="E3" s="106" t="s">
        <v>69</v>
      </c>
    </row>
    <row r="4" spans="1:6" s="4" customFormat="1" ht="15.75" customHeight="1" x14ac:dyDescent="0.25">
      <c r="A4" s="200"/>
      <c r="B4" s="200"/>
      <c r="C4" s="200"/>
    </row>
    <row r="5" spans="1:6" s="11" customFormat="1" ht="19.5" customHeight="1" x14ac:dyDescent="0.25">
      <c r="A5" s="5">
        <v>1</v>
      </c>
      <c r="B5" s="6" t="s">
        <v>13</v>
      </c>
      <c r="C5" s="7">
        <v>134.02833333333334</v>
      </c>
      <c r="D5" s="76">
        <v>458.80999999999989</v>
      </c>
      <c r="E5" s="76">
        <v>192.87</v>
      </c>
      <c r="F5" s="11">
        <f>D5-E5</f>
        <v>265.93999999999988</v>
      </c>
    </row>
    <row r="6" spans="1:6" s="11" customFormat="1" ht="19.5" customHeight="1" x14ac:dyDescent="0.25">
      <c r="A6" s="5">
        <v>2</v>
      </c>
      <c r="B6" s="6" t="s">
        <v>65</v>
      </c>
      <c r="C6" s="7"/>
      <c r="D6" s="76">
        <v>0</v>
      </c>
      <c r="E6" s="76">
        <v>265.93</v>
      </c>
      <c r="F6" s="11">
        <f t="shared" ref="F6:F50" si="0">D6-E6</f>
        <v>-265.93</v>
      </c>
    </row>
    <row r="7" spans="1:6" s="11" customFormat="1" ht="21.75" customHeight="1" x14ac:dyDescent="0.25">
      <c r="A7" s="5">
        <v>3</v>
      </c>
      <c r="B7" s="6" t="s">
        <v>14</v>
      </c>
      <c r="C7" s="7">
        <v>106.67333333333335</v>
      </c>
      <c r="D7" s="76">
        <v>309.7600000000001</v>
      </c>
      <c r="E7" s="76">
        <v>309.7600000000001</v>
      </c>
      <c r="F7" s="11">
        <f t="shared" si="0"/>
        <v>0</v>
      </c>
    </row>
    <row r="8" spans="1:6" s="11" customFormat="1" ht="17.25" customHeight="1" x14ac:dyDescent="0.25">
      <c r="A8" s="5">
        <v>4</v>
      </c>
      <c r="B8" s="6" t="s">
        <v>15</v>
      </c>
      <c r="C8" s="7">
        <v>2.0666666666666669</v>
      </c>
      <c r="D8" s="76">
        <v>7.36</v>
      </c>
      <c r="E8" s="76">
        <v>0</v>
      </c>
      <c r="F8" s="11">
        <f t="shared" si="0"/>
        <v>7.36</v>
      </c>
    </row>
    <row r="9" spans="1:6" s="16" customFormat="1" ht="19.5" customHeight="1" x14ac:dyDescent="0.25">
      <c r="A9" s="12"/>
      <c r="B9" s="13" t="s">
        <v>16</v>
      </c>
      <c r="C9" s="14">
        <v>242.76833333333335</v>
      </c>
      <c r="D9" s="27">
        <v>775.93</v>
      </c>
      <c r="E9" s="27">
        <v>768.56000000000017</v>
      </c>
      <c r="F9" s="11">
        <f t="shared" si="0"/>
        <v>7.3699999999997772</v>
      </c>
    </row>
    <row r="10" spans="1:6" s="11" customFormat="1" ht="25.5" customHeight="1" x14ac:dyDescent="0.25">
      <c r="A10" s="5">
        <v>5</v>
      </c>
      <c r="B10" s="6" t="s">
        <v>17</v>
      </c>
      <c r="C10" s="7">
        <v>545.01400000000001</v>
      </c>
      <c r="D10" s="76">
        <v>567.25999999999965</v>
      </c>
      <c r="E10" s="76">
        <v>567.24</v>
      </c>
      <c r="F10" s="11">
        <f t="shared" si="0"/>
        <v>1.999999999964075E-2</v>
      </c>
    </row>
    <row r="11" spans="1:6" s="11" customFormat="1" ht="19.5" customHeight="1" x14ac:dyDescent="0.25">
      <c r="A11" s="5">
        <v>6</v>
      </c>
      <c r="B11" s="6" t="s">
        <v>18</v>
      </c>
      <c r="C11" s="7">
        <v>102.32099999999998</v>
      </c>
      <c r="D11" s="76">
        <v>314.7600000000001</v>
      </c>
      <c r="E11" s="76">
        <v>314.7600000000001</v>
      </c>
      <c r="F11" s="11">
        <f t="shared" si="0"/>
        <v>0</v>
      </c>
    </row>
    <row r="12" spans="1:6" s="11" customFormat="1" ht="21" customHeight="1" x14ac:dyDescent="0.25">
      <c r="A12" s="5">
        <v>7</v>
      </c>
      <c r="B12" s="6" t="s">
        <v>19</v>
      </c>
      <c r="C12" s="7">
        <v>439.76333333333338</v>
      </c>
      <c r="D12" s="76">
        <v>1508.0699999999993</v>
      </c>
      <c r="E12" s="76">
        <v>1508.0699999999993</v>
      </c>
      <c r="F12" s="11">
        <f t="shared" si="0"/>
        <v>0</v>
      </c>
    </row>
    <row r="13" spans="1:6" s="16" customFormat="1" ht="19.5" customHeight="1" x14ac:dyDescent="0.25">
      <c r="A13" s="12"/>
      <c r="B13" s="13" t="s">
        <v>20</v>
      </c>
      <c r="C13" s="14">
        <v>1087.0983333333334</v>
      </c>
      <c r="D13" s="27">
        <v>2390.09</v>
      </c>
      <c r="E13" s="27">
        <v>2390.0699999999993</v>
      </c>
      <c r="F13" s="11">
        <f t="shared" si="0"/>
        <v>2.0000000000891305E-2</v>
      </c>
    </row>
    <row r="14" spans="1:6" s="11" customFormat="1" ht="21" customHeight="1" x14ac:dyDescent="0.25">
      <c r="A14" s="5">
        <v>8</v>
      </c>
      <c r="B14" s="6" t="s">
        <v>21</v>
      </c>
      <c r="C14" s="7">
        <v>540.85</v>
      </c>
      <c r="D14" s="76">
        <v>969.11200000000031</v>
      </c>
      <c r="E14" s="76">
        <v>968.202</v>
      </c>
      <c r="F14" s="11">
        <f t="shared" si="0"/>
        <v>0.91000000000030923</v>
      </c>
    </row>
    <row r="15" spans="1:6" s="24" customFormat="1" ht="21.75" customHeight="1" x14ac:dyDescent="0.25">
      <c r="A15" s="18">
        <v>9</v>
      </c>
      <c r="B15" s="19" t="s">
        <v>22</v>
      </c>
      <c r="C15" s="20">
        <v>65.2</v>
      </c>
      <c r="D15" s="102">
        <v>182.22</v>
      </c>
      <c r="E15" s="102">
        <v>197.16</v>
      </c>
      <c r="F15" s="11">
        <f t="shared" si="0"/>
        <v>-14.939999999999998</v>
      </c>
    </row>
    <row r="16" spans="1:6" s="11" customFormat="1" ht="21.75" customHeight="1" x14ac:dyDescent="0.25">
      <c r="A16" s="5">
        <v>10</v>
      </c>
      <c r="B16" s="6" t="s">
        <v>23</v>
      </c>
      <c r="C16" s="7">
        <v>126.64</v>
      </c>
      <c r="D16" s="76">
        <v>203.32000000000005</v>
      </c>
      <c r="E16" s="76">
        <v>188.01499999999999</v>
      </c>
      <c r="F16" s="11">
        <f t="shared" si="0"/>
        <v>15.305000000000064</v>
      </c>
    </row>
    <row r="17" spans="1:8" s="16" customFormat="1" ht="19.5" customHeight="1" x14ac:dyDescent="0.25">
      <c r="A17" s="12"/>
      <c r="B17" s="13" t="s">
        <v>24</v>
      </c>
      <c r="C17" s="14">
        <v>732.69</v>
      </c>
      <c r="D17" s="27">
        <v>1354.6520000000003</v>
      </c>
      <c r="E17" s="27">
        <v>1353.377</v>
      </c>
      <c r="F17" s="11">
        <f t="shared" si="0"/>
        <v>1.2750000000003183</v>
      </c>
    </row>
    <row r="18" spans="1:8" s="11" customFormat="1" ht="19.5" customHeight="1" x14ac:dyDescent="0.25">
      <c r="A18" s="5">
        <v>11</v>
      </c>
      <c r="B18" s="6" t="s">
        <v>25</v>
      </c>
      <c r="C18" s="7">
        <v>135.3133333333333</v>
      </c>
      <c r="D18" s="76">
        <v>751.40999999999963</v>
      </c>
      <c r="E18" s="76">
        <v>749.14</v>
      </c>
      <c r="F18" s="11">
        <f t="shared" si="0"/>
        <v>2.2699999999996407</v>
      </c>
    </row>
    <row r="19" spans="1:8" s="11" customFormat="1" ht="21" customHeight="1" x14ac:dyDescent="0.25">
      <c r="A19" s="5">
        <v>12</v>
      </c>
      <c r="B19" s="6" t="s">
        <v>26</v>
      </c>
      <c r="C19" s="7">
        <v>33.798333333333325</v>
      </c>
      <c r="D19" s="76">
        <v>120.98999999999998</v>
      </c>
      <c r="E19" s="76">
        <v>119.97</v>
      </c>
      <c r="F19" s="11">
        <f t="shared" si="0"/>
        <v>1.0199999999999818</v>
      </c>
    </row>
    <row r="20" spans="1:8" s="11" customFormat="1" ht="17.25" customHeight="1" x14ac:dyDescent="0.25">
      <c r="A20" s="5">
        <v>13</v>
      </c>
      <c r="B20" s="25" t="s">
        <v>27</v>
      </c>
      <c r="C20" s="7">
        <v>261.95499999999998</v>
      </c>
      <c r="D20" s="76">
        <v>450.7299999999999</v>
      </c>
      <c r="E20" s="76">
        <v>449.91</v>
      </c>
      <c r="F20" s="11">
        <f t="shared" si="0"/>
        <v>0.81999999999987949</v>
      </c>
    </row>
    <row r="21" spans="1:8" s="16" customFormat="1" ht="25.5" customHeight="1" x14ac:dyDescent="0.25">
      <c r="A21" s="12"/>
      <c r="B21" s="13" t="s">
        <v>28</v>
      </c>
      <c r="C21" s="14">
        <v>431.06666666666661</v>
      </c>
      <c r="D21" s="27">
        <v>1323.1299999999997</v>
      </c>
      <c r="E21" s="27">
        <v>1319.02</v>
      </c>
      <c r="F21" s="11">
        <f t="shared" si="0"/>
        <v>4.1099999999996726</v>
      </c>
    </row>
    <row r="22" spans="1:8" s="16" customFormat="1" ht="19.5" customHeight="1" x14ac:dyDescent="0.25">
      <c r="A22" s="12"/>
      <c r="B22" s="13" t="s">
        <v>29</v>
      </c>
      <c r="C22" s="14">
        <v>2493.6233333333334</v>
      </c>
      <c r="D22" s="27">
        <v>5843.8019999999988</v>
      </c>
      <c r="E22" s="27">
        <v>5831.0269999999991</v>
      </c>
      <c r="F22" s="11">
        <f t="shared" si="0"/>
        <v>12.774999999999636</v>
      </c>
    </row>
    <row r="23" spans="1:8" s="11" customFormat="1" ht="18" customHeight="1" x14ac:dyDescent="0.25">
      <c r="A23" s="5">
        <v>14</v>
      </c>
      <c r="B23" s="6" t="s">
        <v>30</v>
      </c>
      <c r="C23" s="7">
        <v>4616.42</v>
      </c>
      <c r="D23" s="76">
        <v>6839.2820000000011</v>
      </c>
      <c r="E23" s="105">
        <v>4000.8</v>
      </c>
      <c r="F23" s="104">
        <f t="shared" si="0"/>
        <v>2838.4820000000009</v>
      </c>
      <c r="H23" s="11">
        <f>F23/11</f>
        <v>258.04381818181827</v>
      </c>
    </row>
    <row r="24" spans="1:8" s="11" customFormat="1" ht="27" customHeight="1" x14ac:dyDescent="0.25">
      <c r="A24" s="5">
        <v>15</v>
      </c>
      <c r="B24" s="6" t="s">
        <v>31</v>
      </c>
      <c r="C24" s="7">
        <v>4148.41</v>
      </c>
      <c r="D24" s="76">
        <v>4883.670000000001</v>
      </c>
      <c r="E24" s="76">
        <v>4869.3599999999997</v>
      </c>
      <c r="F24" s="11">
        <f t="shared" si="0"/>
        <v>14.31000000000131</v>
      </c>
      <c r="H24" s="11">
        <f t="shared" ref="H24:H50" si="1">F24/11</f>
        <v>1.30090909090921</v>
      </c>
    </row>
    <row r="25" spans="1:8" s="16" customFormat="1" ht="19.5" customHeight="1" x14ac:dyDescent="0.25">
      <c r="A25" s="12"/>
      <c r="B25" s="26" t="s">
        <v>32</v>
      </c>
      <c r="C25" s="14"/>
      <c r="D25" s="27">
        <v>11722.951999999999</v>
      </c>
      <c r="E25" s="27">
        <v>8870.16</v>
      </c>
      <c r="F25" s="11">
        <f t="shared" si="0"/>
        <v>2852.7919999999995</v>
      </c>
      <c r="H25" s="11">
        <f t="shared" si="1"/>
        <v>259.3447272727272</v>
      </c>
    </row>
    <row r="26" spans="1:8" s="11" customFormat="1" ht="19.5" customHeight="1" x14ac:dyDescent="0.25">
      <c r="A26" s="5">
        <v>16</v>
      </c>
      <c r="B26" s="6" t="s">
        <v>33</v>
      </c>
      <c r="C26" s="7">
        <v>4270.66</v>
      </c>
      <c r="D26" s="76">
        <v>3522.2129999999997</v>
      </c>
      <c r="E26" s="76">
        <v>2978.1</v>
      </c>
      <c r="F26" s="11">
        <f t="shared" si="0"/>
        <v>544.11299999999983</v>
      </c>
      <c r="H26" s="11">
        <f t="shared" si="1"/>
        <v>49.464818181818167</v>
      </c>
    </row>
    <row r="27" spans="1:8" s="11" customFormat="1" ht="19.5" customHeight="1" x14ac:dyDescent="0.25">
      <c r="A27" s="5">
        <v>17</v>
      </c>
      <c r="B27" s="6" t="s">
        <v>64</v>
      </c>
      <c r="C27" s="7"/>
      <c r="D27" s="76">
        <v>191.851</v>
      </c>
      <c r="E27" s="76">
        <v>3034.84</v>
      </c>
      <c r="F27" s="11">
        <f t="shared" si="0"/>
        <v>-2842.989</v>
      </c>
      <c r="H27" s="11">
        <f t="shared" si="1"/>
        <v>-258.45354545454546</v>
      </c>
    </row>
    <row r="28" spans="1:8" s="11" customFormat="1" ht="21.75" customHeight="1" x14ac:dyDescent="0.25">
      <c r="A28" s="5">
        <v>18</v>
      </c>
      <c r="B28" s="6" t="s">
        <v>34</v>
      </c>
      <c r="C28" s="7"/>
      <c r="D28" s="76">
        <v>3821.0410000000002</v>
      </c>
      <c r="E28" s="76">
        <v>3800.72</v>
      </c>
      <c r="F28" s="11">
        <f t="shared" si="0"/>
        <v>20.321000000000367</v>
      </c>
      <c r="H28" s="11">
        <f t="shared" si="1"/>
        <v>1.8473636363636698</v>
      </c>
    </row>
    <row r="29" spans="1:8" s="11" customFormat="1" ht="20.25" customHeight="1" x14ac:dyDescent="0.25">
      <c r="A29" s="5">
        <v>19</v>
      </c>
      <c r="B29" s="6" t="s">
        <v>35</v>
      </c>
      <c r="C29" s="7">
        <v>1997.83</v>
      </c>
      <c r="D29" s="76">
        <v>2370.2332999999999</v>
      </c>
      <c r="E29" s="76">
        <v>2304.38</v>
      </c>
      <c r="F29" s="11">
        <f t="shared" si="0"/>
        <v>65.853299999999763</v>
      </c>
      <c r="H29" s="11">
        <f t="shared" si="1"/>
        <v>5.9866636363636152</v>
      </c>
    </row>
    <row r="30" spans="1:8" s="16" customFormat="1" ht="24.75" customHeight="1" x14ac:dyDescent="0.25">
      <c r="A30" s="12"/>
      <c r="B30" s="13" t="s">
        <v>36</v>
      </c>
      <c r="C30" s="14">
        <v>15033.32</v>
      </c>
      <c r="D30" s="27">
        <v>9905.3382999999958</v>
      </c>
      <c r="E30" s="27">
        <v>12118.04</v>
      </c>
      <c r="F30" s="11">
        <f t="shared" si="0"/>
        <v>-2212.7017000000051</v>
      </c>
      <c r="H30" s="11">
        <f t="shared" si="1"/>
        <v>-201.15470000000047</v>
      </c>
    </row>
    <row r="31" spans="1:8" s="11" customFormat="1" ht="23.25" customHeight="1" x14ac:dyDescent="0.25">
      <c r="A31" s="5">
        <v>20</v>
      </c>
      <c r="B31" s="6" t="s">
        <v>37</v>
      </c>
      <c r="C31" s="7">
        <v>3431.66</v>
      </c>
      <c r="D31" s="76">
        <v>4087.4999999999995</v>
      </c>
      <c r="E31" s="76">
        <v>4115.8</v>
      </c>
      <c r="F31" s="11">
        <f t="shared" si="0"/>
        <v>-28.300000000000637</v>
      </c>
      <c r="H31" s="11">
        <f t="shared" si="1"/>
        <v>-2.5727272727273305</v>
      </c>
    </row>
    <row r="32" spans="1:8" s="11" customFormat="1" ht="20.25" customHeight="1" x14ac:dyDescent="0.25">
      <c r="A32" s="5">
        <v>21</v>
      </c>
      <c r="B32" s="6" t="s">
        <v>38</v>
      </c>
      <c r="C32" s="7">
        <v>3857.4</v>
      </c>
      <c r="D32" s="76">
        <v>5309.0399999999981</v>
      </c>
      <c r="E32" s="76">
        <v>5342.73</v>
      </c>
      <c r="F32" s="11">
        <f t="shared" si="0"/>
        <v>-33.690000000001419</v>
      </c>
      <c r="H32" s="11">
        <f t="shared" si="1"/>
        <v>-3.0627272727274018</v>
      </c>
    </row>
    <row r="33" spans="1:8" s="11" customFormat="1" ht="21.75" customHeight="1" x14ac:dyDescent="0.25">
      <c r="A33" s="5">
        <v>22</v>
      </c>
      <c r="B33" s="6" t="s">
        <v>39</v>
      </c>
      <c r="C33" s="7">
        <v>2025.29</v>
      </c>
      <c r="D33" s="76">
        <v>2609.31</v>
      </c>
      <c r="E33" s="76">
        <v>2634.14</v>
      </c>
      <c r="F33" s="11">
        <f t="shared" si="0"/>
        <v>-24.829999999999927</v>
      </c>
      <c r="H33" s="11">
        <f t="shared" si="1"/>
        <v>-2.2572727272727207</v>
      </c>
    </row>
    <row r="34" spans="1:8" s="11" customFormat="1" ht="17.25" customHeight="1" x14ac:dyDescent="0.25">
      <c r="A34" s="5">
        <v>23</v>
      </c>
      <c r="B34" s="6" t="s">
        <v>40</v>
      </c>
      <c r="C34" s="7">
        <v>2997.81</v>
      </c>
      <c r="D34" s="76">
        <v>4432.42</v>
      </c>
      <c r="E34" s="76">
        <v>4658.1400000000003</v>
      </c>
      <c r="F34" s="11">
        <f t="shared" si="0"/>
        <v>-225.72000000000025</v>
      </c>
      <c r="H34" s="11">
        <f t="shared" si="1"/>
        <v>-20.520000000000024</v>
      </c>
    </row>
    <row r="35" spans="1:8" s="16" customFormat="1" ht="24" customHeight="1" x14ac:dyDescent="0.25">
      <c r="A35" s="12"/>
      <c r="B35" s="13" t="s">
        <v>41</v>
      </c>
      <c r="C35" s="14">
        <v>12312.159999999998</v>
      </c>
      <c r="D35" s="27">
        <v>16430.55</v>
      </c>
      <c r="E35" s="27">
        <v>16750.809999999998</v>
      </c>
      <c r="F35" s="11">
        <f t="shared" si="0"/>
        <v>-320.2599999999984</v>
      </c>
      <c r="H35" s="11">
        <f t="shared" si="1"/>
        <v>-29.114545454545308</v>
      </c>
    </row>
    <row r="36" spans="1:8" s="16" customFormat="1" ht="24.75" customHeight="1" x14ac:dyDescent="0.25">
      <c r="A36" s="12"/>
      <c r="B36" s="13" t="s">
        <v>42</v>
      </c>
      <c r="C36" s="14">
        <v>27345.479999999996</v>
      </c>
      <c r="D36" s="27">
        <v>38058.840299999996</v>
      </c>
      <c r="E36" s="27">
        <v>37739.009999999995</v>
      </c>
      <c r="F36" s="11">
        <f t="shared" si="0"/>
        <v>319.83030000000144</v>
      </c>
      <c r="H36" s="11">
        <f t="shared" si="1"/>
        <v>29.075481818181949</v>
      </c>
    </row>
    <row r="37" spans="1:8" s="11" customFormat="1" ht="23.25" customHeight="1" x14ac:dyDescent="0.25">
      <c r="A37" s="5">
        <v>24</v>
      </c>
      <c r="B37" s="6" t="s">
        <v>43</v>
      </c>
      <c r="C37" s="7">
        <v>2519.0973333333336</v>
      </c>
      <c r="D37" s="76">
        <v>9963.7089999999989</v>
      </c>
      <c r="E37" s="76">
        <v>8535.51</v>
      </c>
      <c r="F37" s="11">
        <f t="shared" si="0"/>
        <v>1428.1989999999987</v>
      </c>
      <c r="H37" s="11">
        <f t="shared" si="1"/>
        <v>129.83627272727261</v>
      </c>
    </row>
    <row r="38" spans="1:8" s="11" customFormat="1" ht="21.75" customHeight="1" x14ac:dyDescent="0.25">
      <c r="A38" s="5">
        <v>25</v>
      </c>
      <c r="B38" s="6" t="s">
        <v>44</v>
      </c>
      <c r="C38" s="7">
        <v>1849.9516666666666</v>
      </c>
      <c r="D38" s="76">
        <v>6817.3259999999955</v>
      </c>
      <c r="E38" s="76">
        <v>6857.44</v>
      </c>
      <c r="F38" s="11">
        <f t="shared" si="0"/>
        <v>-40.114000000004125</v>
      </c>
      <c r="H38" s="11">
        <f t="shared" si="1"/>
        <v>-3.6467272727276479</v>
      </c>
    </row>
    <row r="39" spans="1:8" s="11" customFormat="1" ht="19.5" customHeight="1" x14ac:dyDescent="0.25">
      <c r="A39" s="5">
        <v>26</v>
      </c>
      <c r="B39" s="6" t="s">
        <v>45</v>
      </c>
      <c r="C39" s="7">
        <v>2835.8183333333332</v>
      </c>
      <c r="D39" s="76">
        <v>12410.020999999997</v>
      </c>
      <c r="E39" s="76">
        <v>12052.21</v>
      </c>
      <c r="F39" s="11">
        <f t="shared" si="0"/>
        <v>357.81099999999788</v>
      </c>
      <c r="H39" s="11">
        <f t="shared" si="1"/>
        <v>32.528272727272537</v>
      </c>
    </row>
    <row r="40" spans="1:8" s="11" customFormat="1" ht="19.5" customHeight="1" x14ac:dyDescent="0.25">
      <c r="A40" s="5">
        <v>27</v>
      </c>
      <c r="B40" s="6" t="s">
        <v>63</v>
      </c>
      <c r="C40" s="7"/>
      <c r="D40" s="76">
        <v>618.97</v>
      </c>
      <c r="E40" s="76">
        <v>2497.88</v>
      </c>
      <c r="F40" s="11">
        <f t="shared" si="0"/>
        <v>-1878.91</v>
      </c>
      <c r="H40" s="11">
        <f t="shared" si="1"/>
        <v>-170.81</v>
      </c>
    </row>
    <row r="41" spans="1:8" s="16" customFormat="1" ht="19.5" customHeight="1" x14ac:dyDescent="0.25">
      <c r="A41" s="12"/>
      <c r="B41" s="13" t="s">
        <v>46</v>
      </c>
      <c r="C41" s="14">
        <v>7204.8673333333336</v>
      </c>
      <c r="D41" s="27">
        <v>29810.025999999994</v>
      </c>
      <c r="E41" s="27">
        <v>29943.040000000001</v>
      </c>
      <c r="F41" s="11">
        <f t="shared" si="0"/>
        <v>-133.01400000000649</v>
      </c>
      <c r="H41" s="11">
        <f t="shared" si="1"/>
        <v>-12.092181818182409</v>
      </c>
    </row>
    <row r="42" spans="1:8" s="11" customFormat="1" ht="18.75" customHeight="1" x14ac:dyDescent="0.25">
      <c r="A42" s="5">
        <v>28</v>
      </c>
      <c r="B42" s="6" t="s">
        <v>47</v>
      </c>
      <c r="C42" s="7">
        <v>1805.24</v>
      </c>
      <c r="D42" s="76">
        <v>7485.8500000000022</v>
      </c>
      <c r="E42" s="76">
        <v>7518.61</v>
      </c>
      <c r="F42" s="11">
        <f t="shared" si="0"/>
        <v>-32.75999999999749</v>
      </c>
      <c r="H42" s="11">
        <f t="shared" si="1"/>
        <v>-2.9781818181815898</v>
      </c>
    </row>
    <row r="43" spans="1:8" s="11" customFormat="1" ht="21" customHeight="1" x14ac:dyDescent="0.25">
      <c r="A43" s="5">
        <v>29</v>
      </c>
      <c r="B43" s="6" t="s">
        <v>48</v>
      </c>
      <c r="C43" s="7">
        <v>1445.46</v>
      </c>
      <c r="D43" s="76">
        <v>6653.5900000000011</v>
      </c>
      <c r="E43" s="76">
        <v>6531.46</v>
      </c>
      <c r="F43" s="11">
        <f t="shared" si="0"/>
        <v>122.13000000000102</v>
      </c>
      <c r="H43" s="11">
        <f t="shared" si="1"/>
        <v>11.102727272727366</v>
      </c>
    </row>
    <row r="44" spans="1:8" s="11" customFormat="1" ht="21.75" customHeight="1" x14ac:dyDescent="0.25">
      <c r="A44" s="5">
        <v>30</v>
      </c>
      <c r="B44" s="6" t="s">
        <v>49</v>
      </c>
      <c r="C44" s="7">
        <v>1814.93</v>
      </c>
      <c r="D44" s="76">
        <v>7456.5400000000009</v>
      </c>
      <c r="E44" s="76">
        <v>7463.33</v>
      </c>
      <c r="F44" s="11">
        <f t="shared" si="0"/>
        <v>-6.7899999999990541</v>
      </c>
      <c r="H44" s="11">
        <f t="shared" si="1"/>
        <v>-0.61727272727264126</v>
      </c>
    </row>
    <row r="45" spans="1:8" s="11" customFormat="1" ht="15.75" customHeight="1" x14ac:dyDescent="0.25">
      <c r="A45" s="5">
        <v>31</v>
      </c>
      <c r="B45" s="6" t="s">
        <v>50</v>
      </c>
      <c r="C45" s="7">
        <v>1723.79</v>
      </c>
      <c r="D45" s="76">
        <v>6146.26</v>
      </c>
      <c r="E45" s="76">
        <v>6372.76</v>
      </c>
      <c r="F45" s="11">
        <f t="shared" si="0"/>
        <v>-226.5</v>
      </c>
      <c r="H45" s="11">
        <f t="shared" si="1"/>
        <v>-20.59090909090909</v>
      </c>
    </row>
    <row r="46" spans="1:8" s="16" customFormat="1" ht="27" customHeight="1" x14ac:dyDescent="0.25">
      <c r="A46" s="12"/>
      <c r="B46" s="13" t="s">
        <v>51</v>
      </c>
      <c r="C46" s="15">
        <f>SUM(C42:C45)</f>
        <v>6789.42</v>
      </c>
      <c r="D46" s="27">
        <v>27742.240000000005</v>
      </c>
      <c r="E46" s="27">
        <v>27886.160000000003</v>
      </c>
      <c r="F46" s="11">
        <f t="shared" si="0"/>
        <v>-143.91999999999825</v>
      </c>
      <c r="H46" s="11">
        <f t="shared" si="1"/>
        <v>-13.083636363636204</v>
      </c>
    </row>
    <row r="47" spans="1:8" s="16" customFormat="1" ht="24.75" customHeight="1" x14ac:dyDescent="0.25">
      <c r="A47" s="12"/>
      <c r="B47" s="13" t="s">
        <v>52</v>
      </c>
      <c r="C47" s="15">
        <f>C41+C46</f>
        <v>13994.287333333334</v>
      </c>
      <c r="D47" s="27">
        <v>57552.266000000003</v>
      </c>
      <c r="E47" s="27">
        <v>57829.200000000004</v>
      </c>
      <c r="F47" s="11">
        <f t="shared" si="0"/>
        <v>-276.93400000000111</v>
      </c>
      <c r="H47" s="11">
        <f t="shared" si="1"/>
        <v>-25.175818181818283</v>
      </c>
    </row>
    <row r="48" spans="1:8" s="66" customFormat="1" ht="48" customHeight="1" x14ac:dyDescent="0.35">
      <c r="A48" s="63"/>
      <c r="B48" s="64" t="s">
        <v>53</v>
      </c>
      <c r="C48" s="65">
        <f>C47+C36+C22</f>
        <v>43833.390666666666</v>
      </c>
      <c r="D48" s="103">
        <v>101454.9083</v>
      </c>
      <c r="E48" s="103">
        <v>101399.23699999999</v>
      </c>
      <c r="F48" s="11">
        <f t="shared" si="0"/>
        <v>55.671300000001793</v>
      </c>
      <c r="H48" s="11">
        <f t="shared" si="1"/>
        <v>5.0610272727274355</v>
      </c>
    </row>
    <row r="49" spans="2:8" s="27" customFormat="1" ht="24" hidden="1" customHeight="1" x14ac:dyDescent="0.25">
      <c r="C49" s="99"/>
      <c r="E49" s="27">
        <v>101399.23699999999</v>
      </c>
      <c r="F49" s="11">
        <f t="shared" si="0"/>
        <v>-101399.23699999999</v>
      </c>
      <c r="H49" s="11">
        <f t="shared" si="1"/>
        <v>-9218.1124545454531</v>
      </c>
    </row>
    <row r="50" spans="2:8" s="29" customFormat="1" ht="24" hidden="1" customHeight="1" x14ac:dyDescent="0.25">
      <c r="C50" s="30"/>
      <c r="F50" s="11">
        <f t="shared" si="0"/>
        <v>0</v>
      </c>
      <c r="H50" s="11">
        <f t="shared" si="1"/>
        <v>0</v>
      </c>
    </row>
    <row r="51" spans="2:8" s="29" customFormat="1" ht="24" customHeight="1" x14ac:dyDescent="0.25">
      <c r="C51" s="30"/>
    </row>
    <row r="52" spans="2:8" s="27" customFormat="1" ht="15.75" customHeight="1" x14ac:dyDescent="0.25">
      <c r="B52" s="99"/>
      <c r="C52" s="97" t="s">
        <v>54</v>
      </c>
    </row>
    <row r="53" spans="2:8" s="27" customFormat="1" ht="22.5" customHeight="1" x14ac:dyDescent="0.25">
      <c r="B53" s="99"/>
      <c r="C53" s="97"/>
    </row>
    <row r="54" spans="2:8" ht="20.25" customHeight="1" x14ac:dyDescent="0.3">
      <c r="C54" s="35"/>
    </row>
    <row r="55" spans="2:8" ht="18" customHeight="1" x14ac:dyDescent="0.3"/>
    <row r="56" spans="2:8" ht="27" customHeight="1" x14ac:dyDescent="0.3">
      <c r="B56" s="195" t="s">
        <v>57</v>
      </c>
      <c r="C56" s="195"/>
    </row>
    <row r="57" spans="2:8" ht="23.25" customHeight="1" x14ac:dyDescent="0.3">
      <c r="B57" s="195" t="s">
        <v>59</v>
      </c>
      <c r="C57" s="195"/>
    </row>
    <row r="58" spans="2:8" ht="25.5" customHeight="1" x14ac:dyDescent="0.3"/>
    <row r="59" spans="2:8" ht="24" customHeight="1" x14ac:dyDescent="0.3"/>
    <row r="60" spans="2:8" ht="19.5" customHeight="1" x14ac:dyDescent="0.3"/>
  </sheetData>
  <mergeCells count="6">
    <mergeCell ref="B56:C56"/>
    <mergeCell ref="B57:C57"/>
    <mergeCell ref="A1:C1"/>
    <mergeCell ref="A2:A4"/>
    <mergeCell ref="B2:B4"/>
    <mergeCell ref="C3:C4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48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39" customWidth="1"/>
    <col min="18" max="18" width="18.140625" style="39" customWidth="1"/>
    <col min="19" max="19" width="13.140625" style="39" customWidth="1"/>
    <col min="20" max="20" width="20.28515625" style="40" customWidth="1"/>
    <col min="21" max="21" width="18.42578125" style="39" customWidth="1"/>
    <col min="22" max="22" width="22.28515625" style="39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3" s="2" customFormat="1" x14ac:dyDescent="0.25">
      <c r="A2" s="209" t="s">
        <v>66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23" ht="9.75" customHeight="1" x14ac:dyDescent="0.3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</row>
    <row r="4" spans="1:23" s="4" customFormat="1" ht="18.75" customHeight="1" x14ac:dyDescent="0.25">
      <c r="A4" s="205" t="s">
        <v>1</v>
      </c>
      <c r="B4" s="205" t="s">
        <v>2</v>
      </c>
      <c r="C4" s="211" t="s">
        <v>3</v>
      </c>
      <c r="D4" s="211"/>
      <c r="E4" s="211"/>
      <c r="F4" s="211"/>
      <c r="G4" s="211"/>
      <c r="H4" s="211"/>
      <c r="I4" s="211" t="s">
        <v>4</v>
      </c>
      <c r="J4" s="212"/>
      <c r="K4" s="212"/>
      <c r="L4" s="212"/>
      <c r="M4" s="212"/>
      <c r="N4" s="212"/>
      <c r="O4" s="58"/>
      <c r="P4" s="211" t="s">
        <v>5</v>
      </c>
      <c r="Q4" s="212"/>
      <c r="R4" s="212"/>
      <c r="S4" s="212"/>
      <c r="T4" s="212"/>
      <c r="U4" s="212"/>
      <c r="V4" s="59"/>
    </row>
    <row r="5" spans="1:23" s="4" customFormat="1" ht="19.5" customHeight="1" x14ac:dyDescent="0.25">
      <c r="A5" s="210"/>
      <c r="B5" s="210"/>
      <c r="C5" s="205" t="s">
        <v>6</v>
      </c>
      <c r="D5" s="205" t="s">
        <v>7</v>
      </c>
      <c r="E5" s="205"/>
      <c r="F5" s="205" t="s">
        <v>8</v>
      </c>
      <c r="G5" s="205"/>
      <c r="H5" s="57" t="s">
        <v>9</v>
      </c>
      <c r="I5" s="205" t="s">
        <v>6</v>
      </c>
      <c r="J5" s="205" t="s">
        <v>7</v>
      </c>
      <c r="K5" s="205"/>
      <c r="L5" s="205" t="s">
        <v>8</v>
      </c>
      <c r="M5" s="205"/>
      <c r="N5" s="205" t="s">
        <v>9</v>
      </c>
      <c r="O5" s="58"/>
      <c r="P5" s="205" t="s">
        <v>6</v>
      </c>
      <c r="Q5" s="205" t="s">
        <v>7</v>
      </c>
      <c r="R5" s="205"/>
      <c r="S5" s="205" t="s">
        <v>8</v>
      </c>
      <c r="T5" s="205"/>
      <c r="U5" s="205" t="s">
        <v>9</v>
      </c>
      <c r="V5" s="205" t="s">
        <v>10</v>
      </c>
    </row>
    <row r="6" spans="1:23" s="4" customFormat="1" ht="15.75" customHeight="1" x14ac:dyDescent="0.25">
      <c r="A6" s="210"/>
      <c r="B6" s="210"/>
      <c r="C6" s="206"/>
      <c r="D6" s="57" t="s">
        <v>11</v>
      </c>
      <c r="E6" s="57" t="s">
        <v>12</v>
      </c>
      <c r="F6" s="57" t="s">
        <v>11</v>
      </c>
      <c r="G6" s="57" t="s">
        <v>12</v>
      </c>
      <c r="H6" s="57"/>
      <c r="I6" s="206"/>
      <c r="J6" s="57" t="s">
        <v>11</v>
      </c>
      <c r="K6" s="57" t="s">
        <v>12</v>
      </c>
      <c r="L6" s="57" t="s">
        <v>11</v>
      </c>
      <c r="M6" s="57" t="s">
        <v>12</v>
      </c>
      <c r="N6" s="205"/>
      <c r="O6" s="58"/>
      <c r="P6" s="206"/>
      <c r="Q6" s="57" t="s">
        <v>11</v>
      </c>
      <c r="R6" s="57" t="s">
        <v>12</v>
      </c>
      <c r="S6" s="57" t="s">
        <v>11</v>
      </c>
      <c r="T6" s="57" t="s">
        <v>12</v>
      </c>
      <c r="U6" s="205"/>
      <c r="V6" s="205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 t="e">
        <f>#REF!+ht!D7</f>
        <v>#REF!</v>
      </c>
      <c r="F7" s="8">
        <v>0</v>
      </c>
      <c r="G7" s="8" t="e">
        <f>#REF!+ht!F7</f>
        <v>#REF!</v>
      </c>
      <c r="H7" s="8" t="e">
        <f>#REF!+ht!D7-ht!F7</f>
        <v>#REF!</v>
      </c>
      <c r="I7" s="8">
        <v>374.98699999999997</v>
      </c>
      <c r="J7" s="8">
        <v>0</v>
      </c>
      <c r="K7" s="8" t="e">
        <f>#REF!+ht!J7</f>
        <v>#REF!</v>
      </c>
      <c r="L7" s="8">
        <v>0</v>
      </c>
      <c r="M7" s="8" t="e">
        <f>#REF!+ht!L7</f>
        <v>#REF!</v>
      </c>
      <c r="N7" s="8" t="e">
        <f>#REF!+ht!J7-ht!M7</f>
        <v>#REF!</v>
      </c>
      <c r="O7" s="9">
        <f>D7+J7</f>
        <v>0</v>
      </c>
      <c r="P7" s="10">
        <v>1.2</v>
      </c>
      <c r="Q7" s="10">
        <v>0</v>
      </c>
      <c r="R7" s="8" t="e">
        <f>#REF!+ht!Q7</f>
        <v>#REF!</v>
      </c>
      <c r="S7" s="10">
        <v>0</v>
      </c>
      <c r="T7" s="8" t="e">
        <f>#REF!+ht!S7</f>
        <v>#REF!</v>
      </c>
      <c r="U7" s="8" t="e">
        <f>#REF!+ht!Q7-ht!S7</f>
        <v>#REF!</v>
      </c>
      <c r="V7" s="8" t="e">
        <f>H7+N7+U7</f>
        <v>#REF!</v>
      </c>
    </row>
    <row r="8" spans="1:23" s="11" customFormat="1" ht="19.5" customHeight="1" x14ac:dyDescent="0.3">
      <c r="A8" s="5">
        <v>2</v>
      </c>
      <c r="B8" s="6" t="s">
        <v>65</v>
      </c>
      <c r="C8" s="7"/>
      <c r="D8" s="8">
        <v>0</v>
      </c>
      <c r="E8" s="8" t="e">
        <f>#REF!+ht!D8</f>
        <v>#REF!</v>
      </c>
      <c r="F8" s="8">
        <v>0</v>
      </c>
      <c r="G8" s="8" t="e">
        <f>#REF!+ht!F8</f>
        <v>#REF!</v>
      </c>
      <c r="H8" s="8" t="e">
        <f>#REF!+ht!D8-ht!F8</f>
        <v>#REF!</v>
      </c>
      <c r="I8" s="8"/>
      <c r="J8" s="8">
        <v>0</v>
      </c>
      <c r="K8" s="8" t="e">
        <f>#REF!+ht!J8</f>
        <v>#REF!</v>
      </c>
      <c r="L8" s="8">
        <v>0</v>
      </c>
      <c r="M8" s="8" t="e">
        <f>#REF!+ht!L8</f>
        <v>#REF!</v>
      </c>
      <c r="N8" s="8" t="e">
        <f>#REF!+ht!J8-ht!M8</f>
        <v>#REF!</v>
      </c>
      <c r="O8" s="9"/>
      <c r="P8" s="10"/>
      <c r="Q8" s="10">
        <v>0</v>
      </c>
      <c r="R8" s="8" t="e">
        <f>#REF!+ht!Q8</f>
        <v>#REF!</v>
      </c>
      <c r="S8" s="10">
        <v>0</v>
      </c>
      <c r="T8" s="8" t="e">
        <f>#REF!+ht!S8</f>
        <v>#REF!</v>
      </c>
      <c r="U8" s="8" t="e">
        <f>#REF!+ht!Q8-ht!S8</f>
        <v>#REF!</v>
      </c>
      <c r="V8" s="8" t="e">
        <f t="shared" ref="V8:V52" si="0">H8+N8+U8</f>
        <v>#REF!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 t="e">
        <f>#REF!+ht!D9</f>
        <v>#REF!</v>
      </c>
      <c r="F9" s="8">
        <v>0</v>
      </c>
      <c r="G9" s="8" t="e">
        <f>#REF!+ht!F9</f>
        <v>#REF!</v>
      </c>
      <c r="H9" s="8" t="e">
        <f>#REF!+ht!D9-ht!F9</f>
        <v>#REF!</v>
      </c>
      <c r="I9" s="8">
        <v>377.63600000000002</v>
      </c>
      <c r="J9" s="8">
        <v>0</v>
      </c>
      <c r="K9" s="8" t="e">
        <f>#REF!+ht!J9</f>
        <v>#REF!</v>
      </c>
      <c r="L9" s="8">
        <v>0</v>
      </c>
      <c r="M9" s="8" t="e">
        <f>#REF!+ht!L9</f>
        <v>#REF!</v>
      </c>
      <c r="N9" s="8" t="e">
        <f>#REF!+ht!J9-ht!M9</f>
        <v>#REF!</v>
      </c>
      <c r="O9" s="9">
        <f>D9+J9</f>
        <v>0</v>
      </c>
      <c r="P9" s="10">
        <v>10.44</v>
      </c>
      <c r="Q9" s="10">
        <v>0</v>
      </c>
      <c r="R9" s="8" t="e">
        <f>#REF!+ht!Q9</f>
        <v>#REF!</v>
      </c>
      <c r="S9" s="10">
        <v>0</v>
      </c>
      <c r="T9" s="8" t="e">
        <f>#REF!+ht!S9</f>
        <v>#REF!</v>
      </c>
      <c r="U9" s="8" t="e">
        <f>#REF!+ht!Q9-ht!S9</f>
        <v>#REF!</v>
      </c>
      <c r="V9" s="8" t="e">
        <f t="shared" si="0"/>
        <v>#REF!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 t="e">
        <f>#REF!+ht!D10</f>
        <v>#REF!</v>
      </c>
      <c r="F10" s="8">
        <v>0</v>
      </c>
      <c r="G10" s="8" t="e">
        <f>#REF!+ht!F10</f>
        <v>#REF!</v>
      </c>
      <c r="H10" s="8" t="e">
        <f>#REF!+ht!D10-ht!F10</f>
        <v>#REF!</v>
      </c>
      <c r="I10" s="8">
        <v>281.17800000000005</v>
      </c>
      <c r="J10" s="8">
        <v>0</v>
      </c>
      <c r="K10" s="8" t="e">
        <f>#REF!+ht!J10</f>
        <v>#REF!</v>
      </c>
      <c r="L10" s="8">
        <v>0</v>
      </c>
      <c r="M10" s="8" t="e">
        <f>#REF!+ht!L10</f>
        <v>#REF!</v>
      </c>
      <c r="N10" s="8" t="e">
        <f>#REF!+ht!J10-ht!M10</f>
        <v>#REF!</v>
      </c>
      <c r="O10" s="9">
        <f>D10+J10</f>
        <v>0</v>
      </c>
      <c r="P10" s="10">
        <v>0</v>
      </c>
      <c r="Q10" s="10">
        <v>0</v>
      </c>
      <c r="R10" s="8" t="e">
        <f>#REF!+ht!Q10</f>
        <v>#REF!</v>
      </c>
      <c r="S10" s="10">
        <v>0</v>
      </c>
      <c r="T10" s="8" t="e">
        <f>#REF!+ht!S10</f>
        <v>#REF!</v>
      </c>
      <c r="U10" s="8" t="e">
        <f>#REF!+ht!Q10-ht!S10</f>
        <v>#REF!</v>
      </c>
      <c r="V10" s="8" t="e">
        <f t="shared" si="0"/>
        <v>#REF!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 t="e">
        <f>#REF!+ht!D11</f>
        <v>#REF!</v>
      </c>
      <c r="F11" s="15">
        <f t="shared" ref="F11:V11" si="1">SUM(F7:F10)</f>
        <v>0</v>
      </c>
      <c r="G11" s="15" t="e">
        <f>#REF!+ht!F11</f>
        <v>#REF!</v>
      </c>
      <c r="H11" s="15" t="e">
        <f>#REF!+ht!D11-ht!F11</f>
        <v>#REF!</v>
      </c>
      <c r="I11" s="15">
        <f t="shared" si="1"/>
        <v>1033.8010000000002</v>
      </c>
      <c r="J11" s="15">
        <f t="shared" si="1"/>
        <v>0</v>
      </c>
      <c r="K11" s="15" t="e">
        <f>#REF!+ht!J11</f>
        <v>#REF!</v>
      </c>
      <c r="L11" s="15">
        <f t="shared" si="1"/>
        <v>0</v>
      </c>
      <c r="M11" s="15" t="e">
        <f>#REF!+ht!L11</f>
        <v>#REF!</v>
      </c>
      <c r="N11" s="15" t="e">
        <f>#REF!+ht!J11-ht!M11</f>
        <v>#REF!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 t="e">
        <f>#REF!+ht!Q11</f>
        <v>#REF!</v>
      </c>
      <c r="S11" s="15">
        <f t="shared" si="1"/>
        <v>0</v>
      </c>
      <c r="T11" s="15" t="e">
        <f>#REF!+ht!S11</f>
        <v>#REF!</v>
      </c>
      <c r="U11" s="15" t="e">
        <f>#REF!+ht!Q11-ht!S11</f>
        <v>#REF!</v>
      </c>
      <c r="V11" s="15" t="e">
        <f t="shared" si="1"/>
        <v>#REF!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 t="e">
        <f>#REF!+ht!D12</f>
        <v>#REF!</v>
      </c>
      <c r="F12" s="8">
        <v>0</v>
      </c>
      <c r="G12" s="8" t="e">
        <f>#REF!+ht!F12</f>
        <v>#REF!</v>
      </c>
      <c r="H12" s="8" t="e">
        <f>#REF!+ht!D12-ht!F12</f>
        <v>#REF!</v>
      </c>
      <c r="I12" s="8">
        <v>542.76800000000014</v>
      </c>
      <c r="J12" s="8">
        <v>0</v>
      </c>
      <c r="K12" s="8" t="e">
        <f>#REF!+ht!J12</f>
        <v>#REF!</v>
      </c>
      <c r="L12" s="8">
        <v>0</v>
      </c>
      <c r="M12" s="8" t="e">
        <f>#REF!+ht!L12</f>
        <v>#REF!</v>
      </c>
      <c r="N12" s="8" t="e">
        <f>#REF!+ht!J12-ht!M12</f>
        <v>#REF!</v>
      </c>
      <c r="O12" s="9">
        <f>D12+J12</f>
        <v>0</v>
      </c>
      <c r="P12" s="10">
        <v>4.57</v>
      </c>
      <c r="Q12" s="10">
        <v>0</v>
      </c>
      <c r="R12" s="8" t="e">
        <f>#REF!+ht!Q12</f>
        <v>#REF!</v>
      </c>
      <c r="S12" s="10">
        <v>0</v>
      </c>
      <c r="T12" s="8" t="e">
        <f>#REF!+ht!S12</f>
        <v>#REF!</v>
      </c>
      <c r="U12" s="8" t="e">
        <f>#REF!+ht!Q12-ht!S12</f>
        <v>#REF!</v>
      </c>
      <c r="V12" s="8" t="e">
        <f t="shared" si="0"/>
        <v>#REF!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 t="e">
        <f>#REF!+ht!D13</f>
        <v>#REF!</v>
      </c>
      <c r="F13" s="8">
        <v>0</v>
      </c>
      <c r="G13" s="8" t="e">
        <f>#REF!+ht!F13</f>
        <v>#REF!</v>
      </c>
      <c r="H13" s="8" t="e">
        <f>#REF!+ht!D13-ht!F13</f>
        <v>#REF!</v>
      </c>
      <c r="I13" s="8">
        <v>370.01399999999995</v>
      </c>
      <c r="J13" s="8">
        <v>0</v>
      </c>
      <c r="K13" s="8" t="e">
        <f>#REF!+ht!J13</f>
        <v>#REF!</v>
      </c>
      <c r="L13" s="8">
        <v>0</v>
      </c>
      <c r="M13" s="8" t="e">
        <f>#REF!+ht!L13</f>
        <v>#REF!</v>
      </c>
      <c r="N13" s="8" t="e">
        <f>#REF!+ht!J13-ht!M13</f>
        <v>#REF!</v>
      </c>
      <c r="O13" s="9">
        <f>D13+J13</f>
        <v>0</v>
      </c>
      <c r="P13" s="10">
        <v>4.4930000000000003</v>
      </c>
      <c r="Q13" s="10">
        <v>0</v>
      </c>
      <c r="R13" s="8" t="e">
        <f>#REF!+ht!Q13</f>
        <v>#REF!</v>
      </c>
      <c r="S13" s="10">
        <v>0</v>
      </c>
      <c r="T13" s="8" t="e">
        <f>#REF!+ht!S13</f>
        <v>#REF!</v>
      </c>
      <c r="U13" s="8" t="e">
        <f>#REF!+ht!Q13-ht!S13</f>
        <v>#REF!</v>
      </c>
      <c r="V13" s="8" t="e">
        <f t="shared" si="0"/>
        <v>#REF!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 t="e">
        <f>#REF!+ht!D14</f>
        <v>#REF!</v>
      </c>
      <c r="F14" s="8">
        <v>0</v>
      </c>
      <c r="G14" s="8" t="e">
        <f>#REF!+ht!F14</f>
        <v>#REF!</v>
      </c>
      <c r="H14" s="8" t="e">
        <f>#REF!+ht!D14-ht!F14</f>
        <v>#REF!</v>
      </c>
      <c r="I14" s="8">
        <v>284.35599999999999</v>
      </c>
      <c r="J14" s="8">
        <v>0</v>
      </c>
      <c r="K14" s="8" t="e">
        <f>#REF!+ht!J14</f>
        <v>#REF!</v>
      </c>
      <c r="L14" s="8">
        <v>0</v>
      </c>
      <c r="M14" s="8" t="e">
        <f>#REF!+ht!L14</f>
        <v>#REF!</v>
      </c>
      <c r="N14" s="8" t="e">
        <f>#REF!+ht!J14-ht!M14</f>
        <v>#REF!</v>
      </c>
      <c r="O14" s="9">
        <f>D14+J14</f>
        <v>0</v>
      </c>
      <c r="P14" s="10">
        <v>6.7349999999999994</v>
      </c>
      <c r="Q14" s="10">
        <v>0</v>
      </c>
      <c r="R14" s="8" t="e">
        <f>#REF!+ht!Q14</f>
        <v>#REF!</v>
      </c>
      <c r="S14" s="10">
        <v>0</v>
      </c>
      <c r="T14" s="8" t="e">
        <f>#REF!+ht!S14</f>
        <v>#REF!</v>
      </c>
      <c r="U14" s="8" t="e">
        <f>#REF!+ht!Q14-ht!S14</f>
        <v>#REF!</v>
      </c>
      <c r="V14" s="8" t="e">
        <f t="shared" si="0"/>
        <v>#REF!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 t="e">
        <f>#REF!+ht!D15</f>
        <v>#REF!</v>
      </c>
      <c r="F15" s="15">
        <f t="shared" ref="F15:V15" si="2">F14+F13+F12</f>
        <v>0</v>
      </c>
      <c r="G15" s="15" t="e">
        <f>#REF!+ht!F15</f>
        <v>#REF!</v>
      </c>
      <c r="H15" s="15" t="e">
        <f>#REF!+ht!D15-ht!F15</f>
        <v>#REF!</v>
      </c>
      <c r="I15" s="15">
        <f t="shared" si="2"/>
        <v>1197.1379999999999</v>
      </c>
      <c r="J15" s="15">
        <f t="shared" si="2"/>
        <v>0</v>
      </c>
      <c r="K15" s="15" t="e">
        <f>#REF!+ht!J15</f>
        <v>#REF!</v>
      </c>
      <c r="L15" s="15">
        <f t="shared" si="2"/>
        <v>0</v>
      </c>
      <c r="M15" s="15" t="e">
        <f>#REF!+ht!L15</f>
        <v>#REF!</v>
      </c>
      <c r="N15" s="15" t="e">
        <f>#REF!+ht!J15-ht!M15</f>
        <v>#REF!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 t="e">
        <f>#REF!+ht!Q15</f>
        <v>#REF!</v>
      </c>
      <c r="S15" s="15">
        <f t="shared" si="2"/>
        <v>0</v>
      </c>
      <c r="T15" s="15" t="e">
        <f>#REF!+ht!S15</f>
        <v>#REF!</v>
      </c>
      <c r="U15" s="15" t="e">
        <f>#REF!+ht!Q15-ht!S15</f>
        <v>#REF!</v>
      </c>
      <c r="V15" s="15" t="e">
        <f t="shared" si="2"/>
        <v>#REF!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 t="e">
        <f>#REF!+ht!D16</f>
        <v>#REF!</v>
      </c>
      <c r="F16" s="8">
        <v>0</v>
      </c>
      <c r="G16" s="8" t="e">
        <f>#REF!+ht!F16</f>
        <v>#REF!</v>
      </c>
      <c r="H16" s="8" t="e">
        <f>#REF!+ht!D16-ht!F16</f>
        <v>#REF!</v>
      </c>
      <c r="I16" s="8">
        <v>38.61</v>
      </c>
      <c r="J16" s="8">
        <v>0</v>
      </c>
      <c r="K16" s="8" t="e">
        <f>#REF!+ht!J16</f>
        <v>#REF!</v>
      </c>
      <c r="L16" s="8">
        <v>0</v>
      </c>
      <c r="M16" s="8" t="e">
        <f>#REF!+ht!L16</f>
        <v>#REF!</v>
      </c>
      <c r="N16" s="8" t="e">
        <f>#REF!+ht!J16-ht!M16</f>
        <v>#REF!</v>
      </c>
      <c r="O16" s="9">
        <f>D16+J16</f>
        <v>0</v>
      </c>
      <c r="P16" s="10">
        <v>93.77</v>
      </c>
      <c r="Q16" s="10">
        <v>0</v>
      </c>
      <c r="R16" s="8" t="e">
        <f>#REF!+ht!Q16</f>
        <v>#REF!</v>
      </c>
      <c r="S16" s="10">
        <v>0</v>
      </c>
      <c r="T16" s="8" t="e">
        <f>#REF!+ht!S16</f>
        <v>#REF!</v>
      </c>
      <c r="U16" s="8" t="e">
        <f>#REF!+ht!Q16-ht!S16</f>
        <v>#REF!</v>
      </c>
      <c r="V16" s="8" t="e">
        <f t="shared" si="0"/>
        <v>#REF!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 t="e">
        <f>#REF!+ht!D17</f>
        <v>#REF!</v>
      </c>
      <c r="F17" s="21">
        <v>0</v>
      </c>
      <c r="G17" s="8" t="e">
        <f>#REF!+ht!F17</f>
        <v>#REF!</v>
      </c>
      <c r="H17" s="8" t="e">
        <f>#REF!+ht!D17-ht!F17</f>
        <v>#REF!</v>
      </c>
      <c r="I17" s="21">
        <v>265.88</v>
      </c>
      <c r="J17" s="21">
        <v>0</v>
      </c>
      <c r="K17" s="8" t="e">
        <f>#REF!+ht!J17</f>
        <v>#REF!</v>
      </c>
      <c r="L17" s="21">
        <v>0</v>
      </c>
      <c r="M17" s="8" t="e">
        <f>#REF!+ht!L17</f>
        <v>#REF!</v>
      </c>
      <c r="N17" s="8" t="e">
        <f>#REF!+ht!J17-ht!M17</f>
        <v>#REF!</v>
      </c>
      <c r="O17" s="22">
        <f>D17+J17</f>
        <v>0</v>
      </c>
      <c r="P17" s="23">
        <v>6.11</v>
      </c>
      <c r="Q17" s="23">
        <v>0</v>
      </c>
      <c r="R17" s="8" t="e">
        <f>#REF!+ht!Q17</f>
        <v>#REF!</v>
      </c>
      <c r="S17" s="10">
        <v>0</v>
      </c>
      <c r="T17" s="8" t="e">
        <f>#REF!+ht!S17</f>
        <v>#REF!</v>
      </c>
      <c r="U17" s="8" t="e">
        <f>#REF!+ht!Q17-ht!S17</f>
        <v>#REF!</v>
      </c>
      <c r="V17" s="8" t="e">
        <f t="shared" si="0"/>
        <v>#REF!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 t="e">
        <f>#REF!+ht!D18</f>
        <v>#REF!</v>
      </c>
      <c r="F18" s="8">
        <v>0</v>
      </c>
      <c r="G18" s="8" t="e">
        <f>#REF!+ht!F18</f>
        <v>#REF!</v>
      </c>
      <c r="H18" s="8" t="e">
        <f>#REF!+ht!D18-ht!F18</f>
        <v>#REF!</v>
      </c>
      <c r="I18" s="8">
        <v>305.74</v>
      </c>
      <c r="J18" s="8">
        <v>0</v>
      </c>
      <c r="K18" s="8" t="e">
        <f>#REF!+ht!J18</f>
        <v>#REF!</v>
      </c>
      <c r="L18" s="8">
        <v>0</v>
      </c>
      <c r="M18" s="8" t="e">
        <f>#REF!+ht!L18</f>
        <v>#REF!</v>
      </c>
      <c r="N18" s="8" t="e">
        <f>#REF!+ht!J18-ht!M18</f>
        <v>#REF!</v>
      </c>
      <c r="O18" s="9">
        <f>D18+J18</f>
        <v>0</v>
      </c>
      <c r="P18" s="10">
        <v>1.92</v>
      </c>
      <c r="Q18" s="10">
        <v>0</v>
      </c>
      <c r="R18" s="8" t="e">
        <f>#REF!+ht!Q18</f>
        <v>#REF!</v>
      </c>
      <c r="S18" s="10">
        <v>0</v>
      </c>
      <c r="T18" s="8" t="e">
        <f>#REF!+ht!S18</f>
        <v>#REF!</v>
      </c>
      <c r="U18" s="8" t="e">
        <f>#REF!+ht!Q18-ht!S18</f>
        <v>#REF!</v>
      </c>
      <c r="V18" s="8" t="e">
        <f t="shared" si="0"/>
        <v>#REF!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 t="e">
        <f>#REF!+ht!D19</f>
        <v>#REF!</v>
      </c>
      <c r="F19" s="15">
        <f t="shared" ref="F19:V19" si="3">F16+F17+F18</f>
        <v>0</v>
      </c>
      <c r="G19" s="15" t="e">
        <f>#REF!+ht!F19</f>
        <v>#REF!</v>
      </c>
      <c r="H19" s="15" t="e">
        <f>#REF!+ht!D19-ht!F19</f>
        <v>#REF!</v>
      </c>
      <c r="I19" s="15">
        <f t="shared" si="3"/>
        <v>610.23</v>
      </c>
      <c r="J19" s="15">
        <f t="shared" si="3"/>
        <v>0</v>
      </c>
      <c r="K19" s="15" t="e">
        <f>#REF!+ht!J19</f>
        <v>#REF!</v>
      </c>
      <c r="L19" s="15">
        <f t="shared" si="3"/>
        <v>0</v>
      </c>
      <c r="M19" s="15" t="e">
        <f>#REF!+ht!L19</f>
        <v>#REF!</v>
      </c>
      <c r="N19" s="15" t="e">
        <f>#REF!+ht!J19-ht!M19</f>
        <v>#REF!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 t="e">
        <f>#REF!+ht!Q19</f>
        <v>#REF!</v>
      </c>
      <c r="S19" s="15">
        <f t="shared" si="3"/>
        <v>0</v>
      </c>
      <c r="T19" s="15" t="e">
        <f>#REF!+ht!S19</f>
        <v>#REF!</v>
      </c>
      <c r="U19" s="15" t="e">
        <f>#REF!+ht!Q19-ht!S19</f>
        <v>#REF!</v>
      </c>
      <c r="V19" s="15" t="e">
        <f t="shared" si="3"/>
        <v>#REF!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 t="e">
        <f>#REF!+ht!D20</f>
        <v>#REF!</v>
      </c>
      <c r="F20" s="8">
        <v>0</v>
      </c>
      <c r="G20" s="8" t="e">
        <f>#REF!+ht!F20</f>
        <v>#REF!</v>
      </c>
      <c r="H20" s="8" t="e">
        <f>#REF!+ht!D20-ht!F20</f>
        <v>#REF!</v>
      </c>
      <c r="I20" s="8">
        <v>115.875</v>
      </c>
      <c r="J20" s="8">
        <v>0</v>
      </c>
      <c r="K20" s="8" t="e">
        <f>#REF!+ht!J20</f>
        <v>#REF!</v>
      </c>
      <c r="L20" s="8">
        <v>0</v>
      </c>
      <c r="M20" s="8" t="e">
        <f>#REF!+ht!L20</f>
        <v>#REF!</v>
      </c>
      <c r="N20" s="8" t="e">
        <f>#REF!+ht!J20-ht!M20</f>
        <v>#REF!</v>
      </c>
      <c r="O20" s="9">
        <f>D20+J20</f>
        <v>0</v>
      </c>
      <c r="P20" s="10">
        <v>0.62</v>
      </c>
      <c r="Q20" s="10">
        <v>0</v>
      </c>
      <c r="R20" s="8" t="e">
        <f>#REF!+ht!Q20</f>
        <v>#REF!</v>
      </c>
      <c r="S20" s="10">
        <v>0</v>
      </c>
      <c r="T20" s="8" t="e">
        <f>#REF!+ht!S20</f>
        <v>#REF!</v>
      </c>
      <c r="U20" s="8" t="e">
        <f>#REF!+ht!Q20-ht!S20</f>
        <v>#REF!</v>
      </c>
      <c r="V20" s="8" t="e">
        <f t="shared" si="0"/>
        <v>#REF!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 t="e">
        <f>#REF!+ht!D21</f>
        <v>#REF!</v>
      </c>
      <c r="F21" s="8">
        <v>0</v>
      </c>
      <c r="G21" s="8" t="e">
        <f>#REF!+ht!F21</f>
        <v>#REF!</v>
      </c>
      <c r="H21" s="8" t="e">
        <f>#REF!+ht!D21-ht!F21</f>
        <v>#REF!</v>
      </c>
      <c r="I21" s="8">
        <v>308.03899999999999</v>
      </c>
      <c r="J21" s="8">
        <v>0</v>
      </c>
      <c r="K21" s="8" t="e">
        <f>#REF!+ht!J21</f>
        <v>#REF!</v>
      </c>
      <c r="L21" s="8">
        <v>0</v>
      </c>
      <c r="M21" s="8" t="e">
        <f>#REF!+ht!L21</f>
        <v>#REF!</v>
      </c>
      <c r="N21" s="8" t="e">
        <f>#REF!+ht!J21-ht!M21</f>
        <v>#REF!</v>
      </c>
      <c r="O21" s="9">
        <f>D21+J21</f>
        <v>0</v>
      </c>
      <c r="P21" s="10">
        <v>5.48</v>
      </c>
      <c r="Q21" s="10">
        <v>0</v>
      </c>
      <c r="R21" s="8" t="e">
        <f>#REF!+ht!Q21</f>
        <v>#REF!</v>
      </c>
      <c r="S21" s="10">
        <v>0</v>
      </c>
      <c r="T21" s="8" t="e">
        <f>#REF!+ht!S21</f>
        <v>#REF!</v>
      </c>
      <c r="U21" s="8" t="e">
        <f>#REF!+ht!Q21-ht!S21</f>
        <v>#REF!</v>
      </c>
      <c r="V21" s="8" t="e">
        <f t="shared" si="0"/>
        <v>#REF!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 t="e">
        <f>#REF!+ht!D22</f>
        <v>#REF!</v>
      </c>
      <c r="F22" s="8">
        <v>0</v>
      </c>
      <c r="G22" s="8" t="e">
        <f>#REF!+ht!F22</f>
        <v>#REF!</v>
      </c>
      <c r="H22" s="8" t="e">
        <f>#REF!+ht!D22-ht!F22</f>
        <v>#REF!</v>
      </c>
      <c r="I22" s="8">
        <v>182.86399999999998</v>
      </c>
      <c r="J22" s="8">
        <v>0</v>
      </c>
      <c r="K22" s="8" t="e">
        <f>#REF!+ht!J22</f>
        <v>#REF!</v>
      </c>
      <c r="L22" s="8">
        <v>0</v>
      </c>
      <c r="M22" s="8" t="e">
        <f>#REF!+ht!L22</f>
        <v>#REF!</v>
      </c>
      <c r="N22" s="8" t="e">
        <f>#REF!+ht!J22-ht!M22</f>
        <v>#REF!</v>
      </c>
      <c r="O22" s="9">
        <f>D22+J22</f>
        <v>0</v>
      </c>
      <c r="P22" s="10">
        <v>5.87</v>
      </c>
      <c r="Q22" s="10">
        <v>0</v>
      </c>
      <c r="R22" s="8" t="e">
        <f>#REF!+ht!Q22</f>
        <v>#REF!</v>
      </c>
      <c r="S22" s="10">
        <v>0</v>
      </c>
      <c r="T22" s="8" t="e">
        <f>#REF!+ht!S22</f>
        <v>#REF!</v>
      </c>
      <c r="U22" s="8" t="e">
        <f>#REF!+ht!Q22-ht!S22</f>
        <v>#REF!</v>
      </c>
      <c r="V22" s="8" t="e">
        <f t="shared" si="0"/>
        <v>#REF!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 t="e">
        <f>#REF!+ht!D23</f>
        <v>#REF!</v>
      </c>
      <c r="F23" s="15">
        <f t="shared" ref="F23:V23" si="4">SUM(F20:F22)</f>
        <v>0</v>
      </c>
      <c r="G23" s="15" t="e">
        <f>#REF!+ht!F23</f>
        <v>#REF!</v>
      </c>
      <c r="H23" s="15" t="e">
        <f>#REF!+ht!D23-ht!F23</f>
        <v>#REF!</v>
      </c>
      <c r="I23" s="15">
        <f t="shared" si="4"/>
        <v>606.77800000000002</v>
      </c>
      <c r="J23" s="15">
        <f t="shared" si="4"/>
        <v>0</v>
      </c>
      <c r="K23" s="15" t="e">
        <f>#REF!+ht!J23</f>
        <v>#REF!</v>
      </c>
      <c r="L23" s="15">
        <f t="shared" si="4"/>
        <v>0</v>
      </c>
      <c r="M23" s="15" t="e">
        <f>#REF!+ht!L23</f>
        <v>#REF!</v>
      </c>
      <c r="N23" s="15" t="e">
        <f>#REF!+ht!J23-ht!M23</f>
        <v>#REF!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 t="e">
        <f>#REF!+ht!Q23</f>
        <v>#REF!</v>
      </c>
      <c r="S23" s="15">
        <f t="shared" si="4"/>
        <v>0</v>
      </c>
      <c r="T23" s="15" t="e">
        <f>#REF!+ht!S23</f>
        <v>#REF!</v>
      </c>
      <c r="U23" s="15" t="e">
        <f>#REF!+ht!Q23-ht!S23</f>
        <v>#REF!</v>
      </c>
      <c r="V23" s="15" t="e">
        <f t="shared" si="4"/>
        <v>#REF!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 t="e">
        <f>#REF!+ht!D24</f>
        <v>#REF!</v>
      </c>
      <c r="F24" s="15">
        <f t="shared" ref="F24:V24" si="5">F23+F19+F15+F11</f>
        <v>0</v>
      </c>
      <c r="G24" s="15" t="e">
        <f>#REF!+ht!F24</f>
        <v>#REF!</v>
      </c>
      <c r="H24" s="15" t="e">
        <f>#REF!+ht!D24-ht!F24</f>
        <v>#REF!</v>
      </c>
      <c r="I24" s="15">
        <f t="shared" si="5"/>
        <v>3447.9470000000001</v>
      </c>
      <c r="J24" s="15">
        <f t="shared" si="5"/>
        <v>0</v>
      </c>
      <c r="K24" s="15" t="e">
        <f>#REF!+ht!J24</f>
        <v>#REF!</v>
      </c>
      <c r="L24" s="15">
        <f t="shared" si="5"/>
        <v>0</v>
      </c>
      <c r="M24" s="15" t="e">
        <f>#REF!+ht!L24</f>
        <v>#REF!</v>
      </c>
      <c r="N24" s="15" t="e">
        <f>#REF!+ht!J24-ht!M24</f>
        <v>#REF!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 t="e">
        <f>#REF!+ht!Q24</f>
        <v>#REF!</v>
      </c>
      <c r="S24" s="15">
        <f t="shared" si="5"/>
        <v>0</v>
      </c>
      <c r="T24" s="15" t="e">
        <f>#REF!+ht!S24</f>
        <v>#REF!</v>
      </c>
      <c r="U24" s="15" t="e">
        <f>#REF!+ht!Q24-ht!S24</f>
        <v>#REF!</v>
      </c>
      <c r="V24" s="15" t="e">
        <f t="shared" si="5"/>
        <v>#REF!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 t="e">
        <f>#REF!+ht!D25</f>
        <v>#REF!</v>
      </c>
      <c r="F25" s="8">
        <v>0</v>
      </c>
      <c r="G25" s="8" t="e">
        <f>#REF!+ht!F25</f>
        <v>#REF!</v>
      </c>
      <c r="H25" s="8" t="e">
        <f>#REF!+ht!D25-ht!F25</f>
        <v>#REF!</v>
      </c>
      <c r="I25" s="8">
        <v>42.29</v>
      </c>
      <c r="J25" s="8">
        <v>0</v>
      </c>
      <c r="K25" s="8" t="e">
        <f>#REF!+ht!J25</f>
        <v>#REF!</v>
      </c>
      <c r="L25" s="8">
        <v>0</v>
      </c>
      <c r="M25" s="8" t="e">
        <f>#REF!+ht!L25</f>
        <v>#REF!</v>
      </c>
      <c r="N25" s="8" t="e">
        <f>#REF!+ht!J25-ht!M25</f>
        <v>#REF!</v>
      </c>
      <c r="O25" s="9">
        <f>D25+J25</f>
        <v>0</v>
      </c>
      <c r="P25" s="10">
        <v>0</v>
      </c>
      <c r="Q25" s="10">
        <v>0</v>
      </c>
      <c r="R25" s="8" t="e">
        <f>#REF!+ht!Q25</f>
        <v>#REF!</v>
      </c>
      <c r="S25" s="10">
        <v>0</v>
      </c>
      <c r="T25" s="8" t="e">
        <f>#REF!+ht!S25</f>
        <v>#REF!</v>
      </c>
      <c r="U25" s="8" t="e">
        <f>#REF!+ht!Q25-ht!S25</f>
        <v>#REF!</v>
      </c>
      <c r="V25" s="8" t="e">
        <f t="shared" si="0"/>
        <v>#REF!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 t="e">
        <f>#REF!+ht!D26</f>
        <v>#REF!</v>
      </c>
      <c r="F26" s="8">
        <v>0</v>
      </c>
      <c r="G26" s="8" t="e">
        <f>#REF!+ht!F26</f>
        <v>#REF!</v>
      </c>
      <c r="H26" s="8" t="e">
        <f>#REF!+ht!D26-ht!F26</f>
        <v>#REF!</v>
      </c>
      <c r="I26" s="8">
        <v>47.46</v>
      </c>
      <c r="J26" s="8">
        <v>0</v>
      </c>
      <c r="K26" s="8" t="e">
        <f>#REF!+ht!J26</f>
        <v>#REF!</v>
      </c>
      <c r="L26" s="8">
        <v>0</v>
      </c>
      <c r="M26" s="8" t="e">
        <f>#REF!+ht!L26</f>
        <v>#REF!</v>
      </c>
      <c r="N26" s="8" t="e">
        <f>#REF!+ht!J26-ht!M26</f>
        <v>#REF!</v>
      </c>
      <c r="O26" s="9">
        <f>D26+J26</f>
        <v>0</v>
      </c>
      <c r="P26" s="10">
        <v>0</v>
      </c>
      <c r="Q26" s="10">
        <v>0</v>
      </c>
      <c r="R26" s="8" t="e">
        <f>#REF!+ht!Q26</f>
        <v>#REF!</v>
      </c>
      <c r="S26" s="10">
        <v>0</v>
      </c>
      <c r="T26" s="8" t="e">
        <f>#REF!+ht!S26</f>
        <v>#REF!</v>
      </c>
      <c r="U26" s="8" t="e">
        <f>#REF!+ht!Q26-ht!S26</f>
        <v>#REF!</v>
      </c>
      <c r="V26" s="8" t="e">
        <f t="shared" si="0"/>
        <v>#REF!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 t="e">
        <f>#REF!+ht!D27</f>
        <v>#REF!</v>
      </c>
      <c r="F27" s="15">
        <f t="shared" ref="F27:V27" si="6">F26+F25</f>
        <v>0</v>
      </c>
      <c r="G27" s="15" t="e">
        <f>#REF!+ht!F27</f>
        <v>#REF!</v>
      </c>
      <c r="H27" s="15" t="e">
        <f>#REF!+ht!D27-ht!F27</f>
        <v>#REF!</v>
      </c>
      <c r="I27" s="15">
        <f t="shared" si="6"/>
        <v>89.75</v>
      </c>
      <c r="J27" s="15">
        <f t="shared" si="6"/>
        <v>0</v>
      </c>
      <c r="K27" s="15" t="e">
        <f>#REF!+ht!J27</f>
        <v>#REF!</v>
      </c>
      <c r="L27" s="15">
        <f t="shared" si="6"/>
        <v>0</v>
      </c>
      <c r="M27" s="15" t="e">
        <f>#REF!+ht!L27</f>
        <v>#REF!</v>
      </c>
      <c r="N27" s="15" t="e">
        <f>#REF!+ht!J27-ht!M27</f>
        <v>#REF!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 t="e">
        <f>#REF!+ht!Q27</f>
        <v>#REF!</v>
      </c>
      <c r="S27" s="15">
        <f t="shared" si="6"/>
        <v>0</v>
      </c>
      <c r="T27" s="15" t="e">
        <f>#REF!+ht!S27</f>
        <v>#REF!</v>
      </c>
      <c r="U27" s="15" t="e">
        <f>#REF!+ht!Q27-ht!S27</f>
        <v>#REF!</v>
      </c>
      <c r="V27" s="15" t="e">
        <f t="shared" si="6"/>
        <v>#REF!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 t="e">
        <f>#REF!+ht!D28</f>
        <v>#REF!</v>
      </c>
      <c r="F28" s="8">
        <v>0</v>
      </c>
      <c r="G28" s="8" t="e">
        <f>#REF!+ht!F28</f>
        <v>#REF!</v>
      </c>
      <c r="H28" s="8" t="e">
        <f>#REF!+ht!D28-ht!F28</f>
        <v>#REF!</v>
      </c>
      <c r="I28" s="8">
        <v>74.63</v>
      </c>
      <c r="J28" s="8">
        <v>0</v>
      </c>
      <c r="K28" s="8" t="e">
        <f>#REF!+ht!J28</f>
        <v>#REF!</v>
      </c>
      <c r="L28" s="8">
        <v>0</v>
      </c>
      <c r="M28" s="8" t="e">
        <f>#REF!+ht!L28</f>
        <v>#REF!</v>
      </c>
      <c r="N28" s="8" t="e">
        <f>#REF!+ht!J28-ht!M28</f>
        <v>#REF!</v>
      </c>
      <c r="O28" s="9">
        <f>D28+J28</f>
        <v>0</v>
      </c>
      <c r="P28" s="10">
        <v>0</v>
      </c>
      <c r="Q28" s="10">
        <v>0</v>
      </c>
      <c r="R28" s="8" t="e">
        <f>#REF!+ht!Q28</f>
        <v>#REF!</v>
      </c>
      <c r="S28" s="10">
        <v>0</v>
      </c>
      <c r="T28" s="8" t="e">
        <f>#REF!+ht!S28</f>
        <v>#REF!</v>
      </c>
      <c r="U28" s="8" t="e">
        <f>#REF!+ht!Q28-ht!S28</f>
        <v>#REF!</v>
      </c>
      <c r="V28" s="8" t="e">
        <f t="shared" si="0"/>
        <v>#REF!</v>
      </c>
    </row>
    <row r="29" spans="1:23" s="11" customFormat="1" ht="19.5" customHeight="1" x14ac:dyDescent="0.3">
      <c r="A29" s="5">
        <v>17</v>
      </c>
      <c r="B29" s="6" t="s">
        <v>64</v>
      </c>
      <c r="C29" s="7"/>
      <c r="D29" s="8">
        <v>0</v>
      </c>
      <c r="E29" s="8" t="e">
        <f>#REF!+ht!D29</f>
        <v>#REF!</v>
      </c>
      <c r="F29" s="8">
        <v>0</v>
      </c>
      <c r="G29" s="8" t="e">
        <f>#REF!+ht!F29</f>
        <v>#REF!</v>
      </c>
      <c r="H29" s="8" t="e">
        <f>#REF!+ht!D29-ht!F29</f>
        <v>#REF!</v>
      </c>
      <c r="I29" s="8"/>
      <c r="J29" s="8">
        <v>0</v>
      </c>
      <c r="K29" s="8" t="e">
        <f>#REF!+ht!J29</f>
        <v>#REF!</v>
      </c>
      <c r="L29" s="8">
        <v>0</v>
      </c>
      <c r="M29" s="8" t="e">
        <f>#REF!+ht!L29</f>
        <v>#REF!</v>
      </c>
      <c r="N29" s="8" t="e">
        <f>#REF!+ht!J29-ht!M29</f>
        <v>#REF!</v>
      </c>
      <c r="O29" s="9"/>
      <c r="P29" s="10"/>
      <c r="Q29" s="10">
        <v>0</v>
      </c>
      <c r="R29" s="8" t="e">
        <f>#REF!+ht!Q29</f>
        <v>#REF!</v>
      </c>
      <c r="S29" s="10">
        <v>0</v>
      </c>
      <c r="T29" s="8" t="e">
        <f>#REF!+ht!S29</f>
        <v>#REF!</v>
      </c>
      <c r="U29" s="8" t="e">
        <f>#REF!+ht!Q29-ht!S29</f>
        <v>#REF!</v>
      </c>
      <c r="V29" s="8" t="e">
        <f t="shared" si="0"/>
        <v>#REF!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 t="e">
        <f>#REF!+ht!D30</f>
        <v>#REF!</v>
      </c>
      <c r="F30" s="8">
        <v>0</v>
      </c>
      <c r="G30" s="8" t="e">
        <f>#REF!+ht!F30</f>
        <v>#REF!</v>
      </c>
      <c r="H30" s="8" t="e">
        <f>#REF!+ht!D30-ht!F30</f>
        <v>#REF!</v>
      </c>
      <c r="I30" s="8"/>
      <c r="J30" s="8">
        <v>0</v>
      </c>
      <c r="K30" s="8" t="e">
        <f>#REF!+ht!J30</f>
        <v>#REF!</v>
      </c>
      <c r="L30" s="8">
        <v>0</v>
      </c>
      <c r="M30" s="8" t="e">
        <f>#REF!+ht!L30</f>
        <v>#REF!</v>
      </c>
      <c r="N30" s="8" t="e">
        <f>#REF!+ht!J30-ht!M30</f>
        <v>#REF!</v>
      </c>
      <c r="O30" s="9"/>
      <c r="P30" s="10"/>
      <c r="Q30" s="10">
        <v>0</v>
      </c>
      <c r="R30" s="8" t="e">
        <f>#REF!+ht!Q30</f>
        <v>#REF!</v>
      </c>
      <c r="S30" s="10">
        <v>0</v>
      </c>
      <c r="T30" s="8" t="e">
        <f>#REF!+ht!S30</f>
        <v>#REF!</v>
      </c>
      <c r="U30" s="8" t="e">
        <f>#REF!+ht!Q30-ht!S30</f>
        <v>#REF!</v>
      </c>
      <c r="V30" s="8" t="e">
        <f t="shared" si="0"/>
        <v>#REF!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 t="e">
        <f>#REF!+ht!D31</f>
        <v>#REF!</v>
      </c>
      <c r="F31" s="8">
        <v>0</v>
      </c>
      <c r="G31" s="8" t="e">
        <f>#REF!+ht!F31</f>
        <v>#REF!</v>
      </c>
      <c r="H31" s="8" t="e">
        <f>#REF!+ht!D31-ht!F31</f>
        <v>#REF!</v>
      </c>
      <c r="I31" s="8">
        <v>109.83</v>
      </c>
      <c r="J31" s="8">
        <v>0</v>
      </c>
      <c r="K31" s="8" t="e">
        <f>#REF!+ht!J31</f>
        <v>#REF!</v>
      </c>
      <c r="L31" s="8">
        <v>0</v>
      </c>
      <c r="M31" s="8" t="e">
        <f>#REF!+ht!L31</f>
        <v>#REF!</v>
      </c>
      <c r="N31" s="8" t="e">
        <f>#REF!+ht!J31-ht!M31</f>
        <v>#REF!</v>
      </c>
      <c r="O31" s="9">
        <f>D31+J31</f>
        <v>0</v>
      </c>
      <c r="P31" s="10">
        <v>0</v>
      </c>
      <c r="Q31" s="10">
        <v>0</v>
      </c>
      <c r="R31" s="8" t="e">
        <f>#REF!+ht!Q31</f>
        <v>#REF!</v>
      </c>
      <c r="S31" s="10">
        <v>0</v>
      </c>
      <c r="T31" s="8" t="e">
        <f>#REF!+ht!S31</f>
        <v>#REF!</v>
      </c>
      <c r="U31" s="8" t="e">
        <f>#REF!+ht!Q31-ht!S31</f>
        <v>#REF!</v>
      </c>
      <c r="V31" s="8" t="e">
        <f t="shared" si="0"/>
        <v>#REF!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 t="e">
        <f>#REF!+ht!D32</f>
        <v>#REF!</v>
      </c>
      <c r="F32" s="15">
        <f t="shared" ref="F32:V32" si="7">F31+F30+F29+F28</f>
        <v>0</v>
      </c>
      <c r="G32" s="15" t="e">
        <f>#REF!+ht!F32</f>
        <v>#REF!</v>
      </c>
      <c r="H32" s="15" t="e">
        <f>#REF!+ht!D32-ht!F32</f>
        <v>#REF!</v>
      </c>
      <c r="I32" s="15">
        <f t="shared" si="7"/>
        <v>184.45999999999998</v>
      </c>
      <c r="J32" s="15">
        <f t="shared" si="7"/>
        <v>0</v>
      </c>
      <c r="K32" s="15" t="e">
        <f>#REF!+ht!J32</f>
        <v>#REF!</v>
      </c>
      <c r="L32" s="15">
        <f t="shared" si="7"/>
        <v>0</v>
      </c>
      <c r="M32" s="15" t="e">
        <f>#REF!+ht!L32</f>
        <v>#REF!</v>
      </c>
      <c r="N32" s="15" t="e">
        <f>#REF!+ht!J32-ht!M32</f>
        <v>#REF!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 t="e">
        <f>#REF!+ht!Q32</f>
        <v>#REF!</v>
      </c>
      <c r="S32" s="15">
        <f t="shared" si="7"/>
        <v>0</v>
      </c>
      <c r="T32" s="15" t="e">
        <f>#REF!+ht!S32</f>
        <v>#REF!</v>
      </c>
      <c r="U32" s="15" t="e">
        <f>#REF!+ht!Q32-ht!S32</f>
        <v>#REF!</v>
      </c>
      <c r="V32" s="15" t="e">
        <f t="shared" si="7"/>
        <v>#REF!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 t="e">
        <f>#REF!+ht!D33</f>
        <v>#REF!</v>
      </c>
      <c r="F33" s="8">
        <v>0</v>
      </c>
      <c r="G33" s="8" t="e">
        <f>#REF!+ht!F33</f>
        <v>#REF!</v>
      </c>
      <c r="H33" s="8" t="e">
        <f>#REF!+ht!D33-ht!F33</f>
        <v>#REF!</v>
      </c>
      <c r="I33" s="8">
        <v>3.8</v>
      </c>
      <c r="J33" s="8">
        <v>0</v>
      </c>
      <c r="K33" s="8" t="e">
        <f>#REF!+ht!J33</f>
        <v>#REF!</v>
      </c>
      <c r="L33" s="8">
        <v>0</v>
      </c>
      <c r="M33" s="8" t="e">
        <f>#REF!+ht!L33</f>
        <v>#REF!</v>
      </c>
      <c r="N33" s="8" t="e">
        <f>#REF!+ht!J33-ht!M33</f>
        <v>#REF!</v>
      </c>
      <c r="O33" s="9">
        <f>D33+J33</f>
        <v>0</v>
      </c>
      <c r="P33" s="10">
        <v>0</v>
      </c>
      <c r="Q33" s="10">
        <v>0</v>
      </c>
      <c r="R33" s="8" t="e">
        <f>#REF!+ht!Q33</f>
        <v>#REF!</v>
      </c>
      <c r="S33" s="10">
        <v>0</v>
      </c>
      <c r="T33" s="8" t="e">
        <f>#REF!+ht!S33</f>
        <v>#REF!</v>
      </c>
      <c r="U33" s="8" t="e">
        <f>#REF!+ht!Q33-ht!S33</f>
        <v>#REF!</v>
      </c>
      <c r="V33" s="8" t="e">
        <f t="shared" si="0"/>
        <v>#REF!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 t="e">
        <f>#REF!+ht!D34</f>
        <v>#REF!</v>
      </c>
      <c r="F34" s="8">
        <v>0</v>
      </c>
      <c r="G34" s="8" t="e">
        <f>#REF!+ht!F34</f>
        <v>#REF!</v>
      </c>
      <c r="H34" s="8" t="e">
        <f>#REF!+ht!D34-ht!F34</f>
        <v>#REF!</v>
      </c>
      <c r="I34" s="8">
        <v>2</v>
      </c>
      <c r="J34" s="8">
        <v>0</v>
      </c>
      <c r="K34" s="8" t="e">
        <f>#REF!+ht!J34</f>
        <v>#REF!</v>
      </c>
      <c r="L34" s="8">
        <v>0</v>
      </c>
      <c r="M34" s="8" t="e">
        <f>#REF!+ht!L34</f>
        <v>#REF!</v>
      </c>
      <c r="N34" s="8" t="e">
        <f>#REF!+ht!J34-ht!M34</f>
        <v>#REF!</v>
      </c>
      <c r="O34" s="9">
        <f>D34+J34</f>
        <v>0</v>
      </c>
      <c r="P34" s="10">
        <v>0</v>
      </c>
      <c r="Q34" s="10">
        <v>0</v>
      </c>
      <c r="R34" s="8" t="e">
        <f>#REF!+ht!Q34</f>
        <v>#REF!</v>
      </c>
      <c r="S34" s="10">
        <v>0</v>
      </c>
      <c r="T34" s="8" t="e">
        <f>#REF!+ht!S34</f>
        <v>#REF!</v>
      </c>
      <c r="U34" s="8" t="e">
        <f>#REF!+ht!Q34-ht!S34</f>
        <v>#REF!</v>
      </c>
      <c r="V34" s="8" t="e">
        <f t="shared" si="0"/>
        <v>#REF!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 t="e">
        <f>#REF!+ht!D35</f>
        <v>#REF!</v>
      </c>
      <c r="F35" s="8">
        <v>0</v>
      </c>
      <c r="G35" s="8" t="e">
        <f>#REF!+ht!F35</f>
        <v>#REF!</v>
      </c>
      <c r="H35" s="8" t="e">
        <f>#REF!+ht!D35-ht!F35</f>
        <v>#REF!</v>
      </c>
      <c r="I35" s="8">
        <v>7.3</v>
      </c>
      <c r="J35" s="8">
        <v>0</v>
      </c>
      <c r="K35" s="8" t="e">
        <f>#REF!+ht!J35</f>
        <v>#REF!</v>
      </c>
      <c r="L35" s="8">
        <v>0</v>
      </c>
      <c r="M35" s="8" t="e">
        <f>#REF!+ht!L35</f>
        <v>#REF!</v>
      </c>
      <c r="N35" s="8" t="e">
        <f>#REF!+ht!J35-ht!M35</f>
        <v>#REF!</v>
      </c>
      <c r="O35" s="9">
        <f>D35+J35</f>
        <v>0</v>
      </c>
      <c r="P35" s="10">
        <v>0</v>
      </c>
      <c r="Q35" s="10">
        <v>0</v>
      </c>
      <c r="R35" s="8" t="e">
        <f>#REF!+ht!Q35</f>
        <v>#REF!</v>
      </c>
      <c r="S35" s="10">
        <v>0</v>
      </c>
      <c r="T35" s="8" t="e">
        <f>#REF!+ht!S35</f>
        <v>#REF!</v>
      </c>
      <c r="U35" s="8" t="e">
        <f>#REF!+ht!Q35-ht!S35</f>
        <v>#REF!</v>
      </c>
      <c r="V35" s="8" t="e">
        <f t="shared" si="0"/>
        <v>#REF!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 t="e">
        <f>#REF!+ht!D36</f>
        <v>#REF!</v>
      </c>
      <c r="F36" s="8">
        <v>0</v>
      </c>
      <c r="G36" s="8" t="e">
        <f>#REF!+ht!F36</f>
        <v>#REF!</v>
      </c>
      <c r="H36" s="8" t="e">
        <f>#REF!+ht!D36-ht!F36</f>
        <v>#REF!</v>
      </c>
      <c r="I36" s="8">
        <v>3.46</v>
      </c>
      <c r="J36" s="8">
        <v>0</v>
      </c>
      <c r="K36" s="8" t="e">
        <f>#REF!+ht!J36</f>
        <v>#REF!</v>
      </c>
      <c r="L36" s="8">
        <v>0</v>
      </c>
      <c r="M36" s="8" t="e">
        <f>#REF!+ht!L36</f>
        <v>#REF!</v>
      </c>
      <c r="N36" s="8" t="e">
        <f>#REF!+ht!J36-ht!M36</f>
        <v>#REF!</v>
      </c>
      <c r="O36" s="9">
        <f>D36+J36</f>
        <v>0</v>
      </c>
      <c r="P36" s="10">
        <v>0</v>
      </c>
      <c r="Q36" s="10">
        <v>0</v>
      </c>
      <c r="R36" s="8" t="e">
        <f>#REF!+ht!Q36</f>
        <v>#REF!</v>
      </c>
      <c r="S36" s="10">
        <v>0</v>
      </c>
      <c r="T36" s="8" t="e">
        <f>#REF!+ht!S36</f>
        <v>#REF!</v>
      </c>
      <c r="U36" s="8" t="e">
        <f>#REF!+ht!Q36-ht!S36</f>
        <v>#REF!</v>
      </c>
      <c r="V36" s="8" t="e">
        <f t="shared" si="0"/>
        <v>#REF!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 t="e">
        <f>#REF!+ht!D37</f>
        <v>#REF!</v>
      </c>
      <c r="F37" s="15">
        <f t="shared" ref="F37:V37" si="8">SUM(F33:F36)</f>
        <v>0</v>
      </c>
      <c r="G37" s="15" t="e">
        <f>#REF!+ht!F37</f>
        <v>#REF!</v>
      </c>
      <c r="H37" s="15" t="e">
        <f>#REF!+ht!D37-ht!F37</f>
        <v>#REF!</v>
      </c>
      <c r="I37" s="15">
        <f t="shared" si="8"/>
        <v>16.559999999999999</v>
      </c>
      <c r="J37" s="15">
        <f t="shared" si="8"/>
        <v>0</v>
      </c>
      <c r="K37" s="15" t="e">
        <f>#REF!+ht!J37</f>
        <v>#REF!</v>
      </c>
      <c r="L37" s="15">
        <f t="shared" si="8"/>
        <v>0</v>
      </c>
      <c r="M37" s="15" t="e">
        <f>#REF!+ht!L37</f>
        <v>#REF!</v>
      </c>
      <c r="N37" s="15" t="e">
        <f>#REF!+ht!J37-ht!M37</f>
        <v>#REF!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 t="e">
        <f>#REF!+ht!Q37</f>
        <v>#REF!</v>
      </c>
      <c r="S37" s="15">
        <f t="shared" si="8"/>
        <v>0</v>
      </c>
      <c r="T37" s="15" t="e">
        <f>#REF!+ht!S37</f>
        <v>#REF!</v>
      </c>
      <c r="U37" s="15" t="e">
        <f>#REF!+ht!Q37-ht!S37</f>
        <v>#REF!</v>
      </c>
      <c r="V37" s="15" t="e">
        <f t="shared" si="8"/>
        <v>#REF!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 t="e">
        <f>#REF!+ht!D38</f>
        <v>#REF!</v>
      </c>
      <c r="F38" s="15">
        <f t="shared" ref="F38:V38" si="9">F37+F32+F27</f>
        <v>0</v>
      </c>
      <c r="G38" s="15" t="e">
        <f>#REF!+ht!F38</f>
        <v>#REF!</v>
      </c>
      <c r="H38" s="15" t="e">
        <f>#REF!+ht!D38-ht!F38</f>
        <v>#REF!</v>
      </c>
      <c r="I38" s="15">
        <f t="shared" si="9"/>
        <v>290.77</v>
      </c>
      <c r="J38" s="15">
        <f t="shared" si="9"/>
        <v>0</v>
      </c>
      <c r="K38" s="15" t="e">
        <f>#REF!+ht!J38</f>
        <v>#REF!</v>
      </c>
      <c r="L38" s="15">
        <f t="shared" si="9"/>
        <v>0</v>
      </c>
      <c r="M38" s="15" t="e">
        <f>#REF!+ht!L38</f>
        <v>#REF!</v>
      </c>
      <c r="N38" s="15" t="e">
        <f>#REF!+ht!J38-ht!M38</f>
        <v>#REF!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 t="e">
        <f>#REF!+ht!Q38</f>
        <v>#REF!</v>
      </c>
      <c r="S38" s="15">
        <f t="shared" si="9"/>
        <v>0</v>
      </c>
      <c r="T38" s="15" t="e">
        <f>#REF!+ht!S38</f>
        <v>#REF!</v>
      </c>
      <c r="U38" s="15" t="e">
        <f>#REF!+ht!Q38-ht!S38</f>
        <v>#REF!</v>
      </c>
      <c r="V38" s="15" t="e">
        <f t="shared" si="9"/>
        <v>#REF!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 t="e">
        <f>#REF!+ht!D39</f>
        <v>#REF!</v>
      </c>
      <c r="F39" s="8">
        <v>0</v>
      </c>
      <c r="G39" s="8" t="e">
        <f>#REF!+ht!F39</f>
        <v>#REF!</v>
      </c>
      <c r="H39" s="8" t="e">
        <f>#REF!+ht!D39-ht!F39</f>
        <v>#REF!</v>
      </c>
      <c r="I39" s="8">
        <v>0</v>
      </c>
      <c r="J39" s="8">
        <v>0</v>
      </c>
      <c r="K39" s="8" t="e">
        <f>#REF!+ht!J39</f>
        <v>#REF!</v>
      </c>
      <c r="L39" s="8">
        <v>0</v>
      </c>
      <c r="M39" s="8" t="e">
        <f>#REF!+ht!L39</f>
        <v>#REF!</v>
      </c>
      <c r="N39" s="8" t="e">
        <f>#REF!+ht!J39-ht!M39</f>
        <v>#REF!</v>
      </c>
      <c r="O39" s="9">
        <f>D39+J39</f>
        <v>0</v>
      </c>
      <c r="P39" s="10">
        <v>0</v>
      </c>
      <c r="Q39" s="8">
        <v>0</v>
      </c>
      <c r="R39" s="8" t="e">
        <f>#REF!+ht!Q39</f>
        <v>#REF!</v>
      </c>
      <c r="S39" s="10">
        <v>0</v>
      </c>
      <c r="T39" s="8" t="e">
        <f>#REF!+ht!S39</f>
        <v>#REF!</v>
      </c>
      <c r="U39" s="8" t="e">
        <f>#REF!+ht!Q39-ht!S39</f>
        <v>#REF!</v>
      </c>
      <c r="V39" s="8" t="e">
        <f t="shared" si="0"/>
        <v>#REF!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 t="e">
        <f>#REF!+ht!D40</f>
        <v>#REF!</v>
      </c>
      <c r="F40" s="8">
        <v>0</v>
      </c>
      <c r="G40" s="8" t="e">
        <f>#REF!+ht!F40</f>
        <v>#REF!</v>
      </c>
      <c r="H40" s="8" t="e">
        <f>#REF!+ht!D40-ht!F40</f>
        <v>#REF!</v>
      </c>
      <c r="I40" s="8">
        <v>0</v>
      </c>
      <c r="J40" s="8">
        <v>0</v>
      </c>
      <c r="K40" s="8" t="e">
        <f>#REF!+ht!J40</f>
        <v>#REF!</v>
      </c>
      <c r="L40" s="8">
        <v>0</v>
      </c>
      <c r="M40" s="8" t="e">
        <f>#REF!+ht!L40</f>
        <v>#REF!</v>
      </c>
      <c r="N40" s="8" t="e">
        <f>#REF!+ht!J40-ht!M40</f>
        <v>#REF!</v>
      </c>
      <c r="O40" s="9">
        <f>D40+J40</f>
        <v>0</v>
      </c>
      <c r="P40" s="10">
        <v>0</v>
      </c>
      <c r="Q40" s="8">
        <v>0</v>
      </c>
      <c r="R40" s="8" t="e">
        <f>#REF!+ht!Q40</f>
        <v>#REF!</v>
      </c>
      <c r="S40" s="10">
        <v>0</v>
      </c>
      <c r="T40" s="8" t="e">
        <f>#REF!+ht!S40</f>
        <v>#REF!</v>
      </c>
      <c r="U40" s="8" t="e">
        <f>#REF!+ht!Q40-ht!S40</f>
        <v>#REF!</v>
      </c>
      <c r="V40" s="8" t="e">
        <f t="shared" si="0"/>
        <v>#REF!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 t="e">
        <f>#REF!+ht!D41</f>
        <v>#REF!</v>
      </c>
      <c r="F41" s="8">
        <v>0</v>
      </c>
      <c r="G41" s="8" t="e">
        <f>#REF!+ht!F41</f>
        <v>#REF!</v>
      </c>
      <c r="H41" s="8" t="e">
        <f>#REF!+ht!D41-ht!F41</f>
        <v>#REF!</v>
      </c>
      <c r="I41" s="8">
        <v>0</v>
      </c>
      <c r="J41" s="8">
        <v>0</v>
      </c>
      <c r="K41" s="8" t="e">
        <f>#REF!+ht!J41</f>
        <v>#REF!</v>
      </c>
      <c r="L41" s="8">
        <v>0</v>
      </c>
      <c r="M41" s="8" t="e">
        <f>#REF!+ht!L41</f>
        <v>#REF!</v>
      </c>
      <c r="N41" s="8" t="e">
        <f>#REF!+ht!J41-ht!M41</f>
        <v>#REF!</v>
      </c>
      <c r="O41" s="9">
        <f>D41+J41</f>
        <v>0</v>
      </c>
      <c r="P41" s="10">
        <v>0</v>
      </c>
      <c r="Q41" s="8">
        <v>0</v>
      </c>
      <c r="R41" s="8" t="e">
        <f>#REF!+ht!Q41</f>
        <v>#REF!</v>
      </c>
      <c r="S41" s="10">
        <v>0</v>
      </c>
      <c r="T41" s="8" t="e">
        <f>#REF!+ht!S41</f>
        <v>#REF!</v>
      </c>
      <c r="U41" s="8" t="e">
        <f>#REF!+ht!Q41-ht!S41</f>
        <v>#REF!</v>
      </c>
      <c r="V41" s="8" t="e">
        <f t="shared" si="0"/>
        <v>#REF!</v>
      </c>
    </row>
    <row r="42" spans="1:23" s="11" customFormat="1" ht="19.5" customHeight="1" x14ac:dyDescent="0.3">
      <c r="A42" s="5">
        <v>27</v>
      </c>
      <c r="B42" s="6" t="s">
        <v>63</v>
      </c>
      <c r="C42" s="7"/>
      <c r="D42" s="8">
        <v>0</v>
      </c>
      <c r="E42" s="8" t="e">
        <f>#REF!+ht!D42</f>
        <v>#REF!</v>
      </c>
      <c r="F42" s="8">
        <v>0</v>
      </c>
      <c r="G42" s="8" t="e">
        <f>#REF!+ht!F42</f>
        <v>#REF!</v>
      </c>
      <c r="H42" s="8" t="e">
        <f>#REF!+ht!D42-ht!F42</f>
        <v>#REF!</v>
      </c>
      <c r="I42" s="8"/>
      <c r="J42" s="8">
        <v>0</v>
      </c>
      <c r="K42" s="8" t="e">
        <f>#REF!+ht!J42</f>
        <v>#REF!</v>
      </c>
      <c r="L42" s="8">
        <v>0</v>
      </c>
      <c r="M42" s="8" t="e">
        <f>#REF!+ht!L42</f>
        <v>#REF!</v>
      </c>
      <c r="N42" s="8" t="e">
        <f>#REF!+ht!J42-ht!M42</f>
        <v>#REF!</v>
      </c>
      <c r="O42" s="9"/>
      <c r="P42" s="10"/>
      <c r="Q42" s="8">
        <v>0</v>
      </c>
      <c r="R42" s="8" t="e">
        <f>#REF!+ht!Q42</f>
        <v>#REF!</v>
      </c>
      <c r="S42" s="10">
        <v>0</v>
      </c>
      <c r="T42" s="8" t="e">
        <f>#REF!+ht!S42</f>
        <v>#REF!</v>
      </c>
      <c r="U42" s="8" t="e">
        <f>#REF!+ht!Q42-ht!S42</f>
        <v>#REF!</v>
      </c>
      <c r="V42" s="8" t="e">
        <f t="shared" si="0"/>
        <v>#REF!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 t="e">
        <f>#REF!+ht!D43</f>
        <v>#REF!</v>
      </c>
      <c r="F43" s="15">
        <f t="shared" ref="F43:V43" si="10">SUM(F39:F42)</f>
        <v>0</v>
      </c>
      <c r="G43" s="15" t="e">
        <f>#REF!+ht!F43</f>
        <v>#REF!</v>
      </c>
      <c r="H43" s="15" t="e">
        <f>#REF!+ht!D43-ht!F43</f>
        <v>#REF!</v>
      </c>
      <c r="I43" s="15">
        <f t="shared" si="10"/>
        <v>0</v>
      </c>
      <c r="J43" s="15">
        <f t="shared" si="10"/>
        <v>0</v>
      </c>
      <c r="K43" s="15" t="e">
        <f>#REF!+ht!J43</f>
        <v>#REF!</v>
      </c>
      <c r="L43" s="15">
        <f t="shared" si="10"/>
        <v>0</v>
      </c>
      <c r="M43" s="15" t="e">
        <f>#REF!+ht!L43</f>
        <v>#REF!</v>
      </c>
      <c r="N43" s="15" t="e">
        <f>#REF!+ht!J43-ht!M43</f>
        <v>#REF!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 t="e">
        <f>#REF!+ht!Q43</f>
        <v>#REF!</v>
      </c>
      <c r="S43" s="15">
        <f t="shared" si="10"/>
        <v>0</v>
      </c>
      <c r="T43" s="15" t="e">
        <f>#REF!+ht!S43</f>
        <v>#REF!</v>
      </c>
      <c r="U43" s="15" t="e">
        <f>#REF!+ht!Q43-ht!S43</f>
        <v>#REF!</v>
      </c>
      <c r="V43" s="15" t="e">
        <f t="shared" si="10"/>
        <v>#REF!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 t="e">
        <f>#REF!+ht!D44</f>
        <v>#REF!</v>
      </c>
      <c r="F44" s="8">
        <v>0</v>
      </c>
      <c r="G44" s="8" t="e">
        <f>#REF!+ht!F44</f>
        <v>#REF!</v>
      </c>
      <c r="H44" s="8" t="e">
        <f>#REF!+ht!D44-ht!F44</f>
        <v>#REF!</v>
      </c>
      <c r="I44" s="8">
        <v>0.68</v>
      </c>
      <c r="J44" s="8">
        <v>0</v>
      </c>
      <c r="K44" s="8" t="e">
        <f>#REF!+ht!J44</f>
        <v>#REF!</v>
      </c>
      <c r="L44" s="8">
        <v>0</v>
      </c>
      <c r="M44" s="8" t="e">
        <f>#REF!+ht!L44</f>
        <v>#REF!</v>
      </c>
      <c r="N44" s="8" t="e">
        <f>#REF!+ht!J44-ht!M44</f>
        <v>#REF!</v>
      </c>
      <c r="O44" s="9">
        <f>D44+J44</f>
        <v>0</v>
      </c>
      <c r="P44" s="10">
        <v>14.43</v>
      </c>
      <c r="Q44" s="10">
        <v>0</v>
      </c>
      <c r="R44" s="8" t="e">
        <f>#REF!+ht!Q44</f>
        <v>#REF!</v>
      </c>
      <c r="S44" s="10">
        <v>0</v>
      </c>
      <c r="T44" s="8" t="e">
        <f>#REF!+ht!S44</f>
        <v>#REF!</v>
      </c>
      <c r="U44" s="8" t="e">
        <f>#REF!+ht!Q44-ht!S44</f>
        <v>#REF!</v>
      </c>
      <c r="V44" s="8" t="e">
        <f t="shared" si="0"/>
        <v>#REF!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 t="e">
        <f>#REF!+ht!D45</f>
        <v>#REF!</v>
      </c>
      <c r="F45" s="8">
        <v>0</v>
      </c>
      <c r="G45" s="8" t="e">
        <f>#REF!+ht!F45</f>
        <v>#REF!</v>
      </c>
      <c r="H45" s="8" t="e">
        <f>#REF!+ht!D45-ht!F45</f>
        <v>#REF!</v>
      </c>
      <c r="I45" s="8">
        <v>0.96</v>
      </c>
      <c r="J45" s="8">
        <v>0</v>
      </c>
      <c r="K45" s="8" t="e">
        <f>#REF!+ht!J45</f>
        <v>#REF!</v>
      </c>
      <c r="L45" s="8">
        <v>0</v>
      </c>
      <c r="M45" s="8" t="e">
        <f>#REF!+ht!L45</f>
        <v>#REF!</v>
      </c>
      <c r="N45" s="8" t="e">
        <f>#REF!+ht!J45-ht!M45</f>
        <v>#REF!</v>
      </c>
      <c r="O45" s="9">
        <f>D45+J45</f>
        <v>0</v>
      </c>
      <c r="P45" s="10">
        <v>0</v>
      </c>
      <c r="Q45" s="10">
        <v>0</v>
      </c>
      <c r="R45" s="8" t="e">
        <f>#REF!+ht!Q45</f>
        <v>#REF!</v>
      </c>
      <c r="S45" s="10">
        <v>0</v>
      </c>
      <c r="T45" s="8" t="e">
        <f>#REF!+ht!S45</f>
        <v>#REF!</v>
      </c>
      <c r="U45" s="8" t="e">
        <f>#REF!+ht!Q45-ht!S45</f>
        <v>#REF!</v>
      </c>
      <c r="V45" s="8" t="e">
        <f t="shared" si="0"/>
        <v>#REF!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 t="e">
        <f>#REF!+ht!D46</f>
        <v>#REF!</v>
      </c>
      <c r="F46" s="8">
        <v>0</v>
      </c>
      <c r="G46" s="8" t="e">
        <f>#REF!+ht!F46</f>
        <v>#REF!</v>
      </c>
      <c r="H46" s="8" t="e">
        <f>#REF!+ht!D46-ht!F46</f>
        <v>#REF!</v>
      </c>
      <c r="I46" s="8">
        <v>6.89</v>
      </c>
      <c r="J46" s="8">
        <v>0</v>
      </c>
      <c r="K46" s="8" t="e">
        <f>#REF!+ht!J46</f>
        <v>#REF!</v>
      </c>
      <c r="L46" s="8">
        <v>0</v>
      </c>
      <c r="M46" s="8" t="e">
        <f>#REF!+ht!L46</f>
        <v>#REF!</v>
      </c>
      <c r="N46" s="8" t="e">
        <f>#REF!+ht!J46-ht!M46</f>
        <v>#REF!</v>
      </c>
      <c r="O46" s="9">
        <f>D46+J46</f>
        <v>0</v>
      </c>
      <c r="P46" s="10">
        <v>0.03</v>
      </c>
      <c r="Q46" s="10">
        <v>0</v>
      </c>
      <c r="R46" s="8" t="e">
        <f>#REF!+ht!Q46</f>
        <v>#REF!</v>
      </c>
      <c r="S46" s="10">
        <v>0</v>
      </c>
      <c r="T46" s="8" t="e">
        <f>#REF!+ht!S46</f>
        <v>#REF!</v>
      </c>
      <c r="U46" s="8" t="e">
        <f>#REF!+ht!Q46-ht!S46</f>
        <v>#REF!</v>
      </c>
      <c r="V46" s="8" t="e">
        <f t="shared" si="0"/>
        <v>#REF!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 t="e">
        <f>#REF!+ht!D47</f>
        <v>#REF!</v>
      </c>
      <c r="F47" s="8">
        <v>0</v>
      </c>
      <c r="G47" s="8" t="e">
        <f>#REF!+ht!F47</f>
        <v>#REF!</v>
      </c>
      <c r="H47" s="8" t="e">
        <f>#REF!+ht!D47-ht!F47</f>
        <v>#REF!</v>
      </c>
      <c r="I47" s="8">
        <v>0.505</v>
      </c>
      <c r="J47" s="8">
        <v>0</v>
      </c>
      <c r="K47" s="8" t="e">
        <f>#REF!+ht!J47</f>
        <v>#REF!</v>
      </c>
      <c r="L47" s="8">
        <v>0</v>
      </c>
      <c r="M47" s="8" t="e">
        <f>#REF!+ht!L47</f>
        <v>#REF!</v>
      </c>
      <c r="N47" s="8" t="e">
        <f>#REF!+ht!J47-ht!M47</f>
        <v>#REF!</v>
      </c>
      <c r="O47" s="9">
        <f>D47+J47</f>
        <v>0</v>
      </c>
      <c r="P47" s="10">
        <v>14.43</v>
      </c>
      <c r="Q47" s="10">
        <v>0</v>
      </c>
      <c r="R47" s="8" t="e">
        <f>#REF!+ht!Q47</f>
        <v>#REF!</v>
      </c>
      <c r="S47" s="10">
        <v>0</v>
      </c>
      <c r="T47" s="8" t="e">
        <f>#REF!+ht!S47</f>
        <v>#REF!</v>
      </c>
      <c r="U47" s="8" t="e">
        <f>#REF!+ht!Q47-ht!S47</f>
        <v>#REF!</v>
      </c>
      <c r="V47" s="8" t="e">
        <f t="shared" si="0"/>
        <v>#REF!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 t="e">
        <f>#REF!+ht!D48</f>
        <v>#REF!</v>
      </c>
      <c r="F48" s="15">
        <f t="shared" ref="F48:V48" si="11">SUM(F44:F47)</f>
        <v>0</v>
      </c>
      <c r="G48" s="15" t="e">
        <f>#REF!+ht!F48</f>
        <v>#REF!</v>
      </c>
      <c r="H48" s="15" t="e">
        <f>#REF!+ht!D48-ht!F48</f>
        <v>#REF!</v>
      </c>
      <c r="I48" s="15">
        <f t="shared" si="11"/>
        <v>9.0350000000000001</v>
      </c>
      <c r="J48" s="15">
        <f t="shared" si="11"/>
        <v>0</v>
      </c>
      <c r="K48" s="15" t="e">
        <f>#REF!+ht!J48</f>
        <v>#REF!</v>
      </c>
      <c r="L48" s="15">
        <f t="shared" si="11"/>
        <v>0</v>
      </c>
      <c r="M48" s="15" t="e">
        <f>#REF!+ht!L48</f>
        <v>#REF!</v>
      </c>
      <c r="N48" s="15" t="e">
        <f>#REF!+ht!J48-ht!M48</f>
        <v>#REF!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 t="e">
        <f>#REF!+ht!Q48</f>
        <v>#REF!</v>
      </c>
      <c r="S48" s="15">
        <f t="shared" si="11"/>
        <v>0</v>
      </c>
      <c r="T48" s="15" t="e">
        <f>#REF!+ht!S48</f>
        <v>#REF!</v>
      </c>
      <c r="U48" s="15" t="e">
        <f>#REF!+ht!Q48-ht!S48</f>
        <v>#REF!</v>
      </c>
      <c r="V48" s="15" t="e">
        <f t="shared" si="11"/>
        <v>#REF!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 t="e">
        <f>#REF!+ht!D49</f>
        <v>#REF!</v>
      </c>
      <c r="F49" s="15">
        <f t="shared" ref="F49:V49" si="12">F43+F48</f>
        <v>0</v>
      </c>
      <c r="G49" s="15" t="e">
        <f>#REF!+ht!F49</f>
        <v>#REF!</v>
      </c>
      <c r="H49" s="15" t="e">
        <f>#REF!+ht!D49-ht!F49</f>
        <v>#REF!</v>
      </c>
      <c r="I49" s="15">
        <f t="shared" si="12"/>
        <v>9.0350000000000001</v>
      </c>
      <c r="J49" s="15">
        <f t="shared" si="12"/>
        <v>0</v>
      </c>
      <c r="K49" s="15" t="e">
        <f>#REF!+ht!J49</f>
        <v>#REF!</v>
      </c>
      <c r="L49" s="15">
        <f t="shared" si="12"/>
        <v>0</v>
      </c>
      <c r="M49" s="15" t="e">
        <f>#REF!+ht!L49</f>
        <v>#REF!</v>
      </c>
      <c r="N49" s="15" t="e">
        <f>#REF!+ht!J49-ht!M49</f>
        <v>#REF!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 t="e">
        <f>#REF!+ht!Q49</f>
        <v>#REF!</v>
      </c>
      <c r="S49" s="15">
        <f t="shared" si="12"/>
        <v>0</v>
      </c>
      <c r="T49" s="15" t="e">
        <f>#REF!+ht!S49</f>
        <v>#REF!</v>
      </c>
      <c r="U49" s="15" t="e">
        <f>#REF!+ht!Q49-ht!S49</f>
        <v>#REF!</v>
      </c>
      <c r="V49" s="15" t="e">
        <f t="shared" si="12"/>
        <v>#REF!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 t="e">
        <f>#REF!+ht!D50</f>
        <v>#REF!</v>
      </c>
      <c r="F50" s="15">
        <f t="shared" ref="F50:V50" si="13">F49+F38+F24</f>
        <v>0</v>
      </c>
      <c r="G50" s="15" t="e">
        <f>#REF!+ht!F50</f>
        <v>#REF!</v>
      </c>
      <c r="H50" s="15" t="e">
        <f>#REF!+ht!D50-ht!F50</f>
        <v>#REF!</v>
      </c>
      <c r="I50" s="15">
        <f t="shared" si="13"/>
        <v>3747.752</v>
      </c>
      <c r="J50" s="15">
        <f t="shared" si="13"/>
        <v>0</v>
      </c>
      <c r="K50" s="15" t="e">
        <f>#REF!+ht!J50</f>
        <v>#REF!</v>
      </c>
      <c r="L50" s="15">
        <f t="shared" si="13"/>
        <v>0</v>
      </c>
      <c r="M50" s="15" t="e">
        <f>#REF!+ht!L50</f>
        <v>#REF!</v>
      </c>
      <c r="N50" s="15" t="e">
        <f>#REF!+ht!J50-ht!M50</f>
        <v>#REF!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 t="e">
        <f>#REF!+ht!Q50</f>
        <v>#REF!</v>
      </c>
      <c r="S50" s="15">
        <f t="shared" si="13"/>
        <v>0</v>
      </c>
      <c r="T50" s="15" t="e">
        <f>#REF!+ht!S50</f>
        <v>#REF!</v>
      </c>
      <c r="U50" s="15" t="e">
        <f>#REF!+ht!Q50-ht!S50</f>
        <v>#REF!</v>
      </c>
      <c r="V50" s="15" t="e">
        <f t="shared" si="13"/>
        <v>#REF!</v>
      </c>
      <c r="W50" s="17"/>
    </row>
    <row r="51" spans="1:23" s="27" customFormat="1" ht="24" hidden="1" customHeight="1" x14ac:dyDescent="0.25">
      <c r="C51" s="28"/>
      <c r="D51" s="60"/>
      <c r="E51" s="8" t="e">
        <f>#REF!+ht!D51</f>
        <v>#REF!</v>
      </c>
      <c r="F51" s="60"/>
      <c r="G51" s="8" t="e">
        <f>#REF!+ht!F51</f>
        <v>#REF!</v>
      </c>
      <c r="H51" s="8" t="e">
        <f>'[2]nov 18'!H51+#REF!-#REF!</f>
        <v>#REF!</v>
      </c>
      <c r="I51" s="60"/>
      <c r="J51" s="60"/>
      <c r="K51" s="8" t="e">
        <f>'[2]nov 18'!K51+#REF!</f>
        <v>#REF!</v>
      </c>
      <c r="L51" s="60"/>
      <c r="M51" s="8" t="e">
        <f>#REF!+ht!L51</f>
        <v>#REF!</v>
      </c>
      <c r="N51" s="8">
        <f>'[2]july 18'!N51+'[2]aug 18'!J51-'[2]aug 18'!L51</f>
        <v>4962.2130000000006</v>
      </c>
      <c r="O51" s="60"/>
      <c r="P51" s="60"/>
      <c r="Q51" s="60"/>
      <c r="R51" s="8" t="e">
        <f>#REF!+ht!Q51</f>
        <v>#REF!</v>
      </c>
      <c r="S51" s="60"/>
      <c r="T51" s="8" t="e">
        <f>#REF!+ht!S51</f>
        <v>#REF!</v>
      </c>
      <c r="U51" s="8" t="e">
        <f>#REF!+ht!Q51-ht!S51</f>
        <v>#REF!</v>
      </c>
      <c r="V51" s="8" t="e">
        <f t="shared" si="0"/>
        <v>#REF!</v>
      </c>
    </row>
    <row r="52" spans="1:23" s="29" customFormat="1" ht="24" hidden="1" customHeight="1" x14ac:dyDescent="0.25">
      <c r="C52" s="30"/>
      <c r="D52" s="31"/>
      <c r="E52" s="8" t="e">
        <f>#REF!+ht!D52</f>
        <v>#REF!</v>
      </c>
      <c r="F52" s="31"/>
      <c r="G52" s="8" t="e">
        <f>#REF!+ht!F52</f>
        <v>#REF!</v>
      </c>
      <c r="H52" s="8" t="e">
        <f>'[2]nov 18'!H52+#REF!-#REF!</f>
        <v>#REF!</v>
      </c>
      <c r="I52" s="31"/>
      <c r="J52" s="31"/>
      <c r="K52" s="8" t="e">
        <f>'[2]nov 18'!K52+#REF!</f>
        <v>#REF!</v>
      </c>
      <c r="L52" s="31"/>
      <c r="M52" s="8" t="e">
        <f>#REF!+ht!L52</f>
        <v>#REF!</v>
      </c>
      <c r="N52" s="8">
        <f>'[2]july 18'!N52+'[2]aug 18'!J52-'[2]aug 18'!L52</f>
        <v>0</v>
      </c>
      <c r="O52" s="31"/>
      <c r="P52" s="31"/>
      <c r="Q52" s="31"/>
      <c r="R52" s="8" t="e">
        <f>#REF!+ht!Q52</f>
        <v>#REF!</v>
      </c>
      <c r="S52" s="31"/>
      <c r="T52" s="8" t="e">
        <f>#REF!+ht!S52</f>
        <v>#REF!</v>
      </c>
      <c r="U52" s="8" t="e">
        <f>#REF!+ht!Q52-ht!S52</f>
        <v>#REF!</v>
      </c>
      <c r="V52" s="8" t="e">
        <f t="shared" si="0"/>
        <v>#REF!</v>
      </c>
    </row>
    <row r="53" spans="1:23" s="29" customFormat="1" ht="24" customHeight="1" x14ac:dyDescent="0.25">
      <c r="C53" s="30"/>
      <c r="D53" s="31"/>
      <c r="E53" s="52">
        <f>'[2]APRIL 18'!E48+'[2]may 18'!D49</f>
        <v>1157.347</v>
      </c>
      <c r="F53" s="31"/>
      <c r="G53" s="52"/>
      <c r="H53" s="52">
        <f>'[2]Mar 18'!H47+'[2]APRIL 18'!E48</f>
        <v>95318.428299999985</v>
      </c>
      <c r="I53" s="31"/>
      <c r="J53" s="31"/>
      <c r="K53" s="52">
        <f>'[2]APRIL 18'!K48+'[2]may 18'!J49</f>
        <v>30.321999999999999</v>
      </c>
      <c r="L53" s="31"/>
      <c r="M53" s="52"/>
      <c r="N53" s="52"/>
      <c r="O53" s="31"/>
      <c r="P53" s="31"/>
      <c r="Q53" s="31"/>
      <c r="R53" s="52">
        <f>'[2]APRIL 18'!R48+'[2]may 18'!Q49</f>
        <v>7.02</v>
      </c>
      <c r="S53" s="31"/>
      <c r="T53" s="52"/>
      <c r="U53" s="52"/>
      <c r="V53" s="52"/>
    </row>
    <row r="54" spans="1:23" s="27" customFormat="1" ht="15.75" customHeight="1" x14ac:dyDescent="0.25">
      <c r="B54" s="28"/>
      <c r="C54" s="204" t="s">
        <v>54</v>
      </c>
      <c r="D54" s="204"/>
      <c r="E54" s="204"/>
      <c r="F54" s="204"/>
      <c r="G54" s="204"/>
      <c r="H54" s="32"/>
      <c r="I54" s="28"/>
      <c r="J54" s="60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60"/>
      <c r="D55" s="204" t="s">
        <v>55</v>
      </c>
      <c r="E55" s="204"/>
      <c r="F55" s="204"/>
      <c r="G55" s="204"/>
      <c r="H55" s="33"/>
      <c r="I55" s="28"/>
      <c r="J55" s="60" t="e">
        <f>E50+K50+R50-G50-M50-T50</f>
        <v>#REF!</v>
      </c>
      <c r="K55" s="34"/>
      <c r="L55" s="28"/>
      <c r="M55" s="34"/>
      <c r="N55" s="28"/>
      <c r="S55" s="28"/>
      <c r="U55" s="28"/>
    </row>
    <row r="56" spans="1:23" ht="20.25" customHeight="1" x14ac:dyDescent="0.3">
      <c r="C56" s="35"/>
      <c r="D56" s="204" t="s">
        <v>56</v>
      </c>
      <c r="E56" s="204"/>
      <c r="F56" s="204"/>
      <c r="G56" s="204"/>
      <c r="H56" s="33"/>
      <c r="I56" s="36"/>
      <c r="J56" s="60" t="e">
        <f>H50+N50+U50</f>
        <v>#REF!</v>
      </c>
      <c r="K56" s="37"/>
      <c r="L56" s="37"/>
      <c r="M56" s="37"/>
      <c r="N56" s="37"/>
      <c r="Q56" s="27"/>
      <c r="R56" s="38"/>
      <c r="V56" s="38"/>
    </row>
    <row r="57" spans="1:23" ht="18" customHeight="1" x14ac:dyDescent="0.3">
      <c r="D57" s="4"/>
      <c r="E57" s="4"/>
      <c r="F57" s="4"/>
      <c r="G57" s="4"/>
      <c r="I57" s="41"/>
      <c r="J57" s="35"/>
      <c r="K57" s="37"/>
      <c r="L57" s="37"/>
      <c r="M57" s="37"/>
      <c r="N57" s="37"/>
      <c r="R57" s="3"/>
      <c r="S57" s="3"/>
      <c r="T57" s="4"/>
      <c r="U57" s="3"/>
      <c r="V57" s="3"/>
    </row>
    <row r="58" spans="1:23" ht="27" customHeight="1" x14ac:dyDescent="0.3">
      <c r="B58" s="195" t="s">
        <v>57</v>
      </c>
      <c r="C58" s="195"/>
      <c r="D58" s="195"/>
      <c r="E58" s="195"/>
      <c r="F58" s="195"/>
      <c r="G58" s="43"/>
      <c r="H58" s="43"/>
      <c r="I58" s="44"/>
      <c r="J58" s="202">
        <f>'[2]sep 18'!J56+'[2]oct 18'!J54</f>
        <v>104765.6583</v>
      </c>
      <c r="K58" s="203"/>
      <c r="L58" s="203"/>
      <c r="M58" s="45"/>
      <c r="N58" s="56" t="e">
        <f>'[2]nov 18'!J56+#REF!</f>
        <v>#REF!</v>
      </c>
      <c r="O58" s="43"/>
      <c r="P58" s="43"/>
      <c r="Q58" s="62"/>
      <c r="R58" s="195" t="s">
        <v>58</v>
      </c>
      <c r="S58" s="195"/>
      <c r="T58" s="195"/>
      <c r="U58" s="195"/>
      <c r="V58" s="195"/>
    </row>
    <row r="59" spans="1:23" ht="23.25" customHeight="1" x14ac:dyDescent="0.3">
      <c r="B59" s="195" t="s">
        <v>59</v>
      </c>
      <c r="C59" s="195"/>
      <c r="D59" s="195"/>
      <c r="E59" s="195"/>
      <c r="F59" s="195"/>
      <c r="G59" s="43"/>
      <c r="H59" s="45"/>
      <c r="I59" s="46"/>
      <c r="J59" s="47"/>
      <c r="K59" s="61"/>
      <c r="L59" s="47"/>
      <c r="M59" s="43"/>
      <c r="N59" s="43"/>
      <c r="O59" s="43"/>
      <c r="P59" s="43"/>
      <c r="Q59" s="62"/>
      <c r="R59" s="195" t="s">
        <v>59</v>
      </c>
      <c r="S59" s="195"/>
      <c r="T59" s="195"/>
      <c r="U59" s="195"/>
      <c r="V59" s="195"/>
    </row>
    <row r="60" spans="1:23" ht="25.5" customHeight="1" x14ac:dyDescent="0.3">
      <c r="F60" s="4"/>
      <c r="G60" s="42">
        <f>'[1]oct 2017'!J53+'[1]nov 17'!J51</f>
        <v>98581.184299999994</v>
      </c>
      <c r="J60" s="47"/>
      <c r="K60" s="61"/>
      <c r="L60" s="47"/>
      <c r="N60" s="49">
        <f>'[1]sep 17'!J53+'[1]oct 2017'!J51</f>
        <v>97903.751300000004</v>
      </c>
    </row>
    <row r="61" spans="1:23" ht="24" customHeight="1" x14ac:dyDescent="0.3">
      <c r="J61" s="201" t="s">
        <v>61</v>
      </c>
      <c r="K61" s="201"/>
      <c r="L61" s="201"/>
    </row>
    <row r="62" spans="1:23" ht="19.5" x14ac:dyDescent="0.3">
      <c r="G62" s="37"/>
      <c r="J62" s="201" t="s">
        <v>62</v>
      </c>
      <c r="K62" s="201"/>
      <c r="L62" s="201"/>
    </row>
    <row r="66" spans="8:22" x14ac:dyDescent="0.3">
      <c r="H66" s="50"/>
      <c r="I66" s="51"/>
      <c r="J66" s="50"/>
    </row>
    <row r="67" spans="8:22" x14ac:dyDescent="0.3">
      <c r="H67" s="50"/>
      <c r="I67" s="51"/>
      <c r="J67" s="50"/>
    </row>
    <row r="68" spans="8:22" x14ac:dyDescent="0.3">
      <c r="H68" s="42">
        <f>'[1]nov 17'!J53+'[1]dec 17'!J51</f>
        <v>98988.2883</v>
      </c>
      <c r="I68" s="51"/>
      <c r="J68" s="50"/>
    </row>
    <row r="69" spans="8:22" x14ac:dyDescent="0.3">
      <c r="H69" s="50"/>
      <c r="I69" s="51"/>
      <c r="J69" s="50"/>
    </row>
    <row r="70" spans="8:22" x14ac:dyDescent="0.3">
      <c r="H70" s="50"/>
      <c r="I70" s="51"/>
      <c r="J70" s="50"/>
    </row>
    <row r="71" spans="8:22" x14ac:dyDescent="0.3">
      <c r="I71" s="48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48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  <mergeCell ref="D56:G56"/>
    <mergeCell ref="I5:I6"/>
    <mergeCell ref="J5:K5"/>
    <mergeCell ref="L5:M5"/>
    <mergeCell ref="N5:N6"/>
    <mergeCell ref="C54:G54"/>
    <mergeCell ref="D55:G55"/>
    <mergeCell ref="J62:L62"/>
    <mergeCell ref="B58:F58"/>
    <mergeCell ref="J58:L58"/>
    <mergeCell ref="R58:V58"/>
    <mergeCell ref="B59:F59"/>
    <mergeCell ref="R59:V59"/>
    <mergeCell ref="J61:L6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zoomScale="60" zoomScaleNormal="48" workbookViewId="0">
      <pane ySplit="6" topLeftCell="A28" activePane="bottomLeft" state="frozen"/>
      <selection pane="bottomLeft" activeCell="R51" sqref="R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74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2" ht="15" customHeight="1" x14ac:dyDescent="0.35">
      <c r="A2" s="179" t="s">
        <v>72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2" ht="32.25" customHeight="1" x14ac:dyDescent="0.3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2" s="108" customFormat="1" ht="43.5" customHeight="1" x14ac:dyDescent="0.25">
      <c r="A4" s="174" t="s">
        <v>1</v>
      </c>
      <c r="B4" s="174" t="s">
        <v>2</v>
      </c>
      <c r="C4" s="174" t="s">
        <v>3</v>
      </c>
      <c r="D4" s="174"/>
      <c r="E4" s="174"/>
      <c r="F4" s="174"/>
      <c r="G4" s="174"/>
      <c r="H4" s="174"/>
      <c r="I4" s="174" t="s">
        <v>4</v>
      </c>
      <c r="J4" s="175"/>
      <c r="K4" s="175"/>
      <c r="L4" s="175"/>
      <c r="M4" s="175"/>
      <c r="N4" s="175"/>
      <c r="O4" s="174" t="s">
        <v>5</v>
      </c>
      <c r="P4" s="175"/>
      <c r="Q4" s="175"/>
      <c r="R4" s="175"/>
      <c r="S4" s="175"/>
      <c r="T4" s="175"/>
      <c r="U4" s="145"/>
    </row>
    <row r="5" spans="1:22" s="108" customFormat="1" ht="54.75" customHeight="1" x14ac:dyDescent="0.25">
      <c r="A5" s="175"/>
      <c r="B5" s="175"/>
      <c r="C5" s="174" t="s">
        <v>6</v>
      </c>
      <c r="D5" s="174" t="s">
        <v>7</v>
      </c>
      <c r="E5" s="174"/>
      <c r="F5" s="174" t="s">
        <v>8</v>
      </c>
      <c r="G5" s="174"/>
      <c r="H5" s="174" t="s">
        <v>9</v>
      </c>
      <c r="I5" s="174" t="s">
        <v>6</v>
      </c>
      <c r="J5" s="174" t="s">
        <v>7</v>
      </c>
      <c r="K5" s="174"/>
      <c r="L5" s="174" t="s">
        <v>8</v>
      </c>
      <c r="M5" s="174"/>
      <c r="N5" s="174" t="s">
        <v>9</v>
      </c>
      <c r="O5" s="174" t="s">
        <v>6</v>
      </c>
      <c r="P5" s="174" t="s">
        <v>7</v>
      </c>
      <c r="Q5" s="174"/>
      <c r="R5" s="174" t="s">
        <v>8</v>
      </c>
      <c r="S5" s="174"/>
      <c r="T5" s="174" t="s">
        <v>9</v>
      </c>
      <c r="U5" s="174" t="s">
        <v>10</v>
      </c>
    </row>
    <row r="6" spans="1:22" s="108" customFormat="1" ht="38.25" customHeight="1" x14ac:dyDescent="0.25">
      <c r="A6" s="175"/>
      <c r="B6" s="175"/>
      <c r="C6" s="175"/>
      <c r="D6" s="144" t="s">
        <v>11</v>
      </c>
      <c r="E6" s="144" t="s">
        <v>12</v>
      </c>
      <c r="F6" s="144" t="s">
        <v>11</v>
      </c>
      <c r="G6" s="144" t="s">
        <v>12</v>
      </c>
      <c r="H6" s="174"/>
      <c r="I6" s="175"/>
      <c r="J6" s="144" t="s">
        <v>11</v>
      </c>
      <c r="K6" s="144" t="s">
        <v>12</v>
      </c>
      <c r="L6" s="144" t="s">
        <v>11</v>
      </c>
      <c r="M6" s="144" t="s">
        <v>12</v>
      </c>
      <c r="N6" s="174"/>
      <c r="O6" s="175"/>
      <c r="P6" s="144" t="s">
        <v>11</v>
      </c>
      <c r="Q6" s="144" t="s">
        <v>12</v>
      </c>
      <c r="R6" s="144" t="s">
        <v>11</v>
      </c>
      <c r="S6" s="144" t="s">
        <v>12</v>
      </c>
      <c r="T6" s="174"/>
      <c r="U6" s="174"/>
    </row>
    <row r="7" spans="1:22" ht="38.25" customHeight="1" x14ac:dyDescent="0.35">
      <c r="A7" s="145">
        <v>1</v>
      </c>
      <c r="B7" s="145" t="s">
        <v>13</v>
      </c>
      <c r="C7" s="129">
        <v>459.88999999999987</v>
      </c>
      <c r="D7" s="129">
        <v>0</v>
      </c>
      <c r="E7" s="129">
        <v>0</v>
      </c>
      <c r="F7" s="129">
        <v>0</v>
      </c>
      <c r="G7" s="129">
        <v>0</v>
      </c>
      <c r="H7" s="129">
        <v>459.88999999999987</v>
      </c>
      <c r="I7" s="129">
        <v>548.88999999999987</v>
      </c>
      <c r="J7" s="129">
        <v>2.165</v>
      </c>
      <c r="K7" s="129">
        <v>12.379999999999999</v>
      </c>
      <c r="L7" s="129">
        <v>0</v>
      </c>
      <c r="M7" s="129">
        <v>0</v>
      </c>
      <c r="N7" s="129">
        <v>551.05499999999984</v>
      </c>
      <c r="O7" s="129">
        <v>70.100000000000009</v>
      </c>
      <c r="P7" s="129">
        <v>0</v>
      </c>
      <c r="Q7" s="129">
        <v>0</v>
      </c>
      <c r="R7" s="129">
        <v>0</v>
      </c>
      <c r="S7" s="129">
        <v>0</v>
      </c>
      <c r="T7" s="129">
        <v>70.100000000000009</v>
      </c>
      <c r="U7" s="129">
        <v>1081.0449999999996</v>
      </c>
    </row>
    <row r="8" spans="1:22" ht="38.25" customHeight="1" x14ac:dyDescent="0.35">
      <c r="A8" s="145">
        <v>2</v>
      </c>
      <c r="B8" s="145" t="s">
        <v>65</v>
      </c>
      <c r="C8" s="129">
        <v>5.3350000000000009</v>
      </c>
      <c r="D8" s="129">
        <v>0</v>
      </c>
      <c r="E8" s="129">
        <v>0.99500000000000011</v>
      </c>
      <c r="F8" s="129">
        <v>0</v>
      </c>
      <c r="G8" s="129">
        <v>0</v>
      </c>
      <c r="H8" s="129">
        <v>5.3350000000000009</v>
      </c>
      <c r="I8" s="129">
        <v>76.989000000000033</v>
      </c>
      <c r="J8" s="129">
        <v>1.681</v>
      </c>
      <c r="K8" s="129">
        <v>25.36</v>
      </c>
      <c r="L8" s="129">
        <v>0</v>
      </c>
      <c r="M8" s="129">
        <v>0</v>
      </c>
      <c r="N8" s="129">
        <v>78.67000000000003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84.215000000000018</v>
      </c>
    </row>
    <row r="9" spans="1:22" ht="38.25" customHeight="1" x14ac:dyDescent="0.35">
      <c r="A9" s="145">
        <v>3</v>
      </c>
      <c r="B9" s="145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1</v>
      </c>
      <c r="H9" s="129">
        <v>308.7600000000001</v>
      </c>
      <c r="I9" s="129">
        <v>534.38800000000003</v>
      </c>
      <c r="J9" s="129">
        <v>1.35</v>
      </c>
      <c r="K9" s="129">
        <v>97.707999999999998</v>
      </c>
      <c r="L9" s="129">
        <v>0</v>
      </c>
      <c r="M9" s="129">
        <v>0</v>
      </c>
      <c r="N9" s="129">
        <v>535.73800000000006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889.30800000000011</v>
      </c>
    </row>
    <row r="10" spans="1:22" s="111" customFormat="1" ht="38.25" customHeight="1" x14ac:dyDescent="0.4">
      <c r="A10" s="145">
        <v>4</v>
      </c>
      <c r="B10" s="145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479.56499999999994</v>
      </c>
      <c r="J10" s="129">
        <v>0.83</v>
      </c>
      <c r="K10" s="129">
        <v>6.7250000000000005</v>
      </c>
      <c r="L10" s="129">
        <v>0</v>
      </c>
      <c r="M10" s="129">
        <v>0</v>
      </c>
      <c r="N10" s="129">
        <v>480.39499999999992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488.55499999999995</v>
      </c>
      <c r="V10" s="110"/>
    </row>
    <row r="11" spans="1:22" s="111" customFormat="1" ht="38.25" customHeight="1" x14ac:dyDescent="0.4">
      <c r="A11" s="144"/>
      <c r="B11" s="144" t="s">
        <v>16</v>
      </c>
      <c r="C11" s="131">
        <v>781.34499999999991</v>
      </c>
      <c r="D11" s="131">
        <v>0</v>
      </c>
      <c r="E11" s="131">
        <v>0.99500000000000011</v>
      </c>
      <c r="F11" s="131">
        <v>0</v>
      </c>
      <c r="G11" s="131">
        <v>1</v>
      </c>
      <c r="H11" s="131">
        <v>781.34499999999991</v>
      </c>
      <c r="I11" s="131">
        <v>1639.8319999999999</v>
      </c>
      <c r="J11" s="131">
        <v>6.0259999999999998</v>
      </c>
      <c r="K11" s="131">
        <v>142.17299999999997</v>
      </c>
      <c r="L11" s="131">
        <v>0</v>
      </c>
      <c r="M11" s="131">
        <v>0</v>
      </c>
      <c r="N11" s="131">
        <v>1645.8579999999999</v>
      </c>
      <c r="O11" s="131">
        <v>115.92</v>
      </c>
      <c r="P11" s="131">
        <v>0</v>
      </c>
      <c r="Q11" s="131">
        <v>0</v>
      </c>
      <c r="R11" s="131">
        <v>0</v>
      </c>
      <c r="S11" s="131">
        <v>0</v>
      </c>
      <c r="T11" s="131">
        <v>115.92</v>
      </c>
      <c r="U11" s="131">
        <v>2543.1229999999996</v>
      </c>
    </row>
    <row r="12" spans="1:22" ht="38.25" customHeight="1" x14ac:dyDescent="0.35">
      <c r="A12" s="145">
        <v>5</v>
      </c>
      <c r="B12" s="145" t="s">
        <v>17</v>
      </c>
      <c r="C12" s="129">
        <v>558.03999999999962</v>
      </c>
      <c r="D12" s="129">
        <v>0</v>
      </c>
      <c r="E12" s="129">
        <v>0.18</v>
      </c>
      <c r="F12" s="129">
        <v>0</v>
      </c>
      <c r="G12" s="129">
        <v>9.4</v>
      </c>
      <c r="H12" s="129">
        <v>558.03999999999962</v>
      </c>
      <c r="I12" s="129">
        <v>720.55999999999983</v>
      </c>
      <c r="J12" s="129">
        <v>1.48</v>
      </c>
      <c r="K12" s="129">
        <v>16.82</v>
      </c>
      <c r="L12" s="129">
        <v>0</v>
      </c>
      <c r="M12" s="129">
        <v>0</v>
      </c>
      <c r="N12" s="129">
        <v>722.03999999999985</v>
      </c>
      <c r="O12" s="129">
        <v>42.680000000000007</v>
      </c>
      <c r="P12" s="129">
        <v>0</v>
      </c>
      <c r="Q12" s="129">
        <v>2.25</v>
      </c>
      <c r="R12" s="129">
        <v>0</v>
      </c>
      <c r="S12" s="129">
        <v>0</v>
      </c>
      <c r="T12" s="129">
        <v>42.680000000000007</v>
      </c>
      <c r="U12" s="129">
        <v>1322.7599999999995</v>
      </c>
    </row>
    <row r="13" spans="1:22" ht="38.25" customHeight="1" x14ac:dyDescent="0.35">
      <c r="A13" s="145">
        <v>6</v>
      </c>
      <c r="B13" s="145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519.0300000000002</v>
      </c>
      <c r="J13" s="129">
        <v>1.87</v>
      </c>
      <c r="K13" s="129">
        <v>27.37</v>
      </c>
      <c r="L13" s="129">
        <v>0</v>
      </c>
      <c r="M13" s="129">
        <v>0</v>
      </c>
      <c r="N13" s="129">
        <v>520.9000000000002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858.01000000000033</v>
      </c>
    </row>
    <row r="14" spans="1:22" s="111" customFormat="1" ht="38.25" customHeight="1" x14ac:dyDescent="0.4">
      <c r="A14" s="145">
        <v>7</v>
      </c>
      <c r="B14" s="145" t="s">
        <v>19</v>
      </c>
      <c r="C14" s="129">
        <v>1277.7599999999993</v>
      </c>
      <c r="D14" s="129">
        <v>0</v>
      </c>
      <c r="E14" s="129">
        <v>1.7200000000000002</v>
      </c>
      <c r="F14" s="129">
        <v>0</v>
      </c>
      <c r="G14" s="129">
        <v>234.93999999999997</v>
      </c>
      <c r="H14" s="129">
        <v>1277.7599999999993</v>
      </c>
      <c r="I14" s="129">
        <v>820.13000000000022</v>
      </c>
      <c r="J14" s="129">
        <v>8.27</v>
      </c>
      <c r="K14" s="129">
        <v>269.66999999999996</v>
      </c>
      <c r="L14" s="129">
        <v>0</v>
      </c>
      <c r="M14" s="129">
        <v>0</v>
      </c>
      <c r="N14" s="129">
        <v>828.4000000000002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0.05</v>
      </c>
      <c r="T14" s="129">
        <v>57.749999999999993</v>
      </c>
      <c r="U14" s="129">
        <v>2163.9099999999994</v>
      </c>
      <c r="V14" s="146"/>
    </row>
    <row r="15" spans="1:22" s="111" customFormat="1" ht="38.25" customHeight="1" x14ac:dyDescent="0.4">
      <c r="A15" s="144"/>
      <c r="B15" s="144" t="s">
        <v>20</v>
      </c>
      <c r="C15" s="131">
        <v>2151.4199999999992</v>
      </c>
      <c r="D15" s="131">
        <v>0</v>
      </c>
      <c r="E15" s="131">
        <v>1.9000000000000001</v>
      </c>
      <c r="F15" s="131">
        <v>0</v>
      </c>
      <c r="G15" s="131">
        <v>244.33999999999997</v>
      </c>
      <c r="H15" s="131">
        <v>2151.4199999999992</v>
      </c>
      <c r="I15" s="131">
        <v>2059.7200000000003</v>
      </c>
      <c r="J15" s="131">
        <v>11.62</v>
      </c>
      <c r="K15" s="131">
        <v>313.85999999999996</v>
      </c>
      <c r="L15" s="131">
        <v>0</v>
      </c>
      <c r="M15" s="131">
        <v>0</v>
      </c>
      <c r="N15" s="131">
        <v>2071.34</v>
      </c>
      <c r="O15" s="131">
        <v>121.91999999999999</v>
      </c>
      <c r="P15" s="131">
        <v>0</v>
      </c>
      <c r="Q15" s="131">
        <v>2.25</v>
      </c>
      <c r="R15" s="131">
        <v>0</v>
      </c>
      <c r="S15" s="131">
        <v>0.05</v>
      </c>
      <c r="T15" s="131">
        <v>121.91999999999999</v>
      </c>
      <c r="U15" s="131">
        <v>4344.6799999999994</v>
      </c>
    </row>
    <row r="16" spans="1:22" s="112" customFormat="1" ht="38.25" customHeight="1" x14ac:dyDescent="0.35">
      <c r="A16" s="145">
        <v>8</v>
      </c>
      <c r="B16" s="145" t="s">
        <v>21</v>
      </c>
      <c r="C16" s="129">
        <v>1024.6740000000004</v>
      </c>
      <c r="D16" s="129">
        <v>0.12</v>
      </c>
      <c r="E16" s="129">
        <v>29.870000000000008</v>
      </c>
      <c r="F16" s="129">
        <v>0</v>
      </c>
      <c r="G16" s="129">
        <v>0.45</v>
      </c>
      <c r="H16" s="129">
        <v>1024.7940000000003</v>
      </c>
      <c r="I16" s="129">
        <v>110.44599999999997</v>
      </c>
      <c r="J16" s="129">
        <v>0.32500000000000001</v>
      </c>
      <c r="K16" s="129">
        <v>5.1949999999999994</v>
      </c>
      <c r="L16" s="129">
        <v>0</v>
      </c>
      <c r="M16" s="129">
        <v>0</v>
      </c>
      <c r="N16" s="129">
        <v>110.77099999999997</v>
      </c>
      <c r="O16" s="129">
        <v>245.90200000000002</v>
      </c>
      <c r="P16" s="129">
        <v>0</v>
      </c>
      <c r="Q16" s="129">
        <v>0.02</v>
      </c>
      <c r="R16" s="129">
        <v>0</v>
      </c>
      <c r="S16" s="129">
        <v>0</v>
      </c>
      <c r="T16" s="129">
        <v>245.90200000000002</v>
      </c>
      <c r="U16" s="129">
        <v>1381.4670000000003</v>
      </c>
    </row>
    <row r="17" spans="1:22" ht="38.25" customHeight="1" x14ac:dyDescent="0.35">
      <c r="A17" s="113">
        <v>9</v>
      </c>
      <c r="B17" s="113" t="s">
        <v>22</v>
      </c>
      <c r="C17" s="129">
        <v>183.82599999999994</v>
      </c>
      <c r="D17" s="133">
        <v>0</v>
      </c>
      <c r="E17" s="129">
        <v>0.48799999999999999</v>
      </c>
      <c r="F17" s="133">
        <v>0</v>
      </c>
      <c r="G17" s="129">
        <v>0</v>
      </c>
      <c r="H17" s="129">
        <v>183.82599999999994</v>
      </c>
      <c r="I17" s="129">
        <v>338.31500000000011</v>
      </c>
      <c r="J17" s="133">
        <v>2.4249999999999998</v>
      </c>
      <c r="K17" s="129">
        <v>15.084</v>
      </c>
      <c r="L17" s="133">
        <v>0</v>
      </c>
      <c r="M17" s="129">
        <v>0.02</v>
      </c>
      <c r="N17" s="129">
        <v>340.74000000000012</v>
      </c>
      <c r="O17" s="129">
        <v>64.375</v>
      </c>
      <c r="P17" s="133">
        <v>0</v>
      </c>
      <c r="Q17" s="129">
        <v>0</v>
      </c>
      <c r="R17" s="133">
        <v>0</v>
      </c>
      <c r="S17" s="129">
        <v>0</v>
      </c>
      <c r="T17" s="129">
        <v>64.375</v>
      </c>
      <c r="U17" s="129">
        <v>588.94100000000003</v>
      </c>
    </row>
    <row r="18" spans="1:22" s="111" customFormat="1" ht="38.25" customHeight="1" x14ac:dyDescent="0.4">
      <c r="A18" s="145">
        <v>10</v>
      </c>
      <c r="B18" s="145" t="s">
        <v>23</v>
      </c>
      <c r="C18" s="129">
        <v>210.55600000000007</v>
      </c>
      <c r="D18" s="129">
        <v>0</v>
      </c>
      <c r="E18" s="129">
        <v>1.1100000000000001</v>
      </c>
      <c r="F18" s="129">
        <v>0</v>
      </c>
      <c r="G18" s="129">
        <v>0</v>
      </c>
      <c r="H18" s="129">
        <v>210.55600000000007</v>
      </c>
      <c r="I18" s="129">
        <v>345.67199999999997</v>
      </c>
      <c r="J18" s="129">
        <v>0.53500000000000003</v>
      </c>
      <c r="K18" s="129">
        <v>7.1060000000000008</v>
      </c>
      <c r="L18" s="129">
        <v>0</v>
      </c>
      <c r="M18" s="129">
        <v>0</v>
      </c>
      <c r="N18" s="129">
        <v>346.20699999999999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565.13800000000003</v>
      </c>
      <c r="V18" s="146"/>
    </row>
    <row r="19" spans="1:22" s="111" customFormat="1" ht="38.25" customHeight="1" x14ac:dyDescent="0.4">
      <c r="A19" s="144"/>
      <c r="B19" s="144" t="s">
        <v>24</v>
      </c>
      <c r="C19" s="131">
        <v>1419.0560000000005</v>
      </c>
      <c r="D19" s="131">
        <v>0.12</v>
      </c>
      <c r="E19" s="131">
        <v>31.468000000000007</v>
      </c>
      <c r="F19" s="131">
        <v>0</v>
      </c>
      <c r="G19" s="131">
        <v>0.45</v>
      </c>
      <c r="H19" s="131">
        <v>1419.1760000000004</v>
      </c>
      <c r="I19" s="131">
        <v>794.43299999999999</v>
      </c>
      <c r="J19" s="131">
        <v>3.2850000000000001</v>
      </c>
      <c r="K19" s="131">
        <v>27.385000000000002</v>
      </c>
      <c r="L19" s="131">
        <v>0</v>
      </c>
      <c r="M19" s="131">
        <v>0.02</v>
      </c>
      <c r="N19" s="131">
        <v>797.71799999999996</v>
      </c>
      <c r="O19" s="131">
        <v>318.65200000000004</v>
      </c>
      <c r="P19" s="131">
        <v>0</v>
      </c>
      <c r="Q19" s="131">
        <v>0.02</v>
      </c>
      <c r="R19" s="131">
        <v>0</v>
      </c>
      <c r="S19" s="131">
        <v>0</v>
      </c>
      <c r="T19" s="131">
        <v>318.65200000000004</v>
      </c>
      <c r="U19" s="131">
        <v>2535.5460000000003</v>
      </c>
    </row>
    <row r="20" spans="1:22" ht="38.25" customHeight="1" x14ac:dyDescent="0.35">
      <c r="A20" s="145">
        <v>11</v>
      </c>
      <c r="B20" s="145" t="s">
        <v>25</v>
      </c>
      <c r="C20" s="129">
        <v>639.5</v>
      </c>
      <c r="D20" s="129">
        <v>0.15</v>
      </c>
      <c r="E20" s="129">
        <v>7.29</v>
      </c>
      <c r="F20" s="129">
        <v>0</v>
      </c>
      <c r="G20" s="129">
        <v>0</v>
      </c>
      <c r="H20" s="129">
        <v>639.65</v>
      </c>
      <c r="I20" s="129">
        <v>389.05000000000007</v>
      </c>
      <c r="J20" s="129">
        <v>0.96</v>
      </c>
      <c r="K20" s="129">
        <v>19.05</v>
      </c>
      <c r="L20" s="129">
        <v>0</v>
      </c>
      <c r="M20" s="129">
        <v>0</v>
      </c>
      <c r="N20" s="129">
        <v>390.01000000000005</v>
      </c>
      <c r="O20" s="129">
        <v>40.220000000000006</v>
      </c>
      <c r="P20" s="129">
        <v>0</v>
      </c>
      <c r="Q20" s="129">
        <v>0.03</v>
      </c>
      <c r="R20" s="129">
        <v>0</v>
      </c>
      <c r="S20" s="129">
        <v>0</v>
      </c>
      <c r="T20" s="129">
        <v>40.220000000000006</v>
      </c>
      <c r="U20" s="129">
        <v>1069.8800000000001</v>
      </c>
    </row>
    <row r="21" spans="1:22" ht="38.25" customHeight="1" x14ac:dyDescent="0.35">
      <c r="A21" s="145">
        <v>12</v>
      </c>
      <c r="B21" s="145" t="s">
        <v>26</v>
      </c>
      <c r="C21" s="129">
        <v>18.919999999999995</v>
      </c>
      <c r="D21" s="129">
        <v>0</v>
      </c>
      <c r="E21" s="129">
        <v>0</v>
      </c>
      <c r="F21" s="129">
        <v>0</v>
      </c>
      <c r="G21" s="129">
        <v>0</v>
      </c>
      <c r="H21" s="129">
        <v>18.919999999999995</v>
      </c>
      <c r="I21" s="129">
        <v>387.94299999999998</v>
      </c>
      <c r="J21" s="129">
        <v>0.56000000000000005</v>
      </c>
      <c r="K21" s="129">
        <v>23.290000000000003</v>
      </c>
      <c r="L21" s="129">
        <v>0</v>
      </c>
      <c r="M21" s="129">
        <v>0</v>
      </c>
      <c r="N21" s="129">
        <v>388.50299999999999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426.983</v>
      </c>
    </row>
    <row r="22" spans="1:22" s="111" customFormat="1" ht="38.25" customHeight="1" x14ac:dyDescent="0.4">
      <c r="A22" s="145">
        <v>13</v>
      </c>
      <c r="B22" s="145" t="s">
        <v>27</v>
      </c>
      <c r="C22" s="129">
        <v>180.71000000000004</v>
      </c>
      <c r="D22" s="129">
        <v>0</v>
      </c>
      <c r="E22" s="129">
        <v>0.18</v>
      </c>
      <c r="F22" s="129">
        <v>0</v>
      </c>
      <c r="G22" s="129">
        <v>102.25999999999999</v>
      </c>
      <c r="H22" s="129">
        <v>180.71000000000004</v>
      </c>
      <c r="I22" s="129">
        <v>352.47499999999997</v>
      </c>
      <c r="J22" s="129">
        <v>0.99</v>
      </c>
      <c r="K22" s="129">
        <v>210.56500000000003</v>
      </c>
      <c r="L22" s="129">
        <v>0</v>
      </c>
      <c r="M22" s="129">
        <v>0</v>
      </c>
      <c r="N22" s="129">
        <v>353.46499999999997</v>
      </c>
      <c r="O22" s="129">
        <v>13.350000000000001</v>
      </c>
      <c r="P22" s="129">
        <v>0</v>
      </c>
      <c r="Q22" s="129">
        <v>0</v>
      </c>
      <c r="R22" s="129">
        <v>0</v>
      </c>
      <c r="S22" s="129">
        <v>0</v>
      </c>
      <c r="T22" s="129">
        <v>13.350000000000001</v>
      </c>
      <c r="U22" s="129">
        <v>547.52499999999998</v>
      </c>
      <c r="V22" s="146"/>
    </row>
    <row r="23" spans="1:22" s="111" customFormat="1" ht="38.25" customHeight="1" x14ac:dyDescent="0.4">
      <c r="A23" s="145">
        <v>14</v>
      </c>
      <c r="B23" s="145" t="s">
        <v>71</v>
      </c>
      <c r="C23" s="129">
        <v>422.26999999999987</v>
      </c>
      <c r="D23" s="129">
        <v>2.5000000000000001E-2</v>
      </c>
      <c r="E23" s="129">
        <v>9.9649999999999999</v>
      </c>
      <c r="F23" s="129">
        <v>0</v>
      </c>
      <c r="G23" s="129">
        <v>0</v>
      </c>
      <c r="H23" s="129">
        <v>422.29499999999985</v>
      </c>
      <c r="I23" s="129">
        <v>76.599999999999994</v>
      </c>
      <c r="J23" s="129">
        <v>0.2</v>
      </c>
      <c r="K23" s="129">
        <v>4.4200000000000008</v>
      </c>
      <c r="L23" s="129">
        <v>0</v>
      </c>
      <c r="M23" s="129">
        <v>0</v>
      </c>
      <c r="N23" s="129">
        <v>76.8</v>
      </c>
      <c r="O23" s="129">
        <v>22.5</v>
      </c>
      <c r="P23" s="129">
        <v>0</v>
      </c>
      <c r="Q23" s="129">
        <v>0</v>
      </c>
      <c r="R23" s="129">
        <v>0</v>
      </c>
      <c r="S23" s="129">
        <v>0</v>
      </c>
      <c r="T23" s="129">
        <v>22.5</v>
      </c>
      <c r="U23" s="129">
        <v>521.5949999999998</v>
      </c>
      <c r="V23" s="146"/>
    </row>
    <row r="24" spans="1:22" s="111" customFormat="1" ht="38.25" customHeight="1" x14ac:dyDescent="0.4">
      <c r="A24" s="144"/>
      <c r="B24" s="144" t="s">
        <v>28</v>
      </c>
      <c r="C24" s="131">
        <v>1261.3999999999999</v>
      </c>
      <c r="D24" s="131">
        <v>0.17499999999999999</v>
      </c>
      <c r="E24" s="131">
        <v>17.434999999999999</v>
      </c>
      <c r="F24" s="131">
        <v>0</v>
      </c>
      <c r="G24" s="131">
        <v>102.25999999999999</v>
      </c>
      <c r="H24" s="131">
        <v>1261.5749999999998</v>
      </c>
      <c r="I24" s="131">
        <v>1206.068</v>
      </c>
      <c r="J24" s="131">
        <v>2.71</v>
      </c>
      <c r="K24" s="131">
        <v>257.32500000000005</v>
      </c>
      <c r="L24" s="131">
        <v>0</v>
      </c>
      <c r="M24" s="131">
        <v>0</v>
      </c>
      <c r="N24" s="131">
        <v>1208.778</v>
      </c>
      <c r="O24" s="131">
        <v>95.63</v>
      </c>
      <c r="P24" s="131">
        <v>0</v>
      </c>
      <c r="Q24" s="131">
        <v>0.03</v>
      </c>
      <c r="R24" s="131">
        <v>0</v>
      </c>
      <c r="S24" s="131">
        <v>0</v>
      </c>
      <c r="T24" s="131">
        <v>95.63</v>
      </c>
      <c r="U24" s="131">
        <v>2565.9829999999997</v>
      </c>
    </row>
    <row r="25" spans="1:22" s="111" customFormat="1" ht="38.25" customHeight="1" x14ac:dyDescent="0.4">
      <c r="A25" s="144"/>
      <c r="B25" s="144" t="s">
        <v>29</v>
      </c>
      <c r="C25" s="131">
        <v>5613.2209999999995</v>
      </c>
      <c r="D25" s="131">
        <v>0.29499999999999998</v>
      </c>
      <c r="E25" s="131">
        <v>51.798000000000002</v>
      </c>
      <c r="F25" s="131">
        <v>0</v>
      </c>
      <c r="G25" s="131">
        <v>348.04999999999995</v>
      </c>
      <c r="H25" s="131">
        <v>5613.5159999999996</v>
      </c>
      <c r="I25" s="131">
        <v>5700.0529999999999</v>
      </c>
      <c r="J25" s="131">
        <v>23.640999999999998</v>
      </c>
      <c r="K25" s="131">
        <v>740.74299999999994</v>
      </c>
      <c r="L25" s="131">
        <v>0</v>
      </c>
      <c r="M25" s="131">
        <v>0.02</v>
      </c>
      <c r="N25" s="131">
        <v>5723.6939999999995</v>
      </c>
      <c r="O25" s="131">
        <v>652.12199999999996</v>
      </c>
      <c r="P25" s="131">
        <v>0</v>
      </c>
      <c r="Q25" s="131">
        <v>2.2999999999999998</v>
      </c>
      <c r="R25" s="131">
        <v>0</v>
      </c>
      <c r="S25" s="131">
        <v>0.05</v>
      </c>
      <c r="T25" s="131">
        <v>652.12199999999996</v>
      </c>
      <c r="U25" s="131">
        <v>11989.331999999999</v>
      </c>
    </row>
    <row r="26" spans="1:22" ht="38.25" customHeight="1" x14ac:dyDescent="0.35">
      <c r="A26" s="145">
        <v>15</v>
      </c>
      <c r="B26" s="145" t="s">
        <v>30</v>
      </c>
      <c r="C26" s="129">
        <v>7382.3999999999987</v>
      </c>
      <c r="D26" s="129">
        <v>18.247</v>
      </c>
      <c r="E26" s="129">
        <v>239.36699999999996</v>
      </c>
      <c r="F26" s="129">
        <v>0</v>
      </c>
      <c r="G26" s="129">
        <v>0</v>
      </c>
      <c r="H26" s="129">
        <v>7400.646999999999</v>
      </c>
      <c r="I26" s="129">
        <v>59.050000000000004</v>
      </c>
      <c r="J26" s="129">
        <v>0</v>
      </c>
      <c r="K26" s="129">
        <v>0.31000000000000005</v>
      </c>
      <c r="L26" s="129">
        <v>0</v>
      </c>
      <c r="M26" s="129">
        <v>0</v>
      </c>
      <c r="N26" s="129">
        <v>59.050000000000004</v>
      </c>
      <c r="O26" s="129">
        <v>1.02</v>
      </c>
      <c r="P26" s="129">
        <v>0</v>
      </c>
      <c r="Q26" s="129">
        <v>0</v>
      </c>
      <c r="R26" s="129">
        <v>0</v>
      </c>
      <c r="S26" s="129">
        <v>0</v>
      </c>
      <c r="T26" s="129">
        <v>1.02</v>
      </c>
      <c r="U26" s="129">
        <v>7460.7169999999996</v>
      </c>
    </row>
    <row r="27" spans="1:22" s="111" customFormat="1" ht="38.25" customHeight="1" x14ac:dyDescent="0.4">
      <c r="A27" s="145">
        <v>16</v>
      </c>
      <c r="B27" s="145" t="s">
        <v>31</v>
      </c>
      <c r="C27" s="129">
        <v>5457.6700000000019</v>
      </c>
      <c r="D27" s="129">
        <v>10.83</v>
      </c>
      <c r="E27" s="129">
        <v>439.28</v>
      </c>
      <c r="F27" s="129">
        <v>0</v>
      </c>
      <c r="G27" s="129">
        <v>0</v>
      </c>
      <c r="H27" s="129">
        <v>5468.5000000000018</v>
      </c>
      <c r="I27" s="129">
        <v>554.61800000000005</v>
      </c>
      <c r="J27" s="129">
        <v>1.38</v>
      </c>
      <c r="K27" s="129">
        <v>25.59</v>
      </c>
      <c r="L27" s="129">
        <v>0</v>
      </c>
      <c r="M27" s="129">
        <v>0</v>
      </c>
      <c r="N27" s="129">
        <v>555.99800000000005</v>
      </c>
      <c r="O27" s="129">
        <v>16.920000000000002</v>
      </c>
      <c r="P27" s="129">
        <v>0</v>
      </c>
      <c r="Q27" s="129">
        <v>12.71</v>
      </c>
      <c r="R27" s="129">
        <v>0</v>
      </c>
      <c r="S27" s="129">
        <v>0</v>
      </c>
      <c r="T27" s="129">
        <v>16.920000000000002</v>
      </c>
      <c r="U27" s="129">
        <v>6041.4180000000015</v>
      </c>
      <c r="V27" s="146"/>
    </row>
    <row r="28" spans="1:22" s="111" customFormat="1" ht="38.25" customHeight="1" x14ac:dyDescent="0.4">
      <c r="A28" s="144"/>
      <c r="B28" s="144" t="s">
        <v>32</v>
      </c>
      <c r="C28" s="131">
        <v>12840.07</v>
      </c>
      <c r="D28" s="131">
        <v>29.076999999999998</v>
      </c>
      <c r="E28" s="131">
        <v>678.64699999999993</v>
      </c>
      <c r="F28" s="131">
        <v>0</v>
      </c>
      <c r="G28" s="131">
        <v>0</v>
      </c>
      <c r="H28" s="131">
        <v>12869.147000000001</v>
      </c>
      <c r="I28" s="131">
        <v>613.66800000000001</v>
      </c>
      <c r="J28" s="131">
        <v>1.38</v>
      </c>
      <c r="K28" s="131">
        <v>25.9</v>
      </c>
      <c r="L28" s="131">
        <v>0</v>
      </c>
      <c r="M28" s="131">
        <v>0</v>
      </c>
      <c r="N28" s="131">
        <v>615.048</v>
      </c>
      <c r="O28" s="131">
        <v>17.940000000000001</v>
      </c>
      <c r="P28" s="131">
        <v>0</v>
      </c>
      <c r="Q28" s="131">
        <v>12.71</v>
      </c>
      <c r="R28" s="131">
        <v>0</v>
      </c>
      <c r="S28" s="131">
        <v>0</v>
      </c>
      <c r="T28" s="131">
        <v>17.940000000000001</v>
      </c>
      <c r="U28" s="131">
        <v>13502.135000000002</v>
      </c>
    </row>
    <row r="29" spans="1:22" ht="38.25" customHeight="1" x14ac:dyDescent="0.35">
      <c r="A29" s="145">
        <v>17</v>
      </c>
      <c r="B29" s="145" t="s">
        <v>33</v>
      </c>
      <c r="C29" s="129">
        <v>4366.7870000000003</v>
      </c>
      <c r="D29" s="129">
        <v>16.29</v>
      </c>
      <c r="E29" s="129">
        <v>734.95999999999992</v>
      </c>
      <c r="F29" s="129">
        <v>0</v>
      </c>
      <c r="G29" s="129">
        <v>0</v>
      </c>
      <c r="H29" s="129">
        <v>4383.0770000000002</v>
      </c>
      <c r="I29" s="129">
        <v>96.66</v>
      </c>
      <c r="J29" s="129">
        <v>0</v>
      </c>
      <c r="K29" s="129">
        <v>9.52</v>
      </c>
      <c r="L29" s="129">
        <v>0</v>
      </c>
      <c r="M29" s="129">
        <v>0</v>
      </c>
      <c r="N29" s="129">
        <v>96.66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4537.4570000000003</v>
      </c>
    </row>
    <row r="30" spans="1:22" ht="38.25" customHeight="1" x14ac:dyDescent="0.35">
      <c r="A30" s="145">
        <v>18</v>
      </c>
      <c r="B30" s="145" t="s">
        <v>64</v>
      </c>
      <c r="C30" s="129">
        <v>399.4319999999999</v>
      </c>
      <c r="D30" s="129">
        <v>3.48</v>
      </c>
      <c r="E30" s="129">
        <v>45.309999999999995</v>
      </c>
      <c r="F30" s="129">
        <v>0</v>
      </c>
      <c r="G30" s="129">
        <v>0</v>
      </c>
      <c r="H30" s="129">
        <v>402.91199999999992</v>
      </c>
      <c r="I30" s="129">
        <v>21.497</v>
      </c>
      <c r="J30" s="129">
        <v>0</v>
      </c>
      <c r="K30" s="129">
        <v>1.4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424.45899999999995</v>
      </c>
    </row>
    <row r="31" spans="1:22" s="111" customFormat="1" ht="38.25" customHeight="1" x14ac:dyDescent="0.4">
      <c r="A31" s="145">
        <v>19</v>
      </c>
      <c r="B31" s="145" t="s">
        <v>34</v>
      </c>
      <c r="C31" s="129">
        <v>4223.1610000000001</v>
      </c>
      <c r="D31" s="129">
        <v>0.39</v>
      </c>
      <c r="E31" s="129">
        <v>42.349999999999994</v>
      </c>
      <c r="F31" s="129">
        <v>0</v>
      </c>
      <c r="G31" s="129">
        <v>0</v>
      </c>
      <c r="H31" s="129">
        <v>4223.5510000000004</v>
      </c>
      <c r="I31" s="129">
        <v>100.31000000000002</v>
      </c>
      <c r="J31" s="129">
        <v>0</v>
      </c>
      <c r="K31" s="129">
        <v>0</v>
      </c>
      <c r="L31" s="129">
        <v>0</v>
      </c>
      <c r="M31" s="129">
        <v>0</v>
      </c>
      <c r="N31" s="129">
        <v>100.31000000000002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4482.2110000000011</v>
      </c>
      <c r="V31" s="146"/>
    </row>
    <row r="32" spans="1:22" ht="38.25" customHeight="1" x14ac:dyDescent="0.35">
      <c r="A32" s="145">
        <v>20</v>
      </c>
      <c r="B32" s="145" t="s">
        <v>35</v>
      </c>
      <c r="C32" s="129">
        <v>2575.2408</v>
      </c>
      <c r="D32" s="129">
        <v>2.0750000000000002</v>
      </c>
      <c r="E32" s="129">
        <v>61.007000000000005</v>
      </c>
      <c r="F32" s="129">
        <v>0</v>
      </c>
      <c r="G32" s="129">
        <v>0</v>
      </c>
      <c r="H32" s="129">
        <v>2577.3157999999999</v>
      </c>
      <c r="I32" s="129">
        <v>181.34900000000005</v>
      </c>
      <c r="J32" s="129">
        <v>0.71199999999999997</v>
      </c>
      <c r="K32" s="129">
        <v>23.512</v>
      </c>
      <c r="L32" s="129">
        <v>0</v>
      </c>
      <c r="M32" s="129">
        <v>0</v>
      </c>
      <c r="N32" s="129">
        <v>182.06100000000004</v>
      </c>
      <c r="O32" s="129">
        <v>20.465</v>
      </c>
      <c r="P32" s="129">
        <v>0.32</v>
      </c>
      <c r="Q32" s="129">
        <v>0.63500000000000001</v>
      </c>
      <c r="R32" s="129">
        <v>0</v>
      </c>
      <c r="S32" s="129">
        <v>0</v>
      </c>
      <c r="T32" s="129">
        <v>20.785</v>
      </c>
      <c r="U32" s="129">
        <v>2780.1617999999999</v>
      </c>
    </row>
    <row r="33" spans="1:22" s="111" customFormat="1" ht="38.25" customHeight="1" x14ac:dyDescent="0.4">
      <c r="A33" s="144"/>
      <c r="B33" s="144" t="s">
        <v>36</v>
      </c>
      <c r="C33" s="131">
        <v>11564.620800000001</v>
      </c>
      <c r="D33" s="131">
        <v>22.234999999999999</v>
      </c>
      <c r="E33" s="131">
        <v>883.62699999999995</v>
      </c>
      <c r="F33" s="131">
        <v>0</v>
      </c>
      <c r="G33" s="131">
        <v>0</v>
      </c>
      <c r="H33" s="131">
        <v>11586.855800000001</v>
      </c>
      <c r="I33" s="131">
        <v>399.81600000000003</v>
      </c>
      <c r="J33" s="131">
        <v>0.71199999999999997</v>
      </c>
      <c r="K33" s="131">
        <v>34.432000000000002</v>
      </c>
      <c r="L33" s="131">
        <v>0</v>
      </c>
      <c r="M33" s="131">
        <v>0</v>
      </c>
      <c r="N33" s="131">
        <v>400.52800000000002</v>
      </c>
      <c r="O33" s="131">
        <v>236.58500000000001</v>
      </c>
      <c r="P33" s="131">
        <v>0.32</v>
      </c>
      <c r="Q33" s="131">
        <v>0.63500000000000001</v>
      </c>
      <c r="R33" s="131">
        <v>0</v>
      </c>
      <c r="S33" s="131">
        <v>0</v>
      </c>
      <c r="T33" s="131">
        <v>236.905</v>
      </c>
      <c r="U33" s="131">
        <v>12224.2888</v>
      </c>
      <c r="V33" s="111">
        <f t="shared" ref="V33" si="0">SUM(V29:V32)</f>
        <v>0</v>
      </c>
    </row>
    <row r="34" spans="1:22" ht="38.25" customHeight="1" x14ac:dyDescent="0.35">
      <c r="A34" s="145">
        <v>21</v>
      </c>
      <c r="B34" s="145" t="s">
        <v>37</v>
      </c>
      <c r="C34" s="129">
        <v>4371.1800000000012</v>
      </c>
      <c r="D34" s="129">
        <v>1.1100000000000001</v>
      </c>
      <c r="E34" s="129">
        <v>228.41000000000003</v>
      </c>
      <c r="F34" s="129">
        <v>0</v>
      </c>
      <c r="G34" s="129">
        <v>0</v>
      </c>
      <c r="H34" s="129">
        <v>4372.2900000000009</v>
      </c>
      <c r="I34" s="129">
        <v>9.4</v>
      </c>
      <c r="J34" s="129">
        <v>0</v>
      </c>
      <c r="K34" s="129">
        <v>1.8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4381.6900000000005</v>
      </c>
    </row>
    <row r="35" spans="1:22" ht="38.25" customHeight="1" x14ac:dyDescent="0.35">
      <c r="A35" s="145">
        <v>22</v>
      </c>
      <c r="B35" s="145" t="s">
        <v>38</v>
      </c>
      <c r="C35" s="129">
        <v>5871.3099999999977</v>
      </c>
      <c r="D35" s="129">
        <v>23.81</v>
      </c>
      <c r="E35" s="129">
        <v>252.54999999999998</v>
      </c>
      <c r="F35" s="129">
        <v>8.5</v>
      </c>
      <c r="G35" s="129">
        <v>24.7</v>
      </c>
      <c r="H35" s="129">
        <v>5886.6199999999981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5890.6499999999978</v>
      </c>
    </row>
    <row r="36" spans="1:22" s="111" customFormat="1" ht="38.25" customHeight="1" x14ac:dyDescent="0.4">
      <c r="A36" s="145">
        <v>23</v>
      </c>
      <c r="B36" s="145" t="s">
        <v>39</v>
      </c>
      <c r="C36" s="129">
        <v>2887.22</v>
      </c>
      <c r="D36" s="129">
        <v>47.95</v>
      </c>
      <c r="E36" s="129">
        <v>231.92999999999995</v>
      </c>
      <c r="F36" s="129">
        <v>0</v>
      </c>
      <c r="G36" s="129">
        <v>0</v>
      </c>
      <c r="H36" s="129">
        <v>2935.1699999999996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3093.0199999999995</v>
      </c>
      <c r="V36" s="146"/>
    </row>
    <row r="37" spans="1:22" s="111" customFormat="1" ht="38.25" customHeight="1" x14ac:dyDescent="0.4">
      <c r="A37" s="145">
        <v>24</v>
      </c>
      <c r="B37" s="145" t="s">
        <v>40</v>
      </c>
      <c r="C37" s="129">
        <v>4686.2799999999988</v>
      </c>
      <c r="D37" s="129">
        <v>15.16</v>
      </c>
      <c r="E37" s="129">
        <v>69.98</v>
      </c>
      <c r="F37" s="129">
        <v>0</v>
      </c>
      <c r="G37" s="129">
        <v>0</v>
      </c>
      <c r="H37" s="129">
        <v>4701.4399999999987</v>
      </c>
      <c r="I37" s="129">
        <v>6.92</v>
      </c>
      <c r="J37" s="129">
        <v>0</v>
      </c>
      <c r="K37" s="129">
        <v>0</v>
      </c>
      <c r="L37" s="129">
        <v>0</v>
      </c>
      <c r="M37" s="129">
        <v>0</v>
      </c>
      <c r="N37" s="129">
        <v>6.92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4709.3999999999987</v>
      </c>
      <c r="V37" s="146"/>
    </row>
    <row r="38" spans="1:22" s="111" customFormat="1" ht="38.25" customHeight="1" x14ac:dyDescent="0.4">
      <c r="A38" s="144"/>
      <c r="B38" s="144" t="s">
        <v>41</v>
      </c>
      <c r="C38" s="131">
        <v>17815.989999999998</v>
      </c>
      <c r="D38" s="131">
        <v>88.03</v>
      </c>
      <c r="E38" s="131">
        <v>782.87</v>
      </c>
      <c r="F38" s="131">
        <v>8.5</v>
      </c>
      <c r="G38" s="131">
        <v>24.7</v>
      </c>
      <c r="H38" s="131">
        <v>17895.519999999997</v>
      </c>
      <c r="I38" s="131">
        <v>175.97000000000003</v>
      </c>
      <c r="J38" s="131">
        <v>0</v>
      </c>
      <c r="K38" s="131">
        <v>1.8</v>
      </c>
      <c r="L38" s="131">
        <v>0</v>
      </c>
      <c r="M38" s="131">
        <v>0</v>
      </c>
      <c r="N38" s="131">
        <v>175.97000000000003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18074.759999999995</v>
      </c>
    </row>
    <row r="39" spans="1:22" s="111" customFormat="1" ht="38.25" customHeight="1" x14ac:dyDescent="0.4">
      <c r="A39" s="144"/>
      <c r="B39" s="144" t="s">
        <v>42</v>
      </c>
      <c r="C39" s="131">
        <v>42220.680800000002</v>
      </c>
      <c r="D39" s="131">
        <v>139.34199999999998</v>
      </c>
      <c r="E39" s="131">
        <v>2345.1439999999998</v>
      </c>
      <c r="F39" s="131">
        <v>8.5</v>
      </c>
      <c r="G39" s="131">
        <v>24.7</v>
      </c>
      <c r="H39" s="131">
        <v>42351.522799999999</v>
      </c>
      <c r="I39" s="131">
        <v>1189.4540000000002</v>
      </c>
      <c r="J39" s="131">
        <v>2.0919999999999996</v>
      </c>
      <c r="K39" s="131">
        <v>62.131999999999998</v>
      </c>
      <c r="L39" s="131">
        <v>0</v>
      </c>
      <c r="M39" s="131">
        <v>0</v>
      </c>
      <c r="N39" s="131">
        <v>1191.5460000000003</v>
      </c>
      <c r="O39" s="131">
        <v>257.79500000000002</v>
      </c>
      <c r="P39" s="131">
        <v>0.32</v>
      </c>
      <c r="Q39" s="131">
        <v>13.345000000000001</v>
      </c>
      <c r="R39" s="131">
        <v>0</v>
      </c>
      <c r="S39" s="131">
        <v>0</v>
      </c>
      <c r="T39" s="131">
        <v>258.11500000000001</v>
      </c>
      <c r="U39" s="131">
        <v>43801.183799999999</v>
      </c>
    </row>
    <row r="40" spans="1:22" ht="38.25" customHeight="1" x14ac:dyDescent="0.35">
      <c r="A40" s="145">
        <v>25</v>
      </c>
      <c r="B40" s="145" t="s">
        <v>43</v>
      </c>
      <c r="C40" s="129">
        <v>10988.179999999997</v>
      </c>
      <c r="D40" s="129">
        <v>6.68</v>
      </c>
      <c r="E40" s="129">
        <v>396.14</v>
      </c>
      <c r="F40" s="129">
        <v>0</v>
      </c>
      <c r="G40" s="129">
        <v>0</v>
      </c>
      <c r="H40" s="129">
        <v>10994.859999999997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10994.859999999997</v>
      </c>
    </row>
    <row r="41" spans="1:22" ht="38.25" customHeight="1" x14ac:dyDescent="0.35">
      <c r="A41" s="145">
        <v>26</v>
      </c>
      <c r="B41" s="145" t="s">
        <v>44</v>
      </c>
      <c r="C41" s="129">
        <v>7064.8159999999953</v>
      </c>
      <c r="D41" s="129">
        <v>6.87</v>
      </c>
      <c r="E41" s="129">
        <v>70.040000000000006</v>
      </c>
      <c r="F41" s="129">
        <v>0</v>
      </c>
      <c r="G41" s="129">
        <v>0</v>
      </c>
      <c r="H41" s="129">
        <v>7071.6859999999951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7071.6859999999951</v>
      </c>
    </row>
    <row r="42" spans="1:22" s="111" customFormat="1" ht="38.25" customHeight="1" x14ac:dyDescent="0.4">
      <c r="A42" s="145">
        <v>27</v>
      </c>
      <c r="B42" s="145" t="s">
        <v>45</v>
      </c>
      <c r="C42" s="129">
        <v>13469.605999999996</v>
      </c>
      <c r="D42" s="129">
        <v>44.51</v>
      </c>
      <c r="E42" s="129">
        <v>250.09999999999997</v>
      </c>
      <c r="F42" s="129">
        <v>0</v>
      </c>
      <c r="G42" s="129">
        <v>0</v>
      </c>
      <c r="H42" s="129">
        <v>13514.115999999996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13514.115999999996</v>
      </c>
      <c r="V42" s="146"/>
    </row>
    <row r="43" spans="1:22" ht="38.25" customHeight="1" x14ac:dyDescent="0.35">
      <c r="A43" s="145">
        <v>28</v>
      </c>
      <c r="B43" s="145" t="s">
        <v>63</v>
      </c>
      <c r="C43" s="129">
        <v>962.36800000000017</v>
      </c>
      <c r="D43" s="129">
        <v>9.2100000000000009</v>
      </c>
      <c r="E43" s="129">
        <v>248.61</v>
      </c>
      <c r="F43" s="129">
        <v>0</v>
      </c>
      <c r="G43" s="129">
        <v>0</v>
      </c>
      <c r="H43" s="129">
        <v>971.5780000000002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971.5780000000002</v>
      </c>
    </row>
    <row r="44" spans="1:22" s="111" customFormat="1" ht="38.25" customHeight="1" x14ac:dyDescent="0.4">
      <c r="A44" s="144"/>
      <c r="B44" s="144" t="s">
        <v>46</v>
      </c>
      <c r="C44" s="131">
        <v>32484.969999999987</v>
      </c>
      <c r="D44" s="131">
        <v>67.27000000000001</v>
      </c>
      <c r="E44" s="131">
        <v>964.89</v>
      </c>
      <c r="F44" s="131">
        <v>0</v>
      </c>
      <c r="G44" s="131">
        <v>0</v>
      </c>
      <c r="H44" s="131">
        <v>32552.239999999991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32552.239999999991</v>
      </c>
    </row>
    <row r="45" spans="1:22" ht="38.25" customHeight="1" x14ac:dyDescent="0.35">
      <c r="A45" s="145">
        <v>29</v>
      </c>
      <c r="B45" s="145" t="s">
        <v>47</v>
      </c>
      <c r="C45" s="129">
        <v>8039.3221000000012</v>
      </c>
      <c r="D45" s="129">
        <v>9.1199999999999992</v>
      </c>
      <c r="E45" s="129">
        <v>217.19000000000003</v>
      </c>
      <c r="F45" s="129">
        <v>0</v>
      </c>
      <c r="G45" s="129">
        <v>0</v>
      </c>
      <c r="H45" s="129">
        <v>8048.4421000000011</v>
      </c>
      <c r="I45" s="129">
        <v>0.81</v>
      </c>
      <c r="J45" s="129">
        <v>0.05</v>
      </c>
      <c r="K45" s="129">
        <v>0.16</v>
      </c>
      <c r="L45" s="129">
        <v>0</v>
      </c>
      <c r="M45" s="129">
        <v>0</v>
      </c>
      <c r="N45" s="129">
        <v>0.8600000000000001</v>
      </c>
      <c r="O45" s="129">
        <v>14.43</v>
      </c>
      <c r="P45" s="129">
        <v>0</v>
      </c>
      <c r="Q45" s="129">
        <v>0</v>
      </c>
      <c r="R45" s="129">
        <v>0</v>
      </c>
      <c r="S45" s="129">
        <v>0</v>
      </c>
      <c r="T45" s="129">
        <v>14.43</v>
      </c>
      <c r="U45" s="129">
        <v>8063.7321000000011</v>
      </c>
    </row>
    <row r="46" spans="1:22" ht="38.25" customHeight="1" x14ac:dyDescent="0.35">
      <c r="A46" s="145">
        <v>30</v>
      </c>
      <c r="B46" s="145" t="s">
        <v>48</v>
      </c>
      <c r="C46" s="129">
        <v>7647.4550000000008</v>
      </c>
      <c r="D46" s="129">
        <v>19.670000000000002</v>
      </c>
      <c r="E46" s="129">
        <v>507.27000000000004</v>
      </c>
      <c r="F46" s="129">
        <v>0</v>
      </c>
      <c r="G46" s="129">
        <v>0</v>
      </c>
      <c r="H46" s="129">
        <v>7667.1250000000009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7668.0850000000009</v>
      </c>
    </row>
    <row r="47" spans="1:22" s="111" customFormat="1" ht="38.25" customHeight="1" x14ac:dyDescent="0.4">
      <c r="A47" s="145">
        <v>31</v>
      </c>
      <c r="B47" s="145" t="s">
        <v>49</v>
      </c>
      <c r="C47" s="129">
        <v>8379.18</v>
      </c>
      <c r="D47" s="129">
        <v>19.25</v>
      </c>
      <c r="E47" s="129">
        <v>480.7</v>
      </c>
      <c r="F47" s="129">
        <v>0</v>
      </c>
      <c r="G47" s="129">
        <v>0</v>
      </c>
      <c r="H47" s="129">
        <v>8398.43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8405.35</v>
      </c>
      <c r="V47" s="146"/>
    </row>
    <row r="48" spans="1:22" s="111" customFormat="1" ht="38.25" customHeight="1" x14ac:dyDescent="0.4">
      <c r="A48" s="145">
        <v>32</v>
      </c>
      <c r="B48" s="145" t="s">
        <v>50</v>
      </c>
      <c r="C48" s="129">
        <v>7487.83</v>
      </c>
      <c r="D48" s="129">
        <v>14.2</v>
      </c>
      <c r="E48" s="129">
        <v>329.37000000000006</v>
      </c>
      <c r="F48" s="129">
        <v>0</v>
      </c>
      <c r="G48" s="129">
        <v>0</v>
      </c>
      <c r="H48" s="129">
        <v>7502.03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7502.5349999999999</v>
      </c>
      <c r="V48" s="146"/>
    </row>
    <row r="49" spans="1:21" s="111" customFormat="1" ht="38.25" customHeight="1" x14ac:dyDescent="0.4">
      <c r="A49" s="144"/>
      <c r="B49" s="144" t="s">
        <v>51</v>
      </c>
      <c r="C49" s="131">
        <v>31553.787100000001</v>
      </c>
      <c r="D49" s="131">
        <v>62.239999999999995</v>
      </c>
      <c r="E49" s="131">
        <v>1534.5300000000002</v>
      </c>
      <c r="F49" s="131">
        <v>0</v>
      </c>
      <c r="G49" s="131">
        <v>0</v>
      </c>
      <c r="H49" s="131">
        <v>31616.027099999999</v>
      </c>
      <c r="I49" s="131">
        <v>9.1650000000000009</v>
      </c>
      <c r="J49" s="131">
        <v>0.05</v>
      </c>
      <c r="K49" s="131">
        <v>0.16</v>
      </c>
      <c r="L49" s="131">
        <v>0</v>
      </c>
      <c r="M49" s="131">
        <v>0</v>
      </c>
      <c r="N49" s="131">
        <v>9.2150000000000016</v>
      </c>
      <c r="O49" s="131">
        <v>14.459999999999999</v>
      </c>
      <c r="P49" s="131">
        <v>0</v>
      </c>
      <c r="Q49" s="131">
        <v>0</v>
      </c>
      <c r="R49" s="131">
        <v>0</v>
      </c>
      <c r="S49" s="131">
        <v>0</v>
      </c>
      <c r="T49" s="131">
        <v>14.459999999999999</v>
      </c>
      <c r="U49" s="131">
        <v>31639.702100000002</v>
      </c>
    </row>
    <row r="50" spans="1:21" s="111" customFormat="1" ht="38.25" customHeight="1" x14ac:dyDescent="0.4">
      <c r="A50" s="144"/>
      <c r="B50" s="144" t="s">
        <v>52</v>
      </c>
      <c r="C50" s="131">
        <v>64038.757099999988</v>
      </c>
      <c r="D50" s="131">
        <v>129.51</v>
      </c>
      <c r="E50" s="131">
        <v>2499.42</v>
      </c>
      <c r="F50" s="131">
        <v>0</v>
      </c>
      <c r="G50" s="131">
        <v>0</v>
      </c>
      <c r="H50" s="131">
        <v>64168.26709999999</v>
      </c>
      <c r="I50" s="131">
        <v>9.1650000000000009</v>
      </c>
      <c r="J50" s="131">
        <v>0.05</v>
      </c>
      <c r="K50" s="131">
        <v>0.16</v>
      </c>
      <c r="L50" s="131">
        <v>0</v>
      </c>
      <c r="M50" s="131">
        <v>0</v>
      </c>
      <c r="N50" s="131">
        <v>9.2150000000000016</v>
      </c>
      <c r="O50" s="131">
        <v>14.459999999999999</v>
      </c>
      <c r="P50" s="131">
        <v>0</v>
      </c>
      <c r="Q50" s="131">
        <v>0</v>
      </c>
      <c r="R50" s="131">
        <v>0</v>
      </c>
      <c r="S50" s="131">
        <v>0</v>
      </c>
      <c r="T50" s="131">
        <v>14.459999999999999</v>
      </c>
      <c r="U50" s="131">
        <v>64191.942099999993</v>
      </c>
    </row>
    <row r="51" spans="1:21" s="111" customFormat="1" ht="38.25" customHeight="1" x14ac:dyDescent="0.4">
      <c r="A51" s="144"/>
      <c r="B51" s="144" t="s">
        <v>53</v>
      </c>
      <c r="C51" s="131">
        <v>111872.65889999999</v>
      </c>
      <c r="D51" s="131">
        <v>269.14699999999999</v>
      </c>
      <c r="E51" s="131">
        <v>4896.3620000000001</v>
      </c>
      <c r="F51" s="131">
        <v>8.5</v>
      </c>
      <c r="G51" s="131">
        <v>372.74999999999994</v>
      </c>
      <c r="H51" s="131">
        <v>112133.30589999999</v>
      </c>
      <c r="I51" s="131">
        <v>6898.6720000000005</v>
      </c>
      <c r="J51" s="131">
        <v>25.782999999999998</v>
      </c>
      <c r="K51" s="131">
        <v>803.03499999999997</v>
      </c>
      <c r="L51" s="131">
        <v>0</v>
      </c>
      <c r="M51" s="131">
        <v>0.02</v>
      </c>
      <c r="N51" s="131">
        <v>6924.4550000000008</v>
      </c>
      <c r="O51" s="131">
        <v>924.37699999999995</v>
      </c>
      <c r="P51" s="131">
        <v>0.32</v>
      </c>
      <c r="Q51" s="131">
        <v>15.645</v>
      </c>
      <c r="R51" s="131">
        <v>0</v>
      </c>
      <c r="S51" s="131">
        <v>0.05</v>
      </c>
      <c r="T51" s="131">
        <v>924.69699999999989</v>
      </c>
      <c r="U51" s="131">
        <v>119982.45789999998</v>
      </c>
    </row>
    <row r="52" spans="1:21" s="111" customFormat="1" ht="24" customHeight="1" x14ac:dyDescent="0.4">
      <c r="A52" s="114"/>
      <c r="B52" s="114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</row>
    <row r="53" spans="1:21" s="111" customFormat="1" ht="19.5" customHeight="1" x14ac:dyDescent="0.4">
      <c r="A53" s="114"/>
      <c r="B53" s="114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</row>
    <row r="54" spans="1:21" s="135" customFormat="1" ht="37.5" customHeight="1" x14ac:dyDescent="0.45">
      <c r="B54" s="213" t="s">
        <v>57</v>
      </c>
      <c r="C54" s="213"/>
      <c r="D54" s="213"/>
      <c r="E54" s="213"/>
      <c r="F54" s="213"/>
      <c r="G54" s="136"/>
      <c r="H54" s="137"/>
      <c r="I54" s="138"/>
      <c r="J54" s="215"/>
      <c r="K54" s="214"/>
      <c r="L54" s="214"/>
      <c r="M54" s="134" t="e">
        <f>#REF!+'March-21'!#REF!</f>
        <v>#REF!</v>
      </c>
      <c r="N54" s="137"/>
      <c r="O54" s="137"/>
      <c r="P54" s="147"/>
      <c r="Q54" s="213" t="s">
        <v>58</v>
      </c>
      <c r="R54" s="213"/>
      <c r="S54" s="213"/>
      <c r="T54" s="213"/>
      <c r="U54" s="213"/>
    </row>
    <row r="55" spans="1:21" s="135" customFormat="1" ht="37.5" customHeight="1" x14ac:dyDescent="0.45">
      <c r="B55" s="213" t="s">
        <v>59</v>
      </c>
      <c r="C55" s="213"/>
      <c r="D55" s="213"/>
      <c r="E55" s="213"/>
      <c r="F55" s="213"/>
      <c r="G55" s="137"/>
      <c r="H55" s="136"/>
      <c r="I55" s="139"/>
      <c r="J55" s="140"/>
      <c r="K55" s="148"/>
      <c r="L55" s="140"/>
      <c r="M55" s="137"/>
      <c r="N55" s="136"/>
      <c r="O55" s="137"/>
      <c r="P55" s="147"/>
      <c r="Q55" s="213" t="s">
        <v>59</v>
      </c>
      <c r="R55" s="213"/>
      <c r="S55" s="213"/>
      <c r="T55" s="213"/>
      <c r="U55" s="213"/>
    </row>
    <row r="56" spans="1:21" s="135" customFormat="1" ht="37.5" customHeight="1" x14ac:dyDescent="0.45">
      <c r="I56" s="141"/>
      <c r="J56" s="214" t="s">
        <v>61</v>
      </c>
      <c r="K56" s="214"/>
      <c r="L56" s="214"/>
      <c r="M56" s="132" t="e">
        <f>#REF!+'March-21'!#REF!</f>
        <v>#REF!</v>
      </c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119982.45789999999</v>
      </c>
      <c r="I57" s="141"/>
      <c r="J57" s="214" t="s">
        <v>62</v>
      </c>
      <c r="K57" s="214"/>
      <c r="L57" s="214"/>
      <c r="M57" s="132" t="e">
        <f>#REF!+'March-21'!#REF!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7"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B55:F55"/>
    <mergeCell ref="Q55:U55"/>
    <mergeCell ref="J56:L56"/>
    <mergeCell ref="J57:L57"/>
    <mergeCell ref="P5:Q5"/>
    <mergeCell ref="R5:S5"/>
    <mergeCell ref="T5:T6"/>
    <mergeCell ref="U5:U6"/>
    <mergeCell ref="B54:F54"/>
    <mergeCell ref="J54:L54"/>
    <mergeCell ref="Q54:U54"/>
    <mergeCell ref="H5:H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zoomScale="60" zoomScaleNormal="48" workbookViewId="0">
      <pane ySplit="6" topLeftCell="A28" activePane="bottomLeft" state="frozen"/>
      <selection pane="bottomLeft" activeCell="E33" sqref="E3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74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2" ht="15" customHeight="1" x14ac:dyDescent="0.35">
      <c r="A2" s="179" t="s">
        <v>72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2" ht="32.25" customHeight="1" x14ac:dyDescent="0.3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2" s="108" customFormat="1" ht="43.5" customHeight="1" x14ac:dyDescent="0.25">
      <c r="A4" s="174" t="s">
        <v>1</v>
      </c>
      <c r="B4" s="174" t="s">
        <v>2</v>
      </c>
      <c r="C4" s="174" t="s">
        <v>3</v>
      </c>
      <c r="D4" s="174"/>
      <c r="E4" s="174"/>
      <c r="F4" s="174"/>
      <c r="G4" s="174"/>
      <c r="H4" s="174"/>
      <c r="I4" s="174" t="s">
        <v>4</v>
      </c>
      <c r="J4" s="175"/>
      <c r="K4" s="175"/>
      <c r="L4" s="175"/>
      <c r="M4" s="175"/>
      <c r="N4" s="175"/>
      <c r="O4" s="174" t="s">
        <v>5</v>
      </c>
      <c r="P4" s="175"/>
      <c r="Q4" s="175"/>
      <c r="R4" s="175"/>
      <c r="S4" s="175"/>
      <c r="T4" s="175"/>
      <c r="U4" s="151"/>
    </row>
    <row r="5" spans="1:22" s="108" customFormat="1" ht="54.75" customHeight="1" x14ac:dyDescent="0.25">
      <c r="A5" s="175"/>
      <c r="B5" s="175"/>
      <c r="C5" s="174" t="s">
        <v>6</v>
      </c>
      <c r="D5" s="174" t="s">
        <v>7</v>
      </c>
      <c r="E5" s="174"/>
      <c r="F5" s="174" t="s">
        <v>8</v>
      </c>
      <c r="G5" s="174"/>
      <c r="H5" s="174" t="s">
        <v>9</v>
      </c>
      <c r="I5" s="174" t="s">
        <v>6</v>
      </c>
      <c r="J5" s="174" t="s">
        <v>7</v>
      </c>
      <c r="K5" s="174"/>
      <c r="L5" s="174" t="s">
        <v>8</v>
      </c>
      <c r="M5" s="174"/>
      <c r="N5" s="174" t="s">
        <v>9</v>
      </c>
      <c r="O5" s="174" t="s">
        <v>6</v>
      </c>
      <c r="P5" s="174" t="s">
        <v>7</v>
      </c>
      <c r="Q5" s="174"/>
      <c r="R5" s="174" t="s">
        <v>8</v>
      </c>
      <c r="S5" s="174"/>
      <c r="T5" s="174" t="s">
        <v>9</v>
      </c>
      <c r="U5" s="174" t="s">
        <v>10</v>
      </c>
    </row>
    <row r="6" spans="1:22" s="108" customFormat="1" ht="38.25" customHeight="1" x14ac:dyDescent="0.25">
      <c r="A6" s="175"/>
      <c r="B6" s="175"/>
      <c r="C6" s="175"/>
      <c r="D6" s="150" t="s">
        <v>11</v>
      </c>
      <c r="E6" s="150" t="s">
        <v>12</v>
      </c>
      <c r="F6" s="150" t="s">
        <v>11</v>
      </c>
      <c r="G6" s="150" t="s">
        <v>12</v>
      </c>
      <c r="H6" s="174"/>
      <c r="I6" s="175"/>
      <c r="J6" s="150" t="s">
        <v>11</v>
      </c>
      <c r="K6" s="150" t="s">
        <v>12</v>
      </c>
      <c r="L6" s="150" t="s">
        <v>11</v>
      </c>
      <c r="M6" s="150" t="s">
        <v>12</v>
      </c>
      <c r="N6" s="174"/>
      <c r="O6" s="175"/>
      <c r="P6" s="150" t="s">
        <v>11</v>
      </c>
      <c r="Q6" s="150" t="s">
        <v>12</v>
      </c>
      <c r="R6" s="150" t="s">
        <v>11</v>
      </c>
      <c r="S6" s="150" t="s">
        <v>12</v>
      </c>
      <c r="T6" s="174"/>
      <c r="U6" s="174"/>
    </row>
    <row r="7" spans="1:22" ht="38.25" customHeight="1" x14ac:dyDescent="0.35">
      <c r="A7" s="151">
        <v>1</v>
      </c>
      <c r="B7" s="151" t="s">
        <v>13</v>
      </c>
      <c r="C7" s="129">
        <v>459.88999999999987</v>
      </c>
      <c r="D7" s="129">
        <v>0</v>
      </c>
      <c r="E7" s="129">
        <v>0</v>
      </c>
      <c r="F7" s="129">
        <v>0</v>
      </c>
      <c r="G7" s="129">
        <v>0</v>
      </c>
      <c r="H7" s="129">
        <v>459.88999999999987</v>
      </c>
      <c r="I7" s="129">
        <v>551.05499999999984</v>
      </c>
      <c r="J7" s="129">
        <v>3.7890000000000001</v>
      </c>
      <c r="K7" s="129">
        <v>3.7890000000000001</v>
      </c>
      <c r="L7" s="129">
        <v>0</v>
      </c>
      <c r="M7" s="129">
        <v>0</v>
      </c>
      <c r="N7" s="129">
        <v>554.84399999999982</v>
      </c>
      <c r="O7" s="129">
        <v>70.100000000000009</v>
      </c>
      <c r="P7" s="129">
        <v>0</v>
      </c>
      <c r="Q7" s="129">
        <v>0</v>
      </c>
      <c r="R7" s="129">
        <v>0</v>
      </c>
      <c r="S7" s="129">
        <v>0</v>
      </c>
      <c r="T7" s="129">
        <v>70.100000000000009</v>
      </c>
      <c r="U7" s="129">
        <v>1084.8339999999996</v>
      </c>
    </row>
    <row r="8" spans="1:22" ht="38.25" customHeight="1" x14ac:dyDescent="0.35">
      <c r="A8" s="151">
        <v>2</v>
      </c>
      <c r="B8" s="151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78.67000000000003</v>
      </c>
      <c r="J8" s="129">
        <v>1.4049999999999998</v>
      </c>
      <c r="K8" s="129">
        <v>1.4049999999999998</v>
      </c>
      <c r="L8" s="129">
        <v>0</v>
      </c>
      <c r="M8" s="129">
        <v>0</v>
      </c>
      <c r="N8" s="129">
        <v>80.075000000000031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85.620000000000019</v>
      </c>
    </row>
    <row r="9" spans="1:22" ht="38.25" customHeight="1" x14ac:dyDescent="0.35">
      <c r="A9" s="151">
        <v>3</v>
      </c>
      <c r="B9" s="151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535.73800000000006</v>
      </c>
      <c r="J9" s="129">
        <v>2.27</v>
      </c>
      <c r="K9" s="129">
        <v>2.27</v>
      </c>
      <c r="L9" s="129">
        <v>0</v>
      </c>
      <c r="M9" s="129">
        <v>0</v>
      </c>
      <c r="N9" s="129">
        <v>538.00800000000004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891.57800000000009</v>
      </c>
    </row>
    <row r="10" spans="1:22" s="111" customFormat="1" ht="38.25" customHeight="1" x14ac:dyDescent="0.4">
      <c r="A10" s="151">
        <v>4</v>
      </c>
      <c r="B10" s="151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480.39499999999992</v>
      </c>
      <c r="J10" s="129">
        <v>0.1</v>
      </c>
      <c r="K10" s="129">
        <v>0.1</v>
      </c>
      <c r="L10" s="129">
        <v>0</v>
      </c>
      <c r="M10" s="129">
        <v>0</v>
      </c>
      <c r="N10" s="129">
        <v>480.49499999999995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488.65499999999997</v>
      </c>
      <c r="V10" s="110"/>
    </row>
    <row r="11" spans="1:22" s="111" customFormat="1" ht="38.25" customHeight="1" x14ac:dyDescent="0.4">
      <c r="A11" s="150"/>
      <c r="B11" s="150" t="s">
        <v>16</v>
      </c>
      <c r="C11" s="131">
        <v>781.34499999999991</v>
      </c>
      <c r="D11" s="131">
        <v>0</v>
      </c>
      <c r="E11" s="131">
        <v>0</v>
      </c>
      <c r="F11" s="131">
        <v>0</v>
      </c>
      <c r="G11" s="131">
        <v>0</v>
      </c>
      <c r="H11" s="131">
        <v>781.34499999999991</v>
      </c>
      <c r="I11" s="131">
        <v>1645.8579999999999</v>
      </c>
      <c r="J11" s="131">
        <v>7.5640000000000001</v>
      </c>
      <c r="K11" s="131">
        <v>7.5640000000000001</v>
      </c>
      <c r="L11" s="131">
        <v>0</v>
      </c>
      <c r="M11" s="131">
        <v>0</v>
      </c>
      <c r="N11" s="131">
        <v>1653.4219999999998</v>
      </c>
      <c r="O11" s="131">
        <v>115.92</v>
      </c>
      <c r="P11" s="131">
        <v>0</v>
      </c>
      <c r="Q11" s="131">
        <v>0</v>
      </c>
      <c r="R11" s="131">
        <v>0</v>
      </c>
      <c r="S11" s="131">
        <v>0</v>
      </c>
      <c r="T11" s="131">
        <v>115.92</v>
      </c>
      <c r="U11" s="131">
        <v>2550.6869999999999</v>
      </c>
    </row>
    <row r="12" spans="1:22" ht="38.25" customHeight="1" x14ac:dyDescent="0.35">
      <c r="A12" s="151">
        <v>5</v>
      </c>
      <c r="B12" s="151" t="s">
        <v>17</v>
      </c>
      <c r="C12" s="129">
        <v>558.03999999999962</v>
      </c>
      <c r="D12" s="129">
        <v>0</v>
      </c>
      <c r="E12" s="129">
        <v>0</v>
      </c>
      <c r="F12" s="129">
        <v>0</v>
      </c>
      <c r="G12" s="129">
        <v>0</v>
      </c>
      <c r="H12" s="129">
        <v>558.03999999999962</v>
      </c>
      <c r="I12" s="129">
        <v>722.03999999999985</v>
      </c>
      <c r="J12" s="129">
        <v>1.0349999999999999</v>
      </c>
      <c r="K12" s="129">
        <v>1.0349999999999999</v>
      </c>
      <c r="L12" s="129">
        <v>0</v>
      </c>
      <c r="M12" s="129">
        <v>0</v>
      </c>
      <c r="N12" s="129">
        <v>723.07499999999982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1323.7949999999994</v>
      </c>
    </row>
    <row r="13" spans="1:22" ht="38.25" customHeight="1" x14ac:dyDescent="0.35">
      <c r="A13" s="151">
        <v>6</v>
      </c>
      <c r="B13" s="151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520.9000000000002</v>
      </c>
      <c r="J13" s="129">
        <v>0.54200000000000004</v>
      </c>
      <c r="K13" s="129">
        <v>0.54200000000000004</v>
      </c>
      <c r="L13" s="129">
        <v>0</v>
      </c>
      <c r="M13" s="129">
        <v>0</v>
      </c>
      <c r="N13" s="129">
        <v>521.44200000000023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858.55200000000036</v>
      </c>
    </row>
    <row r="14" spans="1:22" s="111" customFormat="1" ht="38.25" customHeight="1" x14ac:dyDescent="0.4">
      <c r="A14" s="151">
        <v>7</v>
      </c>
      <c r="B14" s="151" t="s">
        <v>19</v>
      </c>
      <c r="C14" s="129">
        <v>1277.7599999999993</v>
      </c>
      <c r="D14" s="129">
        <v>0</v>
      </c>
      <c r="E14" s="129">
        <v>0</v>
      </c>
      <c r="F14" s="129">
        <v>0</v>
      </c>
      <c r="G14" s="129">
        <v>0</v>
      </c>
      <c r="H14" s="129">
        <v>1277.7599999999993</v>
      </c>
      <c r="I14" s="129">
        <v>828.4000000000002</v>
      </c>
      <c r="J14" s="129">
        <v>20.077999999999999</v>
      </c>
      <c r="K14" s="129">
        <v>20.077999999999999</v>
      </c>
      <c r="L14" s="129">
        <v>0</v>
      </c>
      <c r="M14" s="129">
        <v>0</v>
      </c>
      <c r="N14" s="129">
        <v>848.47800000000018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2183.9879999999994</v>
      </c>
      <c r="V14" s="149"/>
    </row>
    <row r="15" spans="1:22" s="111" customFormat="1" ht="38.25" customHeight="1" x14ac:dyDescent="0.4">
      <c r="A15" s="150"/>
      <c r="B15" s="150" t="s">
        <v>20</v>
      </c>
      <c r="C15" s="131">
        <v>2151.4199999999992</v>
      </c>
      <c r="D15" s="131">
        <v>0</v>
      </c>
      <c r="E15" s="131">
        <v>0</v>
      </c>
      <c r="F15" s="131">
        <v>0</v>
      </c>
      <c r="G15" s="131">
        <v>0</v>
      </c>
      <c r="H15" s="131">
        <v>2151.4199999999992</v>
      </c>
      <c r="I15" s="131">
        <v>2071.34</v>
      </c>
      <c r="J15" s="131">
        <v>21.655000000000001</v>
      </c>
      <c r="K15" s="131">
        <v>21.655000000000001</v>
      </c>
      <c r="L15" s="131">
        <v>0</v>
      </c>
      <c r="M15" s="131">
        <v>0</v>
      </c>
      <c r="N15" s="131">
        <v>2092.9950000000003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4366.3349999999991</v>
      </c>
    </row>
    <row r="16" spans="1:22" s="112" customFormat="1" ht="38.25" customHeight="1" x14ac:dyDescent="0.35">
      <c r="A16" s="151">
        <v>8</v>
      </c>
      <c r="B16" s="151" t="s">
        <v>21</v>
      </c>
      <c r="C16" s="129">
        <v>1024.7940000000003</v>
      </c>
      <c r="D16" s="129">
        <v>0.18</v>
      </c>
      <c r="E16" s="129">
        <v>0.18</v>
      </c>
      <c r="F16" s="129">
        <v>0</v>
      </c>
      <c r="G16" s="129">
        <v>0</v>
      </c>
      <c r="H16" s="129">
        <v>1024.9740000000004</v>
      </c>
      <c r="I16" s="129">
        <v>110.77099999999997</v>
      </c>
      <c r="J16" s="129">
        <v>0.42499999999999999</v>
      </c>
      <c r="K16" s="129">
        <v>0.42499999999999999</v>
      </c>
      <c r="L16" s="129">
        <v>0</v>
      </c>
      <c r="M16" s="129">
        <v>0</v>
      </c>
      <c r="N16" s="129">
        <v>111.19599999999997</v>
      </c>
      <c r="O16" s="129">
        <v>245.90200000000002</v>
      </c>
      <c r="P16" s="129">
        <v>0</v>
      </c>
      <c r="Q16" s="129">
        <v>0</v>
      </c>
      <c r="R16" s="129">
        <v>0</v>
      </c>
      <c r="S16" s="129">
        <v>0</v>
      </c>
      <c r="T16" s="129">
        <v>245.90200000000002</v>
      </c>
      <c r="U16" s="129">
        <v>1382.0720000000003</v>
      </c>
    </row>
    <row r="17" spans="1:22" ht="38.25" customHeight="1" x14ac:dyDescent="0.35">
      <c r="A17" s="113">
        <v>9</v>
      </c>
      <c r="B17" s="113" t="s">
        <v>22</v>
      </c>
      <c r="C17" s="129">
        <v>183.82599999999994</v>
      </c>
      <c r="D17" s="133">
        <v>0</v>
      </c>
      <c r="E17" s="129">
        <v>0</v>
      </c>
      <c r="F17" s="133">
        <v>0</v>
      </c>
      <c r="G17" s="129">
        <v>0</v>
      </c>
      <c r="H17" s="129">
        <v>183.82599999999994</v>
      </c>
      <c r="I17" s="129">
        <v>340.74000000000012</v>
      </c>
      <c r="J17" s="133">
        <v>0.37500000000000006</v>
      </c>
      <c r="K17" s="129">
        <v>0.37500000000000006</v>
      </c>
      <c r="L17" s="133">
        <v>0</v>
      </c>
      <c r="M17" s="129">
        <v>0</v>
      </c>
      <c r="N17" s="129">
        <v>341.11500000000012</v>
      </c>
      <c r="O17" s="129">
        <v>64.375</v>
      </c>
      <c r="P17" s="133">
        <v>0</v>
      </c>
      <c r="Q17" s="129">
        <v>0</v>
      </c>
      <c r="R17" s="133">
        <v>0</v>
      </c>
      <c r="S17" s="129">
        <v>0</v>
      </c>
      <c r="T17" s="129">
        <v>64.375</v>
      </c>
      <c r="U17" s="129">
        <v>589.31600000000003</v>
      </c>
    </row>
    <row r="18" spans="1:22" s="111" customFormat="1" ht="38.25" customHeight="1" x14ac:dyDescent="0.4">
      <c r="A18" s="151">
        <v>10</v>
      </c>
      <c r="B18" s="151" t="s">
        <v>23</v>
      </c>
      <c r="C18" s="129">
        <v>210.55600000000007</v>
      </c>
      <c r="D18" s="129">
        <v>0</v>
      </c>
      <c r="E18" s="129">
        <v>0</v>
      </c>
      <c r="F18" s="129">
        <v>0</v>
      </c>
      <c r="G18" s="129">
        <v>0</v>
      </c>
      <c r="H18" s="129">
        <v>210.55600000000007</v>
      </c>
      <c r="I18" s="129">
        <v>346.20699999999999</v>
      </c>
      <c r="J18" s="129">
        <v>1.0150000000000001</v>
      </c>
      <c r="K18" s="129">
        <v>1.0150000000000001</v>
      </c>
      <c r="L18" s="129">
        <v>0</v>
      </c>
      <c r="M18" s="129">
        <v>0</v>
      </c>
      <c r="N18" s="129">
        <v>347.22199999999998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566.15300000000002</v>
      </c>
      <c r="V18" s="149"/>
    </row>
    <row r="19" spans="1:22" s="111" customFormat="1" ht="38.25" customHeight="1" x14ac:dyDescent="0.4">
      <c r="A19" s="150"/>
      <c r="B19" s="150" t="s">
        <v>24</v>
      </c>
      <c r="C19" s="131">
        <v>1419.1760000000004</v>
      </c>
      <c r="D19" s="131">
        <v>0.18</v>
      </c>
      <c r="E19" s="131">
        <v>0.18</v>
      </c>
      <c r="F19" s="131">
        <v>0</v>
      </c>
      <c r="G19" s="131">
        <v>0</v>
      </c>
      <c r="H19" s="131">
        <v>1419.3560000000004</v>
      </c>
      <c r="I19" s="131">
        <v>797.71800000000007</v>
      </c>
      <c r="J19" s="131">
        <v>1.8150000000000002</v>
      </c>
      <c r="K19" s="131">
        <v>1.8150000000000002</v>
      </c>
      <c r="L19" s="131">
        <v>0</v>
      </c>
      <c r="M19" s="131">
        <v>0</v>
      </c>
      <c r="N19" s="131">
        <v>799.53300000000013</v>
      </c>
      <c r="O19" s="131">
        <v>318.65200000000004</v>
      </c>
      <c r="P19" s="131">
        <v>0</v>
      </c>
      <c r="Q19" s="131">
        <v>0</v>
      </c>
      <c r="R19" s="131">
        <v>0</v>
      </c>
      <c r="S19" s="131">
        <v>0</v>
      </c>
      <c r="T19" s="131">
        <v>318.65200000000004</v>
      </c>
      <c r="U19" s="131">
        <v>2537.5410000000002</v>
      </c>
    </row>
    <row r="20" spans="1:22" ht="38.25" customHeight="1" x14ac:dyDescent="0.35">
      <c r="A20" s="151">
        <v>11</v>
      </c>
      <c r="B20" s="151" t="s">
        <v>25</v>
      </c>
      <c r="C20" s="129">
        <v>639.65</v>
      </c>
      <c r="D20" s="129">
        <v>0.18</v>
      </c>
      <c r="E20" s="129">
        <v>0.18</v>
      </c>
      <c r="F20" s="129">
        <v>0</v>
      </c>
      <c r="G20" s="129">
        <v>0</v>
      </c>
      <c r="H20" s="129">
        <v>639.82999999999993</v>
      </c>
      <c r="I20" s="129">
        <v>390.01000000000005</v>
      </c>
      <c r="J20" s="129">
        <v>0.7</v>
      </c>
      <c r="K20" s="129">
        <v>0.7</v>
      </c>
      <c r="L20" s="129">
        <v>0</v>
      </c>
      <c r="M20" s="129">
        <v>0</v>
      </c>
      <c r="N20" s="129">
        <v>390.71000000000004</v>
      </c>
      <c r="O20" s="129">
        <v>40.220000000000006</v>
      </c>
      <c r="P20" s="129">
        <v>0</v>
      </c>
      <c r="Q20" s="129">
        <v>0</v>
      </c>
      <c r="R20" s="129">
        <v>0</v>
      </c>
      <c r="S20" s="129">
        <v>0</v>
      </c>
      <c r="T20" s="129">
        <v>40.220000000000006</v>
      </c>
      <c r="U20" s="129">
        <v>1070.76</v>
      </c>
    </row>
    <row r="21" spans="1:22" ht="38.25" customHeight="1" x14ac:dyDescent="0.35">
      <c r="A21" s="151">
        <v>12</v>
      </c>
      <c r="B21" s="151" t="s">
        <v>26</v>
      </c>
      <c r="C21" s="129">
        <v>18.919999999999995</v>
      </c>
      <c r="D21" s="129">
        <v>0</v>
      </c>
      <c r="E21" s="129">
        <v>0</v>
      </c>
      <c r="F21" s="129">
        <v>0</v>
      </c>
      <c r="G21" s="129">
        <v>0</v>
      </c>
      <c r="H21" s="129">
        <v>18.919999999999995</v>
      </c>
      <c r="I21" s="129">
        <v>388.50299999999999</v>
      </c>
      <c r="J21" s="129">
        <v>0.56999999999999995</v>
      </c>
      <c r="K21" s="129">
        <v>0.56999999999999995</v>
      </c>
      <c r="L21" s="129">
        <v>0</v>
      </c>
      <c r="M21" s="129">
        <v>0</v>
      </c>
      <c r="N21" s="129">
        <v>389.07299999999998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427.553</v>
      </c>
    </row>
    <row r="22" spans="1:22" s="111" customFormat="1" ht="38.25" customHeight="1" x14ac:dyDescent="0.4">
      <c r="A22" s="151">
        <v>13</v>
      </c>
      <c r="B22" s="151" t="s">
        <v>27</v>
      </c>
      <c r="C22" s="129">
        <v>180.71000000000004</v>
      </c>
      <c r="D22" s="129">
        <v>0</v>
      </c>
      <c r="E22" s="129">
        <v>0</v>
      </c>
      <c r="F22" s="129">
        <v>0</v>
      </c>
      <c r="G22" s="129">
        <v>0</v>
      </c>
      <c r="H22" s="129">
        <v>180.71000000000004</v>
      </c>
      <c r="I22" s="129">
        <v>353.46499999999997</v>
      </c>
      <c r="J22" s="129">
        <v>0.05</v>
      </c>
      <c r="K22" s="129">
        <v>0.05</v>
      </c>
      <c r="L22" s="129">
        <v>0</v>
      </c>
      <c r="M22" s="129">
        <v>0</v>
      </c>
      <c r="N22" s="129">
        <v>353.51499999999999</v>
      </c>
      <c r="O22" s="129">
        <v>13.350000000000001</v>
      </c>
      <c r="P22" s="129">
        <v>0</v>
      </c>
      <c r="Q22" s="129">
        <v>0</v>
      </c>
      <c r="R22" s="129">
        <v>0</v>
      </c>
      <c r="S22" s="129">
        <v>0</v>
      </c>
      <c r="T22" s="129">
        <v>13.350000000000001</v>
      </c>
      <c r="U22" s="129">
        <v>547.57500000000005</v>
      </c>
      <c r="V22" s="149"/>
    </row>
    <row r="23" spans="1:22" s="111" customFormat="1" ht="38.25" customHeight="1" x14ac:dyDescent="0.4">
      <c r="A23" s="151">
        <v>14</v>
      </c>
      <c r="B23" s="151" t="s">
        <v>71</v>
      </c>
      <c r="C23" s="129">
        <v>422.29499999999985</v>
      </c>
      <c r="D23" s="129">
        <v>0</v>
      </c>
      <c r="E23" s="129">
        <v>0</v>
      </c>
      <c r="F23" s="129">
        <v>0</v>
      </c>
      <c r="G23" s="129">
        <v>0</v>
      </c>
      <c r="H23" s="129">
        <v>422.29499999999985</v>
      </c>
      <c r="I23" s="129">
        <v>76.8</v>
      </c>
      <c r="J23" s="129">
        <v>1.27</v>
      </c>
      <c r="K23" s="129">
        <v>1.27</v>
      </c>
      <c r="L23" s="129">
        <v>0</v>
      </c>
      <c r="M23" s="129">
        <v>0</v>
      </c>
      <c r="N23" s="129">
        <v>78.069999999999993</v>
      </c>
      <c r="O23" s="129">
        <v>22.5</v>
      </c>
      <c r="P23" s="129">
        <v>0</v>
      </c>
      <c r="Q23" s="129">
        <v>0</v>
      </c>
      <c r="R23" s="129">
        <v>0</v>
      </c>
      <c r="S23" s="129">
        <v>0</v>
      </c>
      <c r="T23" s="129">
        <v>22.5</v>
      </c>
      <c r="U23" s="129">
        <v>522.86499999999978</v>
      </c>
      <c r="V23" s="149"/>
    </row>
    <row r="24" spans="1:22" s="111" customFormat="1" ht="38.25" customHeight="1" x14ac:dyDescent="0.4">
      <c r="A24" s="150"/>
      <c r="B24" s="150" t="s">
        <v>28</v>
      </c>
      <c r="C24" s="131">
        <v>1261.5749999999998</v>
      </c>
      <c r="D24" s="131">
        <v>0.18</v>
      </c>
      <c r="E24" s="131">
        <v>0.18</v>
      </c>
      <c r="F24" s="131">
        <v>0</v>
      </c>
      <c r="G24" s="131">
        <v>0</v>
      </c>
      <c r="H24" s="131">
        <v>1261.7549999999997</v>
      </c>
      <c r="I24" s="131">
        <v>1208.778</v>
      </c>
      <c r="J24" s="131">
        <v>2.59</v>
      </c>
      <c r="K24" s="131">
        <v>2.59</v>
      </c>
      <c r="L24" s="131">
        <v>0</v>
      </c>
      <c r="M24" s="131">
        <v>0</v>
      </c>
      <c r="N24" s="131">
        <v>1211.3679999999999</v>
      </c>
      <c r="O24" s="131">
        <v>95.63</v>
      </c>
      <c r="P24" s="131">
        <v>0</v>
      </c>
      <c r="Q24" s="131">
        <v>0</v>
      </c>
      <c r="R24" s="131">
        <v>0</v>
      </c>
      <c r="S24" s="131">
        <v>0</v>
      </c>
      <c r="T24" s="131">
        <v>95.63</v>
      </c>
      <c r="U24" s="131">
        <v>2568.7529999999997</v>
      </c>
    </row>
    <row r="25" spans="1:22" s="111" customFormat="1" ht="38.25" customHeight="1" x14ac:dyDescent="0.4">
      <c r="A25" s="150"/>
      <c r="B25" s="150" t="s">
        <v>29</v>
      </c>
      <c r="C25" s="131">
        <v>5613.5159999999996</v>
      </c>
      <c r="D25" s="131">
        <v>0.36</v>
      </c>
      <c r="E25" s="131">
        <v>0.36</v>
      </c>
      <c r="F25" s="131">
        <v>0</v>
      </c>
      <c r="G25" s="131">
        <v>0</v>
      </c>
      <c r="H25" s="131">
        <v>5613.8759999999993</v>
      </c>
      <c r="I25" s="131">
        <v>5723.6940000000004</v>
      </c>
      <c r="J25" s="131">
        <v>33.624000000000002</v>
      </c>
      <c r="K25" s="131">
        <v>33.624000000000002</v>
      </c>
      <c r="L25" s="131">
        <v>0</v>
      </c>
      <c r="M25" s="131">
        <v>0</v>
      </c>
      <c r="N25" s="131">
        <v>5757.3180000000002</v>
      </c>
      <c r="O25" s="131">
        <v>652.12199999999996</v>
      </c>
      <c r="P25" s="131">
        <v>0</v>
      </c>
      <c r="Q25" s="131">
        <v>0</v>
      </c>
      <c r="R25" s="131">
        <v>0</v>
      </c>
      <c r="S25" s="131">
        <v>0</v>
      </c>
      <c r="T25" s="131">
        <v>652.12199999999996</v>
      </c>
      <c r="U25" s="131">
        <v>12023.315999999999</v>
      </c>
    </row>
    <row r="26" spans="1:22" ht="38.25" customHeight="1" x14ac:dyDescent="0.35">
      <c r="A26" s="151">
        <v>15</v>
      </c>
      <c r="B26" s="151" t="s">
        <v>30</v>
      </c>
      <c r="C26" s="129">
        <v>7400.646999999999</v>
      </c>
      <c r="D26" s="129">
        <v>15.179</v>
      </c>
      <c r="E26" s="129">
        <v>15.179</v>
      </c>
      <c r="F26" s="129">
        <v>0</v>
      </c>
      <c r="G26" s="129">
        <v>0</v>
      </c>
      <c r="H26" s="129">
        <v>7415.8259999999991</v>
      </c>
      <c r="I26" s="129">
        <v>59.050000000000004</v>
      </c>
      <c r="J26" s="129">
        <v>0</v>
      </c>
      <c r="K26" s="129">
        <v>0</v>
      </c>
      <c r="L26" s="129">
        <v>0</v>
      </c>
      <c r="M26" s="129">
        <v>0</v>
      </c>
      <c r="N26" s="129">
        <v>59.050000000000004</v>
      </c>
      <c r="O26" s="129">
        <v>1.02</v>
      </c>
      <c r="P26" s="129">
        <v>0</v>
      </c>
      <c r="Q26" s="129">
        <v>0</v>
      </c>
      <c r="R26" s="129">
        <v>0</v>
      </c>
      <c r="S26" s="129">
        <v>0</v>
      </c>
      <c r="T26" s="129">
        <v>1.02</v>
      </c>
      <c r="U26" s="129">
        <v>7475.8959999999997</v>
      </c>
    </row>
    <row r="27" spans="1:22" s="111" customFormat="1" ht="38.25" customHeight="1" x14ac:dyDescent="0.4">
      <c r="A27" s="151">
        <v>16</v>
      </c>
      <c r="B27" s="151" t="s">
        <v>31</v>
      </c>
      <c r="C27" s="129">
        <v>5468.5000000000018</v>
      </c>
      <c r="D27" s="129">
        <v>7.2349999999999994</v>
      </c>
      <c r="E27" s="129">
        <v>7.2349999999999994</v>
      </c>
      <c r="F27" s="129">
        <v>0</v>
      </c>
      <c r="G27" s="129">
        <v>0</v>
      </c>
      <c r="H27" s="129">
        <v>5475.7350000000015</v>
      </c>
      <c r="I27" s="129">
        <v>555.99800000000005</v>
      </c>
      <c r="J27" s="129">
        <v>1.3199999999999998</v>
      </c>
      <c r="K27" s="129">
        <v>1.3199999999999998</v>
      </c>
      <c r="L27" s="129">
        <v>0</v>
      </c>
      <c r="M27" s="129">
        <v>0</v>
      </c>
      <c r="N27" s="129">
        <v>557.3180000000001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6049.9730000000018</v>
      </c>
      <c r="V27" s="149"/>
    </row>
    <row r="28" spans="1:22" s="111" customFormat="1" ht="38.25" customHeight="1" x14ac:dyDescent="0.4">
      <c r="A28" s="150"/>
      <c r="B28" s="150" t="s">
        <v>32</v>
      </c>
      <c r="C28" s="131">
        <v>12869.147000000001</v>
      </c>
      <c r="D28" s="131">
        <v>22.414000000000001</v>
      </c>
      <c r="E28" s="131">
        <v>22.414000000000001</v>
      </c>
      <c r="F28" s="131">
        <v>0</v>
      </c>
      <c r="G28" s="131">
        <v>0</v>
      </c>
      <c r="H28" s="131">
        <v>12891.561000000002</v>
      </c>
      <c r="I28" s="131">
        <v>615.048</v>
      </c>
      <c r="J28" s="131">
        <v>1.3199999999999998</v>
      </c>
      <c r="K28" s="131">
        <v>1.3199999999999998</v>
      </c>
      <c r="L28" s="131">
        <v>0</v>
      </c>
      <c r="M28" s="131">
        <v>0</v>
      </c>
      <c r="N28" s="131">
        <v>616.36800000000005</v>
      </c>
      <c r="O28" s="131">
        <v>17.940000000000001</v>
      </c>
      <c r="P28" s="131">
        <v>0</v>
      </c>
      <c r="Q28" s="131">
        <v>0</v>
      </c>
      <c r="R28" s="131">
        <v>0</v>
      </c>
      <c r="S28" s="131">
        <v>0</v>
      </c>
      <c r="T28" s="131">
        <v>17.940000000000001</v>
      </c>
      <c r="U28" s="131">
        <v>13525.869000000002</v>
      </c>
    </row>
    <row r="29" spans="1:22" ht="38.25" customHeight="1" x14ac:dyDescent="0.35">
      <c r="A29" s="151">
        <v>17</v>
      </c>
      <c r="B29" s="151" t="s">
        <v>33</v>
      </c>
      <c r="C29" s="129">
        <v>4383.0770000000002</v>
      </c>
      <c r="D29" s="129">
        <v>7.4210000000000003</v>
      </c>
      <c r="E29" s="129">
        <v>7.4210000000000003</v>
      </c>
      <c r="F29" s="129">
        <v>0</v>
      </c>
      <c r="G29" s="129">
        <v>0</v>
      </c>
      <c r="H29" s="129">
        <v>4390.4980000000005</v>
      </c>
      <c r="I29" s="129">
        <v>96.66</v>
      </c>
      <c r="J29" s="129">
        <v>0</v>
      </c>
      <c r="K29" s="129">
        <v>0</v>
      </c>
      <c r="L29" s="129">
        <v>0</v>
      </c>
      <c r="M29" s="129">
        <v>0</v>
      </c>
      <c r="N29" s="129">
        <v>96.66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4544.8780000000006</v>
      </c>
    </row>
    <row r="30" spans="1:22" ht="38.25" customHeight="1" x14ac:dyDescent="0.35">
      <c r="A30" s="151">
        <v>18</v>
      </c>
      <c r="B30" s="151" t="s">
        <v>64</v>
      </c>
      <c r="C30" s="129">
        <v>402.91199999999992</v>
      </c>
      <c r="D30" s="129">
        <v>0.71899999999999997</v>
      </c>
      <c r="E30" s="129">
        <v>0.71899999999999997</v>
      </c>
      <c r="F30" s="129">
        <v>0</v>
      </c>
      <c r="G30" s="129">
        <v>0</v>
      </c>
      <c r="H30" s="129">
        <v>403.63099999999991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425.17799999999994</v>
      </c>
    </row>
    <row r="31" spans="1:22" s="111" customFormat="1" ht="38.25" customHeight="1" x14ac:dyDescent="0.4">
      <c r="A31" s="151">
        <v>19</v>
      </c>
      <c r="B31" s="151" t="s">
        <v>34</v>
      </c>
      <c r="C31" s="129">
        <v>4223.5510000000004</v>
      </c>
      <c r="D31" s="129">
        <v>3.94</v>
      </c>
      <c r="E31" s="129">
        <v>3.94</v>
      </c>
      <c r="F31" s="129">
        <v>0</v>
      </c>
      <c r="G31" s="129">
        <v>0</v>
      </c>
      <c r="H31" s="129">
        <v>4227.491</v>
      </c>
      <c r="I31" s="129">
        <v>100.31000000000002</v>
      </c>
      <c r="J31" s="129">
        <v>0.28000000000000003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4486.4310000000005</v>
      </c>
      <c r="V31" s="149"/>
    </row>
    <row r="32" spans="1:22" ht="38.25" customHeight="1" x14ac:dyDescent="0.35">
      <c r="A32" s="151">
        <v>20</v>
      </c>
      <c r="B32" s="151" t="s">
        <v>35</v>
      </c>
      <c r="C32" s="129">
        <v>2577.3157999999999</v>
      </c>
      <c r="D32" s="129">
        <v>3.67</v>
      </c>
      <c r="E32" s="129">
        <v>3.67</v>
      </c>
      <c r="F32" s="129">
        <v>0</v>
      </c>
      <c r="G32" s="129">
        <v>0</v>
      </c>
      <c r="H32" s="129">
        <v>2580.9857999999999</v>
      </c>
      <c r="I32" s="129">
        <v>182.06100000000004</v>
      </c>
      <c r="J32" s="129">
        <v>2.36</v>
      </c>
      <c r="K32" s="129">
        <v>2.36</v>
      </c>
      <c r="L32" s="129">
        <v>0</v>
      </c>
      <c r="M32" s="129">
        <v>0</v>
      </c>
      <c r="N32" s="129">
        <v>184.42100000000005</v>
      </c>
      <c r="O32" s="129">
        <v>20.785</v>
      </c>
      <c r="P32" s="129">
        <v>7.0000000000000001E-3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2786.1987999999997</v>
      </c>
    </row>
    <row r="33" spans="1:22" s="111" customFormat="1" ht="38.25" customHeight="1" x14ac:dyDescent="0.4">
      <c r="A33" s="150"/>
      <c r="B33" s="150" t="s">
        <v>36</v>
      </c>
      <c r="C33" s="131">
        <v>11586.855800000001</v>
      </c>
      <c r="D33" s="131">
        <v>15.75</v>
      </c>
      <c r="E33" s="131">
        <v>15.75</v>
      </c>
      <c r="F33" s="131">
        <v>0</v>
      </c>
      <c r="G33" s="131">
        <v>0</v>
      </c>
      <c r="H33" s="131">
        <v>11602.605800000001</v>
      </c>
      <c r="I33" s="131">
        <v>400.52800000000002</v>
      </c>
      <c r="J33" s="131">
        <v>2.6399999999999997</v>
      </c>
      <c r="K33" s="131">
        <v>2.6399999999999997</v>
      </c>
      <c r="L33" s="131">
        <v>0</v>
      </c>
      <c r="M33" s="131">
        <v>0</v>
      </c>
      <c r="N33" s="131">
        <v>403.16800000000006</v>
      </c>
      <c r="O33" s="131">
        <v>236.905</v>
      </c>
      <c r="P33" s="131">
        <v>7.0000000000000001E-3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12242.685800000001</v>
      </c>
      <c r="V33" s="111">
        <f t="shared" ref="V33" si="0">SUM(V29:V32)</f>
        <v>0</v>
      </c>
    </row>
    <row r="34" spans="1:22" ht="38.25" customHeight="1" x14ac:dyDescent="0.35">
      <c r="A34" s="151">
        <v>21</v>
      </c>
      <c r="B34" s="151" t="s">
        <v>37</v>
      </c>
      <c r="C34" s="129">
        <v>4372.2900000000009</v>
      </c>
      <c r="D34" s="129">
        <v>0.9</v>
      </c>
      <c r="E34" s="129">
        <v>0.9</v>
      </c>
      <c r="F34" s="129">
        <v>0</v>
      </c>
      <c r="G34" s="129">
        <v>0</v>
      </c>
      <c r="H34" s="129">
        <v>4373.1900000000005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4382.59</v>
      </c>
    </row>
    <row r="35" spans="1:22" ht="38.25" customHeight="1" x14ac:dyDescent="0.35">
      <c r="A35" s="151">
        <v>22</v>
      </c>
      <c r="B35" s="151" t="s">
        <v>38</v>
      </c>
      <c r="C35" s="129">
        <v>5886.6199999999981</v>
      </c>
      <c r="D35" s="129">
        <v>11.52</v>
      </c>
      <c r="E35" s="129">
        <v>11.52</v>
      </c>
      <c r="F35" s="129">
        <v>0</v>
      </c>
      <c r="G35" s="129">
        <v>0</v>
      </c>
      <c r="H35" s="129">
        <v>5898.1399999999985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5902.1699999999983</v>
      </c>
    </row>
    <row r="36" spans="1:22" s="111" customFormat="1" ht="38.25" customHeight="1" x14ac:dyDescent="0.4">
      <c r="A36" s="151">
        <v>23</v>
      </c>
      <c r="B36" s="151" t="s">
        <v>39</v>
      </c>
      <c r="C36" s="129">
        <v>2935.1699999999996</v>
      </c>
      <c r="D36" s="129">
        <v>0</v>
      </c>
      <c r="E36" s="129">
        <v>0</v>
      </c>
      <c r="F36" s="129">
        <v>0</v>
      </c>
      <c r="G36" s="129">
        <v>0</v>
      </c>
      <c r="H36" s="129">
        <v>2935.1699999999996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3093.0199999999995</v>
      </c>
      <c r="V36" s="149"/>
    </row>
    <row r="37" spans="1:22" s="111" customFormat="1" ht="38.25" customHeight="1" x14ac:dyDescent="0.4">
      <c r="A37" s="151">
        <v>24</v>
      </c>
      <c r="B37" s="151" t="s">
        <v>40</v>
      </c>
      <c r="C37" s="129">
        <v>4701.4399999999987</v>
      </c>
      <c r="D37" s="129">
        <v>8.58</v>
      </c>
      <c r="E37" s="129">
        <v>8.58</v>
      </c>
      <c r="F37" s="129">
        <v>0</v>
      </c>
      <c r="G37" s="129">
        <v>0</v>
      </c>
      <c r="H37" s="129">
        <v>4710.0199999999986</v>
      </c>
      <c r="I37" s="129">
        <v>6.92</v>
      </c>
      <c r="J37" s="129">
        <v>0</v>
      </c>
      <c r="K37" s="129">
        <v>0</v>
      </c>
      <c r="L37" s="129">
        <v>0</v>
      </c>
      <c r="M37" s="129">
        <v>0</v>
      </c>
      <c r="N37" s="129">
        <v>6.92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4717.9799999999987</v>
      </c>
      <c r="V37" s="149"/>
    </row>
    <row r="38" spans="1:22" s="111" customFormat="1" ht="38.25" customHeight="1" x14ac:dyDescent="0.4">
      <c r="A38" s="150"/>
      <c r="B38" s="150" t="s">
        <v>41</v>
      </c>
      <c r="C38" s="131">
        <v>17895.519999999997</v>
      </c>
      <c r="D38" s="131">
        <v>21</v>
      </c>
      <c r="E38" s="131">
        <v>21</v>
      </c>
      <c r="F38" s="131">
        <v>0</v>
      </c>
      <c r="G38" s="131">
        <v>0</v>
      </c>
      <c r="H38" s="131">
        <v>17916.519999999997</v>
      </c>
      <c r="I38" s="131">
        <v>175.97000000000003</v>
      </c>
      <c r="J38" s="131">
        <v>0</v>
      </c>
      <c r="K38" s="131">
        <v>0</v>
      </c>
      <c r="L38" s="131">
        <v>0</v>
      </c>
      <c r="M38" s="131">
        <v>0</v>
      </c>
      <c r="N38" s="131">
        <v>175.97000000000003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18095.759999999998</v>
      </c>
    </row>
    <row r="39" spans="1:22" s="111" customFormat="1" ht="38.25" customHeight="1" x14ac:dyDescent="0.4">
      <c r="A39" s="150"/>
      <c r="B39" s="150" t="s">
        <v>42</v>
      </c>
      <c r="C39" s="131">
        <v>42351.522799999999</v>
      </c>
      <c r="D39" s="131">
        <v>59.164000000000001</v>
      </c>
      <c r="E39" s="131">
        <v>59.164000000000001</v>
      </c>
      <c r="F39" s="131">
        <v>0</v>
      </c>
      <c r="G39" s="131">
        <v>0</v>
      </c>
      <c r="H39" s="131">
        <v>42410.686799999996</v>
      </c>
      <c r="I39" s="131">
        <v>1191.546</v>
      </c>
      <c r="J39" s="131">
        <v>3.9599999999999995</v>
      </c>
      <c r="K39" s="131">
        <v>3.9599999999999995</v>
      </c>
      <c r="L39" s="131">
        <v>0</v>
      </c>
      <c r="M39" s="131">
        <v>0</v>
      </c>
      <c r="N39" s="131">
        <v>1195.5060000000003</v>
      </c>
      <c r="O39" s="131">
        <v>258.11500000000001</v>
      </c>
      <c r="P39" s="131">
        <v>7.0000000000000001E-3</v>
      </c>
      <c r="Q39" s="131">
        <v>7.0000000000000001E-3</v>
      </c>
      <c r="R39" s="131">
        <v>0</v>
      </c>
      <c r="S39" s="131">
        <v>0</v>
      </c>
      <c r="T39" s="131">
        <v>258.12200000000001</v>
      </c>
      <c r="U39" s="131">
        <v>43864.314800000007</v>
      </c>
    </row>
    <row r="40" spans="1:22" ht="38.25" customHeight="1" x14ac:dyDescent="0.35">
      <c r="A40" s="151">
        <v>25</v>
      </c>
      <c r="B40" s="151" t="s">
        <v>43</v>
      </c>
      <c r="C40" s="129">
        <v>10994.859999999997</v>
      </c>
      <c r="D40" s="129">
        <v>28.413999999999998</v>
      </c>
      <c r="E40" s="129">
        <v>28.413999999999998</v>
      </c>
      <c r="F40" s="129">
        <v>0</v>
      </c>
      <c r="G40" s="129">
        <v>0</v>
      </c>
      <c r="H40" s="129">
        <v>11023.273999999998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11023.273999999998</v>
      </c>
    </row>
    <row r="41" spans="1:22" ht="38.25" customHeight="1" x14ac:dyDescent="0.35">
      <c r="A41" s="151">
        <v>26</v>
      </c>
      <c r="B41" s="151" t="s">
        <v>44</v>
      </c>
      <c r="C41" s="129">
        <v>7071.6859999999951</v>
      </c>
      <c r="D41" s="129">
        <v>9.9579999999999984</v>
      </c>
      <c r="E41" s="129">
        <v>9.9579999999999984</v>
      </c>
      <c r="F41" s="129">
        <v>0</v>
      </c>
      <c r="G41" s="129">
        <v>0</v>
      </c>
      <c r="H41" s="129">
        <v>7081.6439999999948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7081.6439999999948</v>
      </c>
    </row>
    <row r="42" spans="1:22" s="111" customFormat="1" ht="38.25" customHeight="1" x14ac:dyDescent="0.4">
      <c r="A42" s="151">
        <v>27</v>
      </c>
      <c r="B42" s="151" t="s">
        <v>45</v>
      </c>
      <c r="C42" s="129">
        <v>13514.115999999996</v>
      </c>
      <c r="D42" s="129">
        <v>34.902999999999999</v>
      </c>
      <c r="E42" s="129">
        <v>34.902999999999999</v>
      </c>
      <c r="F42" s="129">
        <v>0</v>
      </c>
      <c r="G42" s="129">
        <v>0</v>
      </c>
      <c r="H42" s="129">
        <v>13549.018999999997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13549.018999999997</v>
      </c>
      <c r="V42" s="149"/>
    </row>
    <row r="43" spans="1:22" ht="38.25" customHeight="1" x14ac:dyDescent="0.35">
      <c r="A43" s="151">
        <v>28</v>
      </c>
      <c r="B43" s="151" t="s">
        <v>63</v>
      </c>
      <c r="C43" s="129">
        <v>971.5780000000002</v>
      </c>
      <c r="D43" s="129">
        <v>8.9220000000000006</v>
      </c>
      <c r="E43" s="129">
        <v>8.9220000000000006</v>
      </c>
      <c r="F43" s="129">
        <v>0</v>
      </c>
      <c r="G43" s="129">
        <v>0</v>
      </c>
      <c r="H43" s="129">
        <v>980.50000000000023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980.50000000000023</v>
      </c>
    </row>
    <row r="44" spans="1:22" s="111" customFormat="1" ht="38.25" customHeight="1" x14ac:dyDescent="0.4">
      <c r="A44" s="150"/>
      <c r="B44" s="150" t="s">
        <v>46</v>
      </c>
      <c r="C44" s="131">
        <v>32552.239999999991</v>
      </c>
      <c r="D44" s="131">
        <v>82.197000000000003</v>
      </c>
      <c r="E44" s="131">
        <v>82.197000000000003</v>
      </c>
      <c r="F44" s="131">
        <v>0</v>
      </c>
      <c r="G44" s="131">
        <v>0</v>
      </c>
      <c r="H44" s="131">
        <v>32634.436999999987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32634.436999999987</v>
      </c>
    </row>
    <row r="45" spans="1:22" ht="38.25" customHeight="1" x14ac:dyDescent="0.35">
      <c r="A45" s="151">
        <v>29</v>
      </c>
      <c r="B45" s="151" t="s">
        <v>47</v>
      </c>
      <c r="C45" s="129">
        <v>8048.4421000000011</v>
      </c>
      <c r="D45" s="129">
        <v>7.25</v>
      </c>
      <c r="E45" s="129">
        <v>7.25</v>
      </c>
      <c r="F45" s="129">
        <v>0</v>
      </c>
      <c r="G45" s="129">
        <v>0</v>
      </c>
      <c r="H45" s="129">
        <v>8055.6921000000011</v>
      </c>
      <c r="I45" s="129">
        <v>0.8600000000000001</v>
      </c>
      <c r="J45" s="129">
        <v>0</v>
      </c>
      <c r="K45" s="129">
        <v>0</v>
      </c>
      <c r="L45" s="129">
        <v>0</v>
      </c>
      <c r="M45" s="129">
        <v>0</v>
      </c>
      <c r="N45" s="129">
        <v>0.8600000000000001</v>
      </c>
      <c r="O45" s="129">
        <v>14.43</v>
      </c>
      <c r="P45" s="129">
        <v>0</v>
      </c>
      <c r="Q45" s="129">
        <v>0</v>
      </c>
      <c r="R45" s="129">
        <v>0</v>
      </c>
      <c r="S45" s="129">
        <v>0</v>
      </c>
      <c r="T45" s="129">
        <v>14.43</v>
      </c>
      <c r="U45" s="129">
        <v>8070.9821000000011</v>
      </c>
    </row>
    <row r="46" spans="1:22" ht="38.25" customHeight="1" x14ac:dyDescent="0.35">
      <c r="A46" s="151">
        <v>30</v>
      </c>
      <c r="B46" s="151" t="s">
        <v>48</v>
      </c>
      <c r="C46" s="129">
        <v>7667.1250000000009</v>
      </c>
      <c r="D46" s="129">
        <v>5.96</v>
      </c>
      <c r="E46" s="129">
        <v>5.96</v>
      </c>
      <c r="F46" s="129">
        <v>0</v>
      </c>
      <c r="G46" s="129">
        <v>0</v>
      </c>
      <c r="H46" s="129">
        <v>7673.0850000000009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7674.045000000001</v>
      </c>
    </row>
    <row r="47" spans="1:22" s="111" customFormat="1" ht="38.25" customHeight="1" x14ac:dyDescent="0.4">
      <c r="A47" s="151">
        <v>31</v>
      </c>
      <c r="B47" s="151" t="s">
        <v>49</v>
      </c>
      <c r="C47" s="129">
        <v>8398.43</v>
      </c>
      <c r="D47" s="129">
        <v>7.69</v>
      </c>
      <c r="E47" s="129">
        <v>7.69</v>
      </c>
      <c r="F47" s="129">
        <v>0</v>
      </c>
      <c r="G47" s="129">
        <v>0</v>
      </c>
      <c r="H47" s="129">
        <v>8406.1200000000008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8413.0400000000009</v>
      </c>
      <c r="V47" s="149"/>
    </row>
    <row r="48" spans="1:22" s="111" customFormat="1" ht="38.25" customHeight="1" x14ac:dyDescent="0.4">
      <c r="A48" s="151">
        <v>32</v>
      </c>
      <c r="B48" s="151" t="s">
        <v>50</v>
      </c>
      <c r="C48" s="129">
        <v>7502.03</v>
      </c>
      <c r="D48" s="129">
        <v>33.848999999999997</v>
      </c>
      <c r="E48" s="129">
        <v>33.848999999999997</v>
      </c>
      <c r="F48" s="129">
        <v>0</v>
      </c>
      <c r="G48" s="129">
        <v>0</v>
      </c>
      <c r="H48" s="129">
        <v>7535.8789999999999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7536.384</v>
      </c>
      <c r="V48" s="149"/>
    </row>
    <row r="49" spans="1:21" s="111" customFormat="1" ht="38.25" customHeight="1" x14ac:dyDescent="0.4">
      <c r="A49" s="150"/>
      <c r="B49" s="150" t="s">
        <v>51</v>
      </c>
      <c r="C49" s="131">
        <v>31616.027099999999</v>
      </c>
      <c r="D49" s="131">
        <v>54.748999999999995</v>
      </c>
      <c r="E49" s="131">
        <v>54.748999999999995</v>
      </c>
      <c r="F49" s="131">
        <v>0</v>
      </c>
      <c r="G49" s="131">
        <v>0</v>
      </c>
      <c r="H49" s="131">
        <v>31670.776100000003</v>
      </c>
      <c r="I49" s="131">
        <v>9.2149999999999999</v>
      </c>
      <c r="J49" s="131">
        <v>0</v>
      </c>
      <c r="K49" s="131">
        <v>0</v>
      </c>
      <c r="L49" s="131">
        <v>0</v>
      </c>
      <c r="M49" s="131">
        <v>0</v>
      </c>
      <c r="N49" s="131">
        <v>9.2149999999999999</v>
      </c>
      <c r="O49" s="131">
        <v>14.459999999999999</v>
      </c>
      <c r="P49" s="131">
        <v>0</v>
      </c>
      <c r="Q49" s="131">
        <v>0</v>
      </c>
      <c r="R49" s="131">
        <v>0</v>
      </c>
      <c r="S49" s="131">
        <v>0</v>
      </c>
      <c r="T49" s="131">
        <v>14.459999999999999</v>
      </c>
      <c r="U49" s="131">
        <v>31694.451100000006</v>
      </c>
    </row>
    <row r="50" spans="1:21" s="111" customFormat="1" ht="38.25" customHeight="1" x14ac:dyDescent="0.4">
      <c r="A50" s="150"/>
      <c r="B50" s="150" t="s">
        <v>52</v>
      </c>
      <c r="C50" s="131">
        <v>64168.26709999999</v>
      </c>
      <c r="D50" s="131">
        <v>136.946</v>
      </c>
      <c r="E50" s="131">
        <v>136.946</v>
      </c>
      <c r="F50" s="131">
        <v>0</v>
      </c>
      <c r="G50" s="131">
        <v>0</v>
      </c>
      <c r="H50" s="131">
        <v>64305.213099999994</v>
      </c>
      <c r="I50" s="131">
        <v>9.2149999999999999</v>
      </c>
      <c r="J50" s="131">
        <v>0</v>
      </c>
      <c r="K50" s="131">
        <v>0</v>
      </c>
      <c r="L50" s="131">
        <v>0</v>
      </c>
      <c r="M50" s="131">
        <v>0</v>
      </c>
      <c r="N50" s="131">
        <v>9.2149999999999999</v>
      </c>
      <c r="O50" s="131">
        <v>14.459999999999999</v>
      </c>
      <c r="P50" s="131">
        <v>0</v>
      </c>
      <c r="Q50" s="131">
        <v>0</v>
      </c>
      <c r="R50" s="131">
        <v>0</v>
      </c>
      <c r="S50" s="131">
        <v>0</v>
      </c>
      <c r="T50" s="131">
        <v>14.459999999999999</v>
      </c>
      <c r="U50" s="131">
        <v>64328.888099999996</v>
      </c>
    </row>
    <row r="51" spans="1:21" s="111" customFormat="1" ht="38.25" customHeight="1" x14ac:dyDescent="0.4">
      <c r="A51" s="150"/>
      <c r="B51" s="150" t="s">
        <v>53</v>
      </c>
      <c r="C51" s="131">
        <v>112133.30589999999</v>
      </c>
      <c r="D51" s="131">
        <v>196.47000000000003</v>
      </c>
      <c r="E51" s="131">
        <v>196.47000000000003</v>
      </c>
      <c r="F51" s="131">
        <v>0</v>
      </c>
      <c r="G51" s="131">
        <v>0</v>
      </c>
      <c r="H51" s="131">
        <v>112329.77589999999</v>
      </c>
      <c r="I51" s="131">
        <v>6924.4549999999999</v>
      </c>
      <c r="J51" s="131">
        <v>37.584000000000003</v>
      </c>
      <c r="K51" s="131">
        <v>37.584000000000003</v>
      </c>
      <c r="L51" s="131">
        <v>0</v>
      </c>
      <c r="M51" s="131">
        <v>0</v>
      </c>
      <c r="N51" s="131">
        <v>6962.0390000000007</v>
      </c>
      <c r="O51" s="131">
        <v>924.69699999999989</v>
      </c>
      <c r="P51" s="131">
        <v>7.0000000000000001E-3</v>
      </c>
      <c r="Q51" s="131">
        <v>7.0000000000000001E-3</v>
      </c>
      <c r="R51" s="131">
        <v>0</v>
      </c>
      <c r="S51" s="131">
        <v>0</v>
      </c>
      <c r="T51" s="131">
        <v>924.70399999999995</v>
      </c>
      <c r="U51" s="131">
        <v>120216.5189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13" t="s">
        <v>57</v>
      </c>
      <c r="C54" s="213"/>
      <c r="D54" s="213"/>
      <c r="E54" s="213"/>
      <c r="F54" s="213"/>
      <c r="G54" s="136"/>
      <c r="H54" s="137"/>
      <c r="I54" s="138"/>
      <c r="J54" s="215"/>
      <c r="K54" s="214"/>
      <c r="L54" s="214"/>
      <c r="M54" s="134" t="e">
        <f>#REF!+'April-21'!#REF!</f>
        <v>#REF!</v>
      </c>
      <c r="N54" s="137"/>
      <c r="O54" s="137"/>
      <c r="P54" s="153"/>
      <c r="Q54" s="213" t="s">
        <v>58</v>
      </c>
      <c r="R54" s="213"/>
      <c r="S54" s="213"/>
      <c r="T54" s="213"/>
      <c r="U54" s="213"/>
    </row>
    <row r="55" spans="1:21" s="135" customFormat="1" ht="37.5" customHeight="1" x14ac:dyDescent="0.45">
      <c r="B55" s="213" t="s">
        <v>59</v>
      </c>
      <c r="C55" s="213"/>
      <c r="D55" s="213"/>
      <c r="E55" s="213"/>
      <c r="F55" s="213"/>
      <c r="G55" s="137"/>
      <c r="H55" s="136"/>
      <c r="I55" s="139"/>
      <c r="J55" s="140"/>
      <c r="K55" s="152"/>
      <c r="L55" s="140"/>
      <c r="M55" s="137"/>
      <c r="N55" s="136"/>
      <c r="O55" s="137"/>
      <c r="P55" s="153"/>
      <c r="Q55" s="213" t="s">
        <v>59</v>
      </c>
      <c r="R55" s="213"/>
      <c r="S55" s="213"/>
      <c r="T55" s="213"/>
      <c r="U55" s="213"/>
    </row>
    <row r="56" spans="1:21" s="135" customFormat="1" ht="37.5" customHeight="1" x14ac:dyDescent="0.45">
      <c r="I56" s="141"/>
      <c r="J56" s="214" t="s">
        <v>61</v>
      </c>
      <c r="K56" s="214"/>
      <c r="L56" s="214"/>
      <c r="M56" s="132" t="e">
        <f>#REF!+'April-21'!#REF!</f>
        <v>#REF!</v>
      </c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120216.5189</v>
      </c>
      <c r="I57" s="141"/>
      <c r="J57" s="214" t="s">
        <v>62</v>
      </c>
      <c r="K57" s="214"/>
      <c r="L57" s="214"/>
      <c r="M57" s="132" t="e">
        <f>#REF!+'April-21'!#REF!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7">
    <mergeCell ref="B55:F55"/>
    <mergeCell ref="Q55:U55"/>
    <mergeCell ref="J56:L56"/>
    <mergeCell ref="J57:L57"/>
    <mergeCell ref="P5:Q5"/>
    <mergeCell ref="R5:S5"/>
    <mergeCell ref="T5:T6"/>
    <mergeCell ref="U5:U6"/>
    <mergeCell ref="B54:F54"/>
    <mergeCell ref="J54:L54"/>
    <mergeCell ref="Q54:U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braz</vt:lpstr>
      <vt:lpstr>brc</vt:lpstr>
      <vt:lpstr>kolar</vt:lpstr>
      <vt:lpstr>ramanagr</vt:lpstr>
      <vt:lpstr>CIRCLE</vt:lpstr>
      <vt:lpstr>DIFF</vt:lpstr>
      <vt:lpstr>ht</vt:lpstr>
      <vt:lpstr>March-21</vt:lpstr>
      <vt:lpstr>April-21</vt:lpstr>
      <vt:lpstr>May-21</vt:lpstr>
      <vt:lpstr>june-21</vt:lpstr>
      <vt:lpstr>July-2021</vt:lpstr>
      <vt:lpstr>Aug-2021</vt:lpstr>
      <vt:lpstr>'April-21'!Print_Area</vt:lpstr>
      <vt:lpstr>'Aug-2021'!Print_Area</vt:lpstr>
      <vt:lpstr>braz!Print_Area</vt:lpstr>
      <vt:lpstr>brc!Print_Area</vt:lpstr>
      <vt:lpstr>CIRCLE!Print_Area</vt:lpstr>
      <vt:lpstr>'July-2021'!Print_Area</vt:lpstr>
      <vt:lpstr>'june-21'!Print_Area</vt:lpstr>
      <vt:lpstr>kolar!Print_Area</vt:lpstr>
      <vt:lpstr>'March-21'!Print_Area</vt:lpstr>
      <vt:lpstr>'May-21'!Print_Area</vt:lpstr>
      <vt:lpstr>ramanagr!Print_Area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2021-09-18T07:27:34Z</dcterms:modified>
</cp:coreProperties>
</file>