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65" windowWidth="14805" windowHeight="7950" firstSheet="8" activeTab="14"/>
  </bookViews>
  <sheets>
    <sheet name="March 2021" sheetId="4" r:id="rId1"/>
    <sheet name="April 2021" sheetId="5" r:id="rId2"/>
    <sheet name="May 2021" sheetId="7" r:id="rId3"/>
    <sheet name="June 2021)" sheetId="8" r:id="rId4"/>
    <sheet name="July 2021" sheetId="9" r:id="rId5"/>
    <sheet name="august 2021" sheetId="10" r:id="rId6"/>
    <sheet name="september 2021" sheetId="11" r:id="rId7"/>
    <sheet name="October 2021" sheetId="12" r:id="rId8"/>
    <sheet name="November 2021" sheetId="13" r:id="rId9"/>
    <sheet name="December 2021" sheetId="14" r:id="rId10"/>
    <sheet name="January 2022" sheetId="15" r:id="rId11"/>
    <sheet name="February 2022 " sheetId="18" r:id="rId12"/>
    <sheet name="March 2022 " sheetId="19" r:id="rId13"/>
    <sheet name="April-2022" sheetId="20" r:id="rId14"/>
    <sheet name="May -2022" sheetId="21" r:id="rId15"/>
    <sheet name="HT" sheetId="17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xlnm.Print_Area" localSheetId="1">'April 2021'!$A$1:$U$60</definedName>
    <definedName name="_xlnm.Print_Area" localSheetId="13">'April-2022'!$A$1:$U$60</definedName>
    <definedName name="_xlnm.Print_Area" localSheetId="5">'august 2021'!$A$1:$U$60</definedName>
    <definedName name="_xlnm.Print_Area" localSheetId="9">'December 2021'!$A$1:$U$60</definedName>
    <definedName name="_xlnm.Print_Area" localSheetId="11">'February 2022 '!$A$1:$U$60</definedName>
    <definedName name="_xlnm.Print_Area" localSheetId="10">'January 2022'!$A$1:$U$60</definedName>
    <definedName name="_xlnm.Print_Area" localSheetId="4">'July 2021'!$A$1:$U$60</definedName>
    <definedName name="_xlnm.Print_Area" localSheetId="3">'June 2021)'!$A$1:$U$55</definedName>
    <definedName name="_xlnm.Print_Area" localSheetId="0">'March 2021'!$A$1:$U$51</definedName>
    <definedName name="_xlnm.Print_Area" localSheetId="12">'March 2022 '!$A$1:$U$60</definedName>
    <definedName name="_xlnm.Print_Area" localSheetId="2">'May 2021'!$A$1:$U$60</definedName>
    <definedName name="_xlnm.Print_Area" localSheetId="14">'May -2022'!$A$1:$U$60</definedName>
    <definedName name="_xlnm.Print_Area" localSheetId="8">'November 2021'!$A$1:$U$60</definedName>
    <definedName name="_xlnm.Print_Area" localSheetId="7">'October 2021'!$A$1:$U$60</definedName>
    <definedName name="_xlnm.Print_Area" localSheetId="6">'september 2021'!$A$1:$U$60</definedName>
  </definedNames>
  <calcPr calcId="144525"/>
</workbook>
</file>

<file path=xl/calcChain.xml><?xml version="1.0" encoding="utf-8"?>
<calcChain xmlns="http://schemas.openxmlformats.org/spreadsheetml/2006/main">
  <c r="H64" i="21" l="1"/>
  <c r="C49" i="21"/>
  <c r="C50" i="21" s="1"/>
  <c r="C44" i="21"/>
  <c r="C38" i="21"/>
  <c r="C33" i="21"/>
  <c r="C28" i="21"/>
  <c r="C39" i="21" s="1"/>
  <c r="C24" i="21"/>
  <c r="C19" i="21"/>
  <c r="C15" i="21"/>
  <c r="C25" i="21" s="1"/>
  <c r="C11" i="21"/>
  <c r="C51" i="21" l="1"/>
  <c r="T48" i="20"/>
  <c r="S48" i="20"/>
  <c r="Q48" i="20"/>
  <c r="N48" i="20"/>
  <c r="U48" i="20" s="1"/>
  <c r="M48" i="20"/>
  <c r="K48" i="20"/>
  <c r="H48" i="20"/>
  <c r="G48" i="20"/>
  <c r="E48" i="20"/>
  <c r="T47" i="20"/>
  <c r="S47" i="20"/>
  <c r="Q47" i="20"/>
  <c r="N47" i="20"/>
  <c r="M47" i="20"/>
  <c r="K47" i="20"/>
  <c r="H47" i="20"/>
  <c r="U47" i="20" s="1"/>
  <c r="G47" i="20"/>
  <c r="E47" i="20"/>
  <c r="T46" i="20"/>
  <c r="S46" i="20"/>
  <c r="S49" i="20" s="1"/>
  <c r="Q46" i="20"/>
  <c r="N46" i="20"/>
  <c r="M46" i="20"/>
  <c r="M49" i="20" s="1"/>
  <c r="K46" i="20"/>
  <c r="K49" i="20" s="1"/>
  <c r="H46" i="20"/>
  <c r="U46" i="20" s="1"/>
  <c r="G46" i="20"/>
  <c r="E46" i="20"/>
  <c r="T45" i="20"/>
  <c r="S45" i="20"/>
  <c r="Q45" i="20"/>
  <c r="Q49" i="20" s="1"/>
  <c r="Q50" i="20" s="1"/>
  <c r="N45" i="20"/>
  <c r="N49" i="20" s="1"/>
  <c r="M45" i="20"/>
  <c r="K45" i="20"/>
  <c r="H45" i="20"/>
  <c r="U45" i="20" s="1"/>
  <c r="G45" i="20"/>
  <c r="E45" i="20"/>
  <c r="E49" i="20" s="1"/>
  <c r="T43" i="20"/>
  <c r="S43" i="20"/>
  <c r="Q43" i="20"/>
  <c r="N43" i="20"/>
  <c r="M43" i="20"/>
  <c r="K43" i="20"/>
  <c r="H43" i="20"/>
  <c r="U43" i="20" s="1"/>
  <c r="G43" i="20"/>
  <c r="E43" i="20"/>
  <c r="T42" i="20"/>
  <c r="S42" i="20"/>
  <c r="Q42" i="20"/>
  <c r="N42" i="20"/>
  <c r="U42" i="20" s="1"/>
  <c r="M42" i="20"/>
  <c r="K42" i="20"/>
  <c r="H42" i="20"/>
  <c r="G42" i="20"/>
  <c r="E42" i="20"/>
  <c r="T41" i="20"/>
  <c r="S41" i="20"/>
  <c r="Q41" i="20"/>
  <c r="N41" i="20"/>
  <c r="M41" i="20"/>
  <c r="M44" i="20" s="1"/>
  <c r="K41" i="20"/>
  <c r="H41" i="20"/>
  <c r="U41" i="20" s="1"/>
  <c r="G41" i="20"/>
  <c r="E41" i="20"/>
  <c r="T40" i="20"/>
  <c r="S40" i="20"/>
  <c r="S44" i="20" s="1"/>
  <c r="Q40" i="20"/>
  <c r="N40" i="20"/>
  <c r="M40" i="20"/>
  <c r="K40" i="20"/>
  <c r="H40" i="20"/>
  <c r="H44" i="20" s="1"/>
  <c r="G40" i="20"/>
  <c r="E40" i="20"/>
  <c r="E44" i="20" s="1"/>
  <c r="T37" i="20"/>
  <c r="S37" i="20"/>
  <c r="Q37" i="20"/>
  <c r="N37" i="20"/>
  <c r="N38" i="20" s="1"/>
  <c r="M37" i="20"/>
  <c r="K37" i="20"/>
  <c r="H37" i="20"/>
  <c r="U37" i="20" s="1"/>
  <c r="G37" i="20"/>
  <c r="E37" i="20"/>
  <c r="S36" i="20"/>
  <c r="Q36" i="20"/>
  <c r="P36" i="20"/>
  <c r="T36" i="20" s="1"/>
  <c r="T38" i="20" s="1"/>
  <c r="N36" i="20"/>
  <c r="M36" i="20"/>
  <c r="K36" i="20"/>
  <c r="H36" i="20"/>
  <c r="U36" i="20" s="1"/>
  <c r="G36" i="20"/>
  <c r="E36" i="20"/>
  <c r="T35" i="20"/>
  <c r="S35" i="20"/>
  <c r="Q35" i="20"/>
  <c r="N35" i="20"/>
  <c r="M35" i="20"/>
  <c r="K35" i="20"/>
  <c r="H35" i="20"/>
  <c r="U35" i="20" s="1"/>
  <c r="G35" i="20"/>
  <c r="E35" i="20"/>
  <c r="E38" i="20" s="1"/>
  <c r="T34" i="20"/>
  <c r="S34" i="20"/>
  <c r="Q34" i="20"/>
  <c r="N34" i="20"/>
  <c r="M34" i="20"/>
  <c r="K34" i="20"/>
  <c r="K38" i="20" s="1"/>
  <c r="H34" i="20"/>
  <c r="U34" i="20" s="1"/>
  <c r="G34" i="20"/>
  <c r="E34" i="20"/>
  <c r="T32" i="20"/>
  <c r="S32" i="20"/>
  <c r="Q32" i="20"/>
  <c r="N32" i="20"/>
  <c r="M32" i="20"/>
  <c r="M33" i="20" s="1"/>
  <c r="K32" i="20"/>
  <c r="H32" i="20"/>
  <c r="U32" i="20" s="1"/>
  <c r="G32" i="20"/>
  <c r="E32" i="20"/>
  <c r="T31" i="20"/>
  <c r="S31" i="20"/>
  <c r="Q31" i="20"/>
  <c r="N31" i="20"/>
  <c r="N33" i="20" s="1"/>
  <c r="M31" i="20"/>
  <c r="K31" i="20"/>
  <c r="H31" i="20"/>
  <c r="U31" i="20" s="1"/>
  <c r="G31" i="20"/>
  <c r="D31" i="20"/>
  <c r="E31" i="20" s="1"/>
  <c r="T30" i="20"/>
  <c r="S30" i="20"/>
  <c r="Q30" i="20"/>
  <c r="Q33" i="20" s="1"/>
  <c r="N30" i="20"/>
  <c r="M30" i="20"/>
  <c r="K30" i="20"/>
  <c r="H30" i="20"/>
  <c r="U30" i="20" s="1"/>
  <c r="G30" i="20"/>
  <c r="G33" i="20" s="1"/>
  <c r="E30" i="20"/>
  <c r="T29" i="20"/>
  <c r="S29" i="20"/>
  <c r="Q29" i="20"/>
  <c r="N29" i="20"/>
  <c r="M29" i="20"/>
  <c r="K29" i="20"/>
  <c r="H29" i="20"/>
  <c r="U29" i="20" s="1"/>
  <c r="U33" i="20" s="1"/>
  <c r="G29" i="20"/>
  <c r="E29" i="20"/>
  <c r="E33" i="20" s="1"/>
  <c r="T27" i="20"/>
  <c r="U27" i="20" s="1"/>
  <c r="S27" i="20"/>
  <c r="Q27" i="20"/>
  <c r="N27" i="20"/>
  <c r="M27" i="20"/>
  <c r="M28" i="20" s="1"/>
  <c r="K27" i="20"/>
  <c r="H27" i="20"/>
  <c r="G27" i="20"/>
  <c r="E27" i="20"/>
  <c r="T26" i="20"/>
  <c r="S26" i="20"/>
  <c r="S28" i="20" s="1"/>
  <c r="Q26" i="20"/>
  <c r="N26" i="20"/>
  <c r="N28" i="20" s="1"/>
  <c r="M26" i="20"/>
  <c r="K26" i="20"/>
  <c r="H26" i="20"/>
  <c r="H28" i="20" s="1"/>
  <c r="G26" i="20"/>
  <c r="G28" i="20" s="1"/>
  <c r="E26" i="20"/>
  <c r="T23" i="20"/>
  <c r="S23" i="20"/>
  <c r="Q23" i="20"/>
  <c r="N23" i="20"/>
  <c r="M23" i="20"/>
  <c r="J23" i="20"/>
  <c r="K23" i="20" s="1"/>
  <c r="H23" i="20"/>
  <c r="U23" i="20" s="1"/>
  <c r="G23" i="20"/>
  <c r="E23" i="20"/>
  <c r="T22" i="20"/>
  <c r="S22" i="20"/>
  <c r="Q22" i="20"/>
  <c r="M22" i="20"/>
  <c r="J22" i="20"/>
  <c r="N22" i="20" s="1"/>
  <c r="H22" i="20"/>
  <c r="U22" i="20" s="1"/>
  <c r="G22" i="20"/>
  <c r="E22" i="20"/>
  <c r="T21" i="20"/>
  <c r="S21" i="20"/>
  <c r="S24" i="20" s="1"/>
  <c r="Q21" i="20"/>
  <c r="N21" i="20"/>
  <c r="M21" i="20"/>
  <c r="K21" i="20"/>
  <c r="J21" i="20"/>
  <c r="H21" i="20"/>
  <c r="U21" i="20" s="1"/>
  <c r="G21" i="20"/>
  <c r="E21" i="20"/>
  <c r="T20" i="20"/>
  <c r="S20" i="20"/>
  <c r="Q20" i="20"/>
  <c r="M20" i="20"/>
  <c r="J20" i="20"/>
  <c r="N20" i="20" s="1"/>
  <c r="N24" i="20" s="1"/>
  <c r="G20" i="20"/>
  <c r="E20" i="20"/>
  <c r="E24" i="20" s="1"/>
  <c r="D20" i="20"/>
  <c r="H20" i="20" s="1"/>
  <c r="U20" i="20" s="1"/>
  <c r="T18" i="20"/>
  <c r="S18" i="20"/>
  <c r="Q18" i="20"/>
  <c r="N18" i="20"/>
  <c r="U18" i="20" s="1"/>
  <c r="M18" i="20"/>
  <c r="K18" i="20"/>
  <c r="H18" i="20"/>
  <c r="G18" i="20"/>
  <c r="E18" i="20"/>
  <c r="T17" i="20"/>
  <c r="S17" i="20"/>
  <c r="Q17" i="20"/>
  <c r="N17" i="20"/>
  <c r="M17" i="20"/>
  <c r="K17" i="20"/>
  <c r="H17" i="20"/>
  <c r="U17" i="20" s="1"/>
  <c r="G17" i="20"/>
  <c r="E17" i="20"/>
  <c r="T16" i="20"/>
  <c r="T19" i="20" s="1"/>
  <c r="S16" i="20"/>
  <c r="S19" i="20" s="1"/>
  <c r="Q16" i="20"/>
  <c r="N16" i="20"/>
  <c r="M16" i="20"/>
  <c r="M19" i="20" s="1"/>
  <c r="K16" i="20"/>
  <c r="H16" i="20"/>
  <c r="U16" i="20" s="1"/>
  <c r="G16" i="20"/>
  <c r="G19" i="20" s="1"/>
  <c r="E16" i="20"/>
  <c r="E19" i="20" s="1"/>
  <c r="T14" i="20"/>
  <c r="S14" i="20"/>
  <c r="Q14" i="20"/>
  <c r="N14" i="20"/>
  <c r="U14" i="20" s="1"/>
  <c r="M14" i="20"/>
  <c r="K14" i="20"/>
  <c r="H14" i="20"/>
  <c r="G14" i="20"/>
  <c r="E14" i="20"/>
  <c r="T13" i="20"/>
  <c r="S13" i="20"/>
  <c r="S15" i="20" s="1"/>
  <c r="Q13" i="20"/>
  <c r="Q15" i="20" s="1"/>
  <c r="N13" i="20"/>
  <c r="N15" i="20" s="1"/>
  <c r="M13" i="20"/>
  <c r="K13" i="20"/>
  <c r="H13" i="20"/>
  <c r="U13" i="20" s="1"/>
  <c r="G13" i="20"/>
  <c r="E13" i="20"/>
  <c r="T12" i="20"/>
  <c r="S12" i="20"/>
  <c r="Q12" i="20"/>
  <c r="N12" i="20"/>
  <c r="M12" i="20"/>
  <c r="K12" i="20"/>
  <c r="H12" i="20"/>
  <c r="U12" i="20" s="1"/>
  <c r="G12" i="20"/>
  <c r="G15" i="20" s="1"/>
  <c r="E12" i="20"/>
  <c r="E15" i="20" s="1"/>
  <c r="T10" i="20"/>
  <c r="S10" i="20"/>
  <c r="Q10" i="20"/>
  <c r="N10" i="20"/>
  <c r="M10" i="20"/>
  <c r="K10" i="20"/>
  <c r="J10" i="20"/>
  <c r="H10" i="20"/>
  <c r="U10" i="20" s="1"/>
  <c r="G10" i="20"/>
  <c r="E10" i="20"/>
  <c r="T9" i="20"/>
  <c r="S9" i="20"/>
  <c r="Q9" i="20"/>
  <c r="N9" i="20"/>
  <c r="M9" i="20"/>
  <c r="K9" i="20"/>
  <c r="H9" i="20"/>
  <c r="U9" i="20" s="1"/>
  <c r="G9" i="20"/>
  <c r="E9" i="20"/>
  <c r="T8" i="20"/>
  <c r="S8" i="20"/>
  <c r="Q8" i="20"/>
  <c r="N8" i="20"/>
  <c r="M8" i="20"/>
  <c r="M11" i="20" s="1"/>
  <c r="K8" i="20"/>
  <c r="K11" i="20" s="1"/>
  <c r="H8" i="20"/>
  <c r="U8" i="20" s="1"/>
  <c r="G8" i="20"/>
  <c r="E8" i="20"/>
  <c r="T7" i="20"/>
  <c r="S7" i="20"/>
  <c r="S11" i="20" s="1"/>
  <c r="Q7" i="20"/>
  <c r="Q11" i="20" s="1"/>
  <c r="N7" i="20"/>
  <c r="M7" i="20"/>
  <c r="K7" i="20"/>
  <c r="H7" i="20"/>
  <c r="U7" i="20" s="1"/>
  <c r="G7" i="20"/>
  <c r="G11" i="20" s="1"/>
  <c r="E7" i="20"/>
  <c r="E11" i="20" s="1"/>
  <c r="H64" i="20"/>
  <c r="C50" i="20"/>
  <c r="R49" i="20"/>
  <c r="R50" i="20" s="1"/>
  <c r="P49" i="20"/>
  <c r="O49" i="20"/>
  <c r="L49" i="20"/>
  <c r="J49" i="20"/>
  <c r="J50" i="20" s="1"/>
  <c r="I49" i="20"/>
  <c r="G49" i="20"/>
  <c r="F49" i="20"/>
  <c r="F50" i="20" s="1"/>
  <c r="D49" i="20"/>
  <c r="C49" i="20"/>
  <c r="T49" i="20"/>
  <c r="R44" i="20"/>
  <c r="Q44" i="20"/>
  <c r="P44" i="20"/>
  <c r="P50" i="20" s="1"/>
  <c r="O44" i="20"/>
  <c r="O50" i="20" s="1"/>
  <c r="L44" i="20"/>
  <c r="L50" i="20" s="1"/>
  <c r="K44" i="20"/>
  <c r="J44" i="20"/>
  <c r="I44" i="20"/>
  <c r="G44" i="20"/>
  <c r="F44" i="20"/>
  <c r="D44" i="20"/>
  <c r="D50" i="20" s="1"/>
  <c r="C44" i="20"/>
  <c r="N44" i="20"/>
  <c r="T44" i="20"/>
  <c r="S38" i="20"/>
  <c r="R38" i="20"/>
  <c r="Q38" i="20"/>
  <c r="P38" i="20"/>
  <c r="O38" i="20"/>
  <c r="O39" i="20" s="1"/>
  <c r="M38" i="20"/>
  <c r="L38" i="20"/>
  <c r="J38" i="20"/>
  <c r="I38" i="20"/>
  <c r="G38" i="20"/>
  <c r="F38" i="20"/>
  <c r="D38" i="20"/>
  <c r="C38" i="20"/>
  <c r="S33" i="20"/>
  <c r="R33" i="20"/>
  <c r="R39" i="20" s="1"/>
  <c r="P33" i="20"/>
  <c r="O33" i="20"/>
  <c r="L33" i="20"/>
  <c r="L39" i="20" s="1"/>
  <c r="K33" i="20"/>
  <c r="J33" i="20"/>
  <c r="I33" i="20"/>
  <c r="F33" i="20"/>
  <c r="C33" i="20"/>
  <c r="R28" i="20"/>
  <c r="Q28" i="20"/>
  <c r="P28" i="20"/>
  <c r="O28" i="20"/>
  <c r="L28" i="20"/>
  <c r="K28" i="20"/>
  <c r="J28" i="20"/>
  <c r="I28" i="20"/>
  <c r="F28" i="20"/>
  <c r="E28" i="20"/>
  <c r="D28" i="20"/>
  <c r="C28" i="20"/>
  <c r="R24" i="20"/>
  <c r="Q24" i="20"/>
  <c r="P24" i="20"/>
  <c r="O24" i="20"/>
  <c r="M24" i="20"/>
  <c r="L24" i="20"/>
  <c r="I24" i="20"/>
  <c r="G24" i="20"/>
  <c r="F24" i="20"/>
  <c r="D24" i="20"/>
  <c r="C24" i="20"/>
  <c r="T24" i="20"/>
  <c r="R19" i="20"/>
  <c r="P19" i="20"/>
  <c r="L19" i="20"/>
  <c r="F19" i="20"/>
  <c r="D19" i="20"/>
  <c r="Q19" i="20"/>
  <c r="K19" i="20"/>
  <c r="J19" i="20"/>
  <c r="O19" i="20"/>
  <c r="I19" i="20"/>
  <c r="R15" i="20"/>
  <c r="P15" i="20"/>
  <c r="O15" i="20"/>
  <c r="M15" i="20"/>
  <c r="L15" i="20"/>
  <c r="K15" i="20"/>
  <c r="J15" i="20"/>
  <c r="I15" i="20"/>
  <c r="F15" i="20"/>
  <c r="D15" i="20"/>
  <c r="C15" i="20"/>
  <c r="T15" i="20"/>
  <c r="R11" i="20"/>
  <c r="P11" i="20"/>
  <c r="P25" i="20" s="1"/>
  <c r="L11" i="20"/>
  <c r="J11" i="20"/>
  <c r="F11" i="20"/>
  <c r="D11" i="20"/>
  <c r="O11" i="20"/>
  <c r="C11" i="20"/>
  <c r="I11" i="20"/>
  <c r="T48" i="19"/>
  <c r="N48" i="19"/>
  <c r="H48" i="19"/>
  <c r="U48" i="19" s="1"/>
  <c r="T47" i="19"/>
  <c r="N47" i="19"/>
  <c r="U47" i="19" s="1"/>
  <c r="H47" i="19"/>
  <c r="T46" i="19"/>
  <c r="N46" i="19"/>
  <c r="U46" i="19" s="1"/>
  <c r="H46" i="19"/>
  <c r="T45" i="19"/>
  <c r="N45" i="19"/>
  <c r="H45" i="19"/>
  <c r="U45" i="19" s="1"/>
  <c r="T43" i="19"/>
  <c r="N43" i="19"/>
  <c r="H43" i="19"/>
  <c r="U43" i="19" s="1"/>
  <c r="T42" i="19"/>
  <c r="N42" i="19"/>
  <c r="H42" i="19"/>
  <c r="U42" i="19" s="1"/>
  <c r="T41" i="19"/>
  <c r="U41" i="19" s="1"/>
  <c r="N41" i="19"/>
  <c r="H41" i="19"/>
  <c r="T40" i="19"/>
  <c r="N40" i="19"/>
  <c r="H40" i="19"/>
  <c r="U40" i="19" s="1"/>
  <c r="T37" i="19"/>
  <c r="N37" i="19"/>
  <c r="H37" i="19"/>
  <c r="U37" i="19" s="1"/>
  <c r="T36" i="19"/>
  <c r="N36" i="19"/>
  <c r="H36" i="19"/>
  <c r="U36" i="19" s="1"/>
  <c r="T35" i="19"/>
  <c r="N35" i="19"/>
  <c r="U35" i="19" s="1"/>
  <c r="H35" i="19"/>
  <c r="T34" i="19"/>
  <c r="N34" i="19"/>
  <c r="H34" i="19"/>
  <c r="U34" i="19" s="1"/>
  <c r="T32" i="19"/>
  <c r="N32" i="19"/>
  <c r="H32" i="19"/>
  <c r="U32" i="19" s="1"/>
  <c r="T31" i="19"/>
  <c r="N31" i="19"/>
  <c r="U31" i="19" s="1"/>
  <c r="H31" i="19"/>
  <c r="T30" i="19"/>
  <c r="N30" i="19"/>
  <c r="U30" i="19" s="1"/>
  <c r="H30" i="19"/>
  <c r="T29" i="19"/>
  <c r="N29" i="19"/>
  <c r="H29" i="19"/>
  <c r="U29" i="19" s="1"/>
  <c r="T27" i="19"/>
  <c r="N27" i="19"/>
  <c r="H27" i="19"/>
  <c r="U27" i="19" s="1"/>
  <c r="T26" i="19"/>
  <c r="N26" i="19"/>
  <c r="U26" i="19" s="1"/>
  <c r="H26" i="19"/>
  <c r="T23" i="19"/>
  <c r="N23" i="19"/>
  <c r="H23" i="19"/>
  <c r="U23" i="19" s="1"/>
  <c r="T22" i="19"/>
  <c r="N22" i="19"/>
  <c r="U22" i="19" s="1"/>
  <c r="H22" i="19"/>
  <c r="T21" i="19"/>
  <c r="N21" i="19"/>
  <c r="U21" i="19" s="1"/>
  <c r="H21" i="19"/>
  <c r="T20" i="19"/>
  <c r="N20" i="19"/>
  <c r="H20" i="19"/>
  <c r="U20" i="19" s="1"/>
  <c r="U14" i="19"/>
  <c r="T14" i="19"/>
  <c r="N14" i="19"/>
  <c r="H14" i="19"/>
  <c r="T13" i="19"/>
  <c r="N13" i="19"/>
  <c r="H13" i="19"/>
  <c r="U13" i="19" s="1"/>
  <c r="T12" i="19"/>
  <c r="N12" i="19"/>
  <c r="H12" i="19"/>
  <c r="U12" i="19" s="1"/>
  <c r="J53" i="21" l="1"/>
  <c r="S50" i="20"/>
  <c r="G50" i="20"/>
  <c r="I50" i="20"/>
  <c r="M50" i="20"/>
  <c r="E50" i="20"/>
  <c r="U40" i="20"/>
  <c r="U44" i="20" s="1"/>
  <c r="K50" i="20"/>
  <c r="F39" i="20"/>
  <c r="E39" i="20"/>
  <c r="D33" i="20"/>
  <c r="D39" i="20"/>
  <c r="Q39" i="20"/>
  <c r="G39" i="20"/>
  <c r="S39" i="20"/>
  <c r="U26" i="20"/>
  <c r="U28" i="20" s="1"/>
  <c r="J39" i="20"/>
  <c r="K39" i="20"/>
  <c r="P39" i="20"/>
  <c r="P51" i="20" s="1"/>
  <c r="M39" i="20"/>
  <c r="I39" i="20"/>
  <c r="C39" i="20"/>
  <c r="J24" i="20"/>
  <c r="J25" i="20" s="1"/>
  <c r="K22" i="20"/>
  <c r="K20" i="20"/>
  <c r="K24" i="20" s="1"/>
  <c r="K25" i="20" s="1"/>
  <c r="H19" i="20"/>
  <c r="D25" i="20"/>
  <c r="D51" i="20" s="1"/>
  <c r="R25" i="20"/>
  <c r="R51" i="20" s="1"/>
  <c r="L25" i="20"/>
  <c r="Q25" i="20"/>
  <c r="G25" i="20"/>
  <c r="I25" i="20"/>
  <c r="F25" i="20"/>
  <c r="F51" i="20" s="1"/>
  <c r="N11" i="20"/>
  <c r="U24" i="20"/>
  <c r="N50" i="20"/>
  <c r="T11" i="20"/>
  <c r="T25" i="20"/>
  <c r="L51" i="20"/>
  <c r="E25" i="20"/>
  <c r="N19" i="20"/>
  <c r="N25" i="20" s="1"/>
  <c r="S25" i="20"/>
  <c r="M25" i="20"/>
  <c r="M51" i="20" s="1"/>
  <c r="U38" i="20"/>
  <c r="T50" i="20"/>
  <c r="O25" i="20"/>
  <c r="O51" i="20" s="1"/>
  <c r="N39" i="20"/>
  <c r="C19" i="20"/>
  <c r="C25" i="20" s="1"/>
  <c r="C51" i="20" s="1"/>
  <c r="H38" i="20"/>
  <c r="H33" i="20"/>
  <c r="T33" i="20"/>
  <c r="T28" i="20"/>
  <c r="U15" i="20"/>
  <c r="U49" i="20"/>
  <c r="H24" i="20"/>
  <c r="H15" i="20"/>
  <c r="H49" i="20"/>
  <c r="H50" i="20" s="1"/>
  <c r="J55" i="21" l="1"/>
  <c r="H60" i="21"/>
  <c r="J54" i="21"/>
  <c r="N56" i="21"/>
  <c r="I63" i="21"/>
  <c r="H63" i="21"/>
  <c r="H62" i="21"/>
  <c r="M60" i="21"/>
  <c r="M59" i="21"/>
  <c r="H59" i="21"/>
  <c r="O58" i="21"/>
  <c r="N58" i="21"/>
  <c r="M57" i="21"/>
  <c r="U50" i="20"/>
  <c r="E51" i="20"/>
  <c r="I51" i="20"/>
  <c r="G51" i="20"/>
  <c r="S51" i="20"/>
  <c r="Q51" i="20"/>
  <c r="K51" i="20"/>
  <c r="J54" i="20" s="1"/>
  <c r="J51" i="20"/>
  <c r="J53" i="20" s="1"/>
  <c r="T39" i="20"/>
  <c r="T51" i="20" s="1"/>
  <c r="U39" i="20"/>
  <c r="U19" i="20"/>
  <c r="N51" i="20"/>
  <c r="U11" i="20"/>
  <c r="H39" i="20"/>
  <c r="H11" i="20"/>
  <c r="H25" i="20" s="1"/>
  <c r="M57" i="20" l="1"/>
  <c r="I63" i="20"/>
  <c r="N58" i="20"/>
  <c r="H59" i="20"/>
  <c r="M59" i="20"/>
  <c r="O58" i="20"/>
  <c r="M60" i="20"/>
  <c r="H62" i="20"/>
  <c r="H63" i="20"/>
  <c r="U25" i="20"/>
  <c r="U51" i="20" s="1"/>
  <c r="N56" i="20"/>
  <c r="H51" i="20"/>
  <c r="J55" i="20" s="1"/>
  <c r="H60" i="20" l="1"/>
  <c r="H64" i="19" l="1"/>
  <c r="U49" i="19"/>
  <c r="T49" i="19"/>
  <c r="T50" i="19" s="1"/>
  <c r="S49" i="19"/>
  <c r="R49" i="19"/>
  <c r="R50" i="19" s="1"/>
  <c r="Q49" i="19"/>
  <c r="Q50" i="19" s="1"/>
  <c r="P49" i="19"/>
  <c r="P50" i="19" s="1"/>
  <c r="O49" i="19"/>
  <c r="O50" i="19" s="1"/>
  <c r="N49" i="19"/>
  <c r="M49" i="19"/>
  <c r="L49" i="19"/>
  <c r="K49" i="19"/>
  <c r="J49" i="19"/>
  <c r="I49" i="19"/>
  <c r="H49" i="19"/>
  <c r="H50" i="19" s="1"/>
  <c r="G49" i="19"/>
  <c r="G50" i="19" s="1"/>
  <c r="F49" i="19"/>
  <c r="F50" i="19" s="1"/>
  <c r="E49" i="19"/>
  <c r="E50" i="19" s="1"/>
  <c r="D49" i="19"/>
  <c r="D50" i="19" s="1"/>
  <c r="C49" i="19"/>
  <c r="C50" i="19" s="1"/>
  <c r="U44" i="19"/>
  <c r="U50" i="19" s="1"/>
  <c r="T44" i="19"/>
  <c r="S44" i="19"/>
  <c r="R44" i="19"/>
  <c r="Q44" i="19"/>
  <c r="P44" i="19"/>
  <c r="O44" i="19"/>
  <c r="N44" i="19"/>
  <c r="M44" i="19"/>
  <c r="L44" i="19"/>
  <c r="L50" i="19" s="1"/>
  <c r="K44" i="19"/>
  <c r="K50" i="19" s="1"/>
  <c r="J44" i="19"/>
  <c r="J50" i="19" s="1"/>
  <c r="I44" i="19"/>
  <c r="I50" i="19" s="1"/>
  <c r="H44" i="19"/>
  <c r="G44" i="19"/>
  <c r="F44" i="19"/>
  <c r="E44" i="19"/>
  <c r="D44" i="19"/>
  <c r="C44" i="19"/>
  <c r="U38" i="19"/>
  <c r="T38" i="19"/>
  <c r="S38" i="19"/>
  <c r="R38" i="19"/>
  <c r="Q38" i="19"/>
  <c r="P38" i="19"/>
  <c r="O38" i="19"/>
  <c r="N38" i="19"/>
  <c r="M38" i="19"/>
  <c r="L38" i="19"/>
  <c r="K38" i="19"/>
  <c r="J38" i="19"/>
  <c r="I38" i="19"/>
  <c r="H38" i="19"/>
  <c r="G38" i="19"/>
  <c r="F38" i="19"/>
  <c r="E38" i="19"/>
  <c r="E39" i="19" s="1"/>
  <c r="D38" i="19"/>
  <c r="C38" i="19"/>
  <c r="U33" i="19"/>
  <c r="T33" i="19"/>
  <c r="S33" i="19"/>
  <c r="R33" i="19"/>
  <c r="Q33" i="19"/>
  <c r="P33" i="19"/>
  <c r="O33" i="19"/>
  <c r="N33" i="19"/>
  <c r="M33" i="19"/>
  <c r="L33" i="19"/>
  <c r="K33" i="19"/>
  <c r="J33" i="19"/>
  <c r="I33" i="19"/>
  <c r="H33" i="19"/>
  <c r="G33" i="19"/>
  <c r="F33" i="19"/>
  <c r="E33" i="19"/>
  <c r="D33" i="19"/>
  <c r="C33" i="19"/>
  <c r="S28" i="19"/>
  <c r="R28" i="19"/>
  <c r="P28" i="19"/>
  <c r="P39" i="19" s="1"/>
  <c r="L28" i="19"/>
  <c r="F28" i="19"/>
  <c r="D28" i="19"/>
  <c r="N28" i="19"/>
  <c r="M28" i="19"/>
  <c r="K28" i="19"/>
  <c r="J28" i="19"/>
  <c r="I28" i="19"/>
  <c r="G28" i="19"/>
  <c r="E28" i="19"/>
  <c r="U24" i="19"/>
  <c r="T24" i="19"/>
  <c r="S24" i="19"/>
  <c r="R24" i="19"/>
  <c r="Q24" i="19"/>
  <c r="P24" i="19"/>
  <c r="O24" i="19"/>
  <c r="N24" i="19"/>
  <c r="M24" i="19"/>
  <c r="L24" i="19"/>
  <c r="K24" i="19"/>
  <c r="J24" i="19"/>
  <c r="I24" i="19"/>
  <c r="H24" i="19"/>
  <c r="G24" i="19"/>
  <c r="F24" i="19"/>
  <c r="E24" i="19"/>
  <c r="D24" i="19"/>
  <c r="C24" i="19"/>
  <c r="R19" i="19"/>
  <c r="P19" i="19"/>
  <c r="L19" i="19"/>
  <c r="F19" i="19"/>
  <c r="D19" i="19"/>
  <c r="S18" i="19"/>
  <c r="Q18" i="19"/>
  <c r="O18" i="19"/>
  <c r="T18" i="19" s="1"/>
  <c r="M18" i="19"/>
  <c r="K18" i="19"/>
  <c r="I18" i="19"/>
  <c r="N18" i="19" s="1"/>
  <c r="G18" i="19"/>
  <c r="E18" i="19"/>
  <c r="C18" i="19"/>
  <c r="H18" i="19" s="1"/>
  <c r="S17" i="19"/>
  <c r="Q17" i="19"/>
  <c r="O17" i="19"/>
  <c r="T17" i="19" s="1"/>
  <c r="M17" i="19"/>
  <c r="K17" i="19"/>
  <c r="J17" i="19"/>
  <c r="I17" i="19"/>
  <c r="N17" i="19" s="1"/>
  <c r="G17" i="19"/>
  <c r="E17" i="19"/>
  <c r="C17" i="19"/>
  <c r="H17" i="19" s="1"/>
  <c r="S16" i="19"/>
  <c r="Q16" i="19"/>
  <c r="O16" i="19"/>
  <c r="T16" i="19" s="1"/>
  <c r="M16" i="19"/>
  <c r="K16" i="19"/>
  <c r="J16" i="19"/>
  <c r="J19" i="19" s="1"/>
  <c r="I16" i="19"/>
  <c r="G16" i="19"/>
  <c r="E16" i="19"/>
  <c r="C16" i="19"/>
  <c r="H16" i="19" s="1"/>
  <c r="R15" i="19"/>
  <c r="P15" i="19"/>
  <c r="L15" i="19"/>
  <c r="J15" i="19"/>
  <c r="F15" i="19"/>
  <c r="D15" i="19"/>
  <c r="Q15" i="19"/>
  <c r="K15" i="19"/>
  <c r="I15" i="19"/>
  <c r="G15" i="19"/>
  <c r="R11" i="19"/>
  <c r="P11" i="19"/>
  <c r="L11" i="19"/>
  <c r="J11" i="19"/>
  <c r="F11" i="19"/>
  <c r="D11" i="19"/>
  <c r="S10" i="19"/>
  <c r="Q10" i="19"/>
  <c r="O10" i="19"/>
  <c r="T10" i="19" s="1"/>
  <c r="M10" i="19"/>
  <c r="K10" i="19"/>
  <c r="I10" i="19"/>
  <c r="N10" i="19" s="1"/>
  <c r="G10" i="19"/>
  <c r="E10" i="19"/>
  <c r="C10" i="19"/>
  <c r="H10" i="19" s="1"/>
  <c r="S9" i="19"/>
  <c r="Q9" i="19"/>
  <c r="O9" i="19"/>
  <c r="T9" i="19" s="1"/>
  <c r="M9" i="19"/>
  <c r="K9" i="19"/>
  <c r="I9" i="19"/>
  <c r="N9" i="19" s="1"/>
  <c r="G9" i="19"/>
  <c r="E9" i="19"/>
  <c r="C9" i="19"/>
  <c r="H9" i="19" s="1"/>
  <c r="S8" i="19"/>
  <c r="Q8" i="19"/>
  <c r="O8" i="19"/>
  <c r="T8" i="19" s="1"/>
  <c r="M8" i="19"/>
  <c r="K8" i="19"/>
  <c r="I8" i="19"/>
  <c r="N8" i="19" s="1"/>
  <c r="G8" i="19"/>
  <c r="E8" i="19"/>
  <c r="C8" i="19"/>
  <c r="H8" i="19" s="1"/>
  <c r="S7" i="19"/>
  <c r="Q7" i="19"/>
  <c r="O7" i="19"/>
  <c r="T7" i="19" s="1"/>
  <c r="M7" i="19"/>
  <c r="K7" i="19"/>
  <c r="K11" i="19" s="1"/>
  <c r="I7" i="19"/>
  <c r="G7" i="19"/>
  <c r="E7" i="19"/>
  <c r="C7" i="19"/>
  <c r="H7" i="19" s="1"/>
  <c r="G11" i="19" l="1"/>
  <c r="I11" i="19"/>
  <c r="G19" i="19"/>
  <c r="E11" i="19"/>
  <c r="Q19" i="19"/>
  <c r="M50" i="19"/>
  <c r="S50" i="19"/>
  <c r="N50" i="19"/>
  <c r="J39" i="19"/>
  <c r="F39" i="19"/>
  <c r="L39" i="19"/>
  <c r="L51" i="19" s="1"/>
  <c r="D39" i="19"/>
  <c r="R39" i="19"/>
  <c r="R25" i="19"/>
  <c r="R51" i="19" s="1"/>
  <c r="F25" i="19"/>
  <c r="F51" i="19" s="1"/>
  <c r="L25" i="19"/>
  <c r="D25" i="19"/>
  <c r="P25" i="19"/>
  <c r="I19" i="19"/>
  <c r="I25" i="19" s="1"/>
  <c r="M15" i="19"/>
  <c r="K19" i="19"/>
  <c r="K25" i="19" s="1"/>
  <c r="U10" i="19"/>
  <c r="M19" i="19"/>
  <c r="Q28" i="19"/>
  <c r="Q39" i="19" s="1"/>
  <c r="Q51" i="19" s="1"/>
  <c r="U9" i="19"/>
  <c r="S15" i="19"/>
  <c r="U17" i="19"/>
  <c r="G39" i="19"/>
  <c r="S39" i="19"/>
  <c r="Q11" i="19"/>
  <c r="Q25" i="19" s="1"/>
  <c r="S11" i="19"/>
  <c r="M39" i="19"/>
  <c r="N7" i="19"/>
  <c r="N11" i="19" s="1"/>
  <c r="E15" i="19"/>
  <c r="S19" i="19"/>
  <c r="C11" i="19"/>
  <c r="O19" i="19"/>
  <c r="E19" i="19"/>
  <c r="O28" i="19"/>
  <c r="O39" i="19" s="1"/>
  <c r="H19" i="19"/>
  <c r="M11" i="19"/>
  <c r="D51" i="19"/>
  <c r="P51" i="19"/>
  <c r="U18" i="19"/>
  <c r="T15" i="19"/>
  <c r="G25" i="19"/>
  <c r="U28" i="19"/>
  <c r="U39" i="19" s="1"/>
  <c r="T28" i="19"/>
  <c r="T39" i="19" s="1"/>
  <c r="T11" i="19"/>
  <c r="J25" i="19"/>
  <c r="J51" i="19" s="1"/>
  <c r="K39" i="19"/>
  <c r="H15" i="19"/>
  <c r="I39" i="19"/>
  <c r="N39" i="19"/>
  <c r="T19" i="19"/>
  <c r="U8" i="19"/>
  <c r="C39" i="19"/>
  <c r="H28" i="19"/>
  <c r="H39" i="19" s="1"/>
  <c r="C15" i="19"/>
  <c r="O15" i="19"/>
  <c r="C19" i="19"/>
  <c r="C28" i="19"/>
  <c r="O11" i="19"/>
  <c r="N16" i="19"/>
  <c r="N19" i="19" s="1"/>
  <c r="N15" i="19"/>
  <c r="H11" i="19"/>
  <c r="H25" i="19" s="1"/>
  <c r="S27" i="18"/>
  <c r="Q27" i="18"/>
  <c r="O27" i="18"/>
  <c r="T27" i="18" s="1"/>
  <c r="M27" i="18"/>
  <c r="K27" i="18"/>
  <c r="J27" i="18"/>
  <c r="I27" i="18"/>
  <c r="N27" i="18" s="1"/>
  <c r="G27" i="18"/>
  <c r="E27" i="18"/>
  <c r="C27" i="18"/>
  <c r="H27" i="18" s="1"/>
  <c r="S26" i="18"/>
  <c r="Q26" i="18"/>
  <c r="O26" i="18"/>
  <c r="T26" i="18" s="1"/>
  <c r="M26" i="18"/>
  <c r="K26" i="18"/>
  <c r="J26" i="18"/>
  <c r="I26" i="18"/>
  <c r="N26" i="18" s="1"/>
  <c r="G26" i="18"/>
  <c r="E26" i="18"/>
  <c r="C26" i="18"/>
  <c r="H26" i="18" s="1"/>
  <c r="S18" i="18"/>
  <c r="Q18" i="18"/>
  <c r="O18" i="18"/>
  <c r="T18" i="18" s="1"/>
  <c r="M18" i="18"/>
  <c r="K18" i="18"/>
  <c r="I18" i="18"/>
  <c r="N18" i="18" s="1"/>
  <c r="G18" i="18"/>
  <c r="E18" i="18"/>
  <c r="C18" i="18"/>
  <c r="H18" i="18" s="1"/>
  <c r="S17" i="18"/>
  <c r="Q17" i="18"/>
  <c r="O17" i="18"/>
  <c r="T17" i="18" s="1"/>
  <c r="M17" i="18"/>
  <c r="K17" i="18"/>
  <c r="J17" i="18"/>
  <c r="I17" i="18"/>
  <c r="N17" i="18" s="1"/>
  <c r="G17" i="18"/>
  <c r="E17" i="18"/>
  <c r="C17" i="18"/>
  <c r="H17" i="18" s="1"/>
  <c r="S16" i="18"/>
  <c r="Q16" i="18"/>
  <c r="O16" i="18"/>
  <c r="T16" i="18" s="1"/>
  <c r="M16" i="18"/>
  <c r="K16" i="18"/>
  <c r="J16" i="18"/>
  <c r="I16" i="18"/>
  <c r="N16" i="18" s="1"/>
  <c r="G16" i="18"/>
  <c r="E16" i="18"/>
  <c r="C16" i="18"/>
  <c r="H16" i="18" s="1"/>
  <c r="U26" i="18" l="1"/>
  <c r="S25" i="19"/>
  <c r="E25" i="19"/>
  <c r="E51" i="19" s="1"/>
  <c r="U18" i="18"/>
  <c r="M25" i="19"/>
  <c r="O25" i="19"/>
  <c r="O51" i="19" s="1"/>
  <c r="K51" i="19"/>
  <c r="G51" i="19"/>
  <c r="M51" i="19"/>
  <c r="T25" i="19"/>
  <c r="T51" i="19" s="1"/>
  <c r="S51" i="19"/>
  <c r="U7" i="19"/>
  <c r="U11" i="19" s="1"/>
  <c r="I51" i="19"/>
  <c r="H51" i="19"/>
  <c r="J53" i="19"/>
  <c r="N25" i="19"/>
  <c r="N51" i="19" s="1"/>
  <c r="C25" i="19"/>
  <c r="C51" i="19" s="1"/>
  <c r="U16" i="19"/>
  <c r="U19" i="19" s="1"/>
  <c r="U15" i="19"/>
  <c r="U27" i="18"/>
  <c r="U16" i="18"/>
  <c r="U17" i="18"/>
  <c r="S14" i="18"/>
  <c r="Q14" i="18"/>
  <c r="O14" i="18"/>
  <c r="T14" i="18" s="1"/>
  <c r="M14" i="18"/>
  <c r="K14" i="18"/>
  <c r="I14" i="18"/>
  <c r="N14" i="18" s="1"/>
  <c r="G14" i="18"/>
  <c r="E14" i="18"/>
  <c r="C14" i="18"/>
  <c r="H14" i="18" s="1"/>
  <c r="S13" i="18"/>
  <c r="Q13" i="18"/>
  <c r="O13" i="18"/>
  <c r="T13" i="18" s="1"/>
  <c r="M13" i="18"/>
  <c r="K13" i="18"/>
  <c r="I13" i="18"/>
  <c r="N13" i="18" s="1"/>
  <c r="G13" i="18"/>
  <c r="E13" i="18"/>
  <c r="C13" i="18"/>
  <c r="H13" i="18" s="1"/>
  <c r="S12" i="18"/>
  <c r="Q12" i="18"/>
  <c r="O12" i="18"/>
  <c r="T12" i="18" s="1"/>
  <c r="M12" i="18"/>
  <c r="K12" i="18"/>
  <c r="I12" i="18"/>
  <c r="N12" i="18" s="1"/>
  <c r="G12" i="18"/>
  <c r="E12" i="18"/>
  <c r="C12" i="18"/>
  <c r="H12" i="18" s="1"/>
  <c r="S10" i="18"/>
  <c r="Q10" i="18"/>
  <c r="O10" i="18"/>
  <c r="T10" i="18" s="1"/>
  <c r="M10" i="18"/>
  <c r="K10" i="18"/>
  <c r="I10" i="18"/>
  <c r="N10" i="18" s="1"/>
  <c r="G10" i="18"/>
  <c r="E10" i="18"/>
  <c r="C10" i="18"/>
  <c r="H10" i="18" s="1"/>
  <c r="S9" i="18"/>
  <c r="Q9" i="18"/>
  <c r="O9" i="18"/>
  <c r="T9" i="18" s="1"/>
  <c r="M9" i="18"/>
  <c r="K9" i="18"/>
  <c r="I9" i="18"/>
  <c r="N9" i="18" s="1"/>
  <c r="G9" i="18"/>
  <c r="E9" i="18"/>
  <c r="C9" i="18"/>
  <c r="H9" i="18" s="1"/>
  <c r="S8" i="18"/>
  <c r="Q8" i="18"/>
  <c r="O8" i="18"/>
  <c r="T8" i="18" s="1"/>
  <c r="M8" i="18"/>
  <c r="K8" i="18"/>
  <c r="I8" i="18"/>
  <c r="N8" i="18" s="1"/>
  <c r="G8" i="18"/>
  <c r="E8" i="18"/>
  <c r="C8" i="18"/>
  <c r="H8" i="18" s="1"/>
  <c r="S7" i="18"/>
  <c r="Q7" i="18"/>
  <c r="O7" i="18"/>
  <c r="T7" i="18" s="1"/>
  <c r="M7" i="18"/>
  <c r="K7" i="18"/>
  <c r="I7" i="18"/>
  <c r="N7" i="18" s="1"/>
  <c r="G7" i="18"/>
  <c r="E7" i="18"/>
  <c r="C7" i="18"/>
  <c r="H7" i="18" s="1"/>
  <c r="J54" i="19" l="1"/>
  <c r="H60" i="19"/>
  <c r="J55" i="19"/>
  <c r="U25" i="19"/>
  <c r="U51" i="19" s="1"/>
  <c r="I63" i="19"/>
  <c r="H63" i="19"/>
  <c r="M59" i="19"/>
  <c r="H62" i="19"/>
  <c r="M60" i="19"/>
  <c r="H59" i="19"/>
  <c r="O58" i="19"/>
  <c r="N58" i="19"/>
  <c r="M57" i="19"/>
  <c r="N56" i="19"/>
  <c r="U10" i="18"/>
  <c r="U7" i="18"/>
  <c r="U8" i="18"/>
  <c r="U12" i="18"/>
  <c r="U14" i="18"/>
  <c r="U9" i="18"/>
  <c r="U13" i="18"/>
  <c r="H64" i="18" l="1"/>
  <c r="R49" i="18"/>
  <c r="P49" i="18"/>
  <c r="L49" i="18"/>
  <c r="J49" i="18"/>
  <c r="F49" i="18"/>
  <c r="M49" i="18"/>
  <c r="K49" i="18"/>
  <c r="I49" i="18"/>
  <c r="G49" i="18"/>
  <c r="D49" i="18"/>
  <c r="C49" i="18"/>
  <c r="R44" i="18"/>
  <c r="P44" i="18"/>
  <c r="L44" i="18"/>
  <c r="J44" i="18"/>
  <c r="I44" i="18"/>
  <c r="F44" i="18"/>
  <c r="E44" i="18"/>
  <c r="D44" i="18"/>
  <c r="Q44" i="18"/>
  <c r="T44" i="18"/>
  <c r="H44" i="18"/>
  <c r="S44" i="18"/>
  <c r="O44" i="18"/>
  <c r="M44" i="18"/>
  <c r="G44" i="18"/>
  <c r="C44" i="18"/>
  <c r="R38" i="18"/>
  <c r="L38" i="18"/>
  <c r="K38" i="18"/>
  <c r="J38" i="18"/>
  <c r="F38" i="18"/>
  <c r="D38" i="18"/>
  <c r="C38" i="18"/>
  <c r="P38" i="18"/>
  <c r="S38" i="18"/>
  <c r="N38" i="18"/>
  <c r="I38" i="18"/>
  <c r="G38" i="18"/>
  <c r="R33" i="18"/>
  <c r="P33" i="18"/>
  <c r="L33" i="18"/>
  <c r="F33" i="18"/>
  <c r="D33" i="18"/>
  <c r="M33" i="18"/>
  <c r="I33" i="18"/>
  <c r="Q33" i="18"/>
  <c r="S33" i="18"/>
  <c r="G33" i="18"/>
  <c r="S28" i="18"/>
  <c r="R28" i="18"/>
  <c r="P28" i="18"/>
  <c r="L28" i="18"/>
  <c r="G28" i="18"/>
  <c r="F28" i="18"/>
  <c r="D28" i="18"/>
  <c r="Q28" i="18"/>
  <c r="K28" i="18"/>
  <c r="E28" i="18"/>
  <c r="R24" i="18"/>
  <c r="P24" i="18"/>
  <c r="L24" i="18"/>
  <c r="J24" i="18"/>
  <c r="F24" i="18"/>
  <c r="E24" i="18"/>
  <c r="D24" i="18"/>
  <c r="Q24" i="18"/>
  <c r="N24" i="18"/>
  <c r="M24" i="18"/>
  <c r="K24" i="18"/>
  <c r="R19" i="18"/>
  <c r="Q19" i="18"/>
  <c r="P19" i="18"/>
  <c r="M19" i="18"/>
  <c r="L19" i="18"/>
  <c r="F19" i="18"/>
  <c r="D19" i="18"/>
  <c r="E19" i="18"/>
  <c r="G19" i="18"/>
  <c r="R15" i="18"/>
  <c r="P15" i="18"/>
  <c r="M15" i="18"/>
  <c r="L15" i="18"/>
  <c r="J15" i="18"/>
  <c r="F15" i="18"/>
  <c r="D15" i="18"/>
  <c r="C15" i="18"/>
  <c r="T15" i="18"/>
  <c r="O15" i="18"/>
  <c r="N15" i="18"/>
  <c r="I15" i="18"/>
  <c r="E15" i="18"/>
  <c r="R11" i="18"/>
  <c r="P11" i="18"/>
  <c r="M11" i="18"/>
  <c r="L11" i="18"/>
  <c r="J11" i="18"/>
  <c r="I11" i="18"/>
  <c r="F11" i="18"/>
  <c r="D11" i="18"/>
  <c r="Q11" i="18"/>
  <c r="E11" i="18"/>
  <c r="T11" i="18"/>
  <c r="S11" i="18"/>
  <c r="N11" i="18"/>
  <c r="K11" i="18"/>
  <c r="G11" i="18"/>
  <c r="L50" i="18" l="1"/>
  <c r="R50" i="18"/>
  <c r="P50" i="18"/>
  <c r="G50" i="18"/>
  <c r="C50" i="18"/>
  <c r="F50" i="18"/>
  <c r="J50" i="18"/>
  <c r="D39" i="18"/>
  <c r="L39" i="18"/>
  <c r="S39" i="18"/>
  <c r="G39" i="18"/>
  <c r="F25" i="18"/>
  <c r="D25" i="18"/>
  <c r="P25" i="18"/>
  <c r="H11" i="18"/>
  <c r="Q15" i="18"/>
  <c r="Q25" i="18" s="1"/>
  <c r="N19" i="18"/>
  <c r="N25" i="18" s="1"/>
  <c r="O19" i="18"/>
  <c r="J19" i="18"/>
  <c r="J25" i="18" s="1"/>
  <c r="R25" i="18"/>
  <c r="I28" i="18"/>
  <c r="I39" i="18" s="1"/>
  <c r="N28" i="18"/>
  <c r="T33" i="18"/>
  <c r="M50" i="18"/>
  <c r="C11" i="18"/>
  <c r="O11" i="18"/>
  <c r="H19" i="18"/>
  <c r="C24" i="18"/>
  <c r="M25" i="18"/>
  <c r="E25" i="18"/>
  <c r="C28" i="18"/>
  <c r="H38" i="18"/>
  <c r="U38" i="18"/>
  <c r="T38" i="18"/>
  <c r="O38" i="18"/>
  <c r="N44" i="18"/>
  <c r="U15" i="18"/>
  <c r="H15" i="18"/>
  <c r="T19" i="18"/>
  <c r="O24" i="18"/>
  <c r="T24" i="18"/>
  <c r="I24" i="18"/>
  <c r="T28" i="18"/>
  <c r="O28" i="18"/>
  <c r="E33" i="18"/>
  <c r="P39" i="18"/>
  <c r="K19" i="18"/>
  <c r="N33" i="18"/>
  <c r="R39" i="18"/>
  <c r="I50" i="18"/>
  <c r="T49" i="18"/>
  <c r="T50" i="18" s="1"/>
  <c r="O49" i="18"/>
  <c r="O50" i="18" s="1"/>
  <c r="U11" i="18"/>
  <c r="K15" i="18"/>
  <c r="S19" i="18"/>
  <c r="I19" i="18"/>
  <c r="G24" i="18"/>
  <c r="S24" i="18"/>
  <c r="L25" i="18"/>
  <c r="M28" i="18"/>
  <c r="J28" i="18"/>
  <c r="O33" i="18"/>
  <c r="E38" i="18"/>
  <c r="Q38" i="18"/>
  <c r="Q39" i="18" s="1"/>
  <c r="F39" i="18"/>
  <c r="K44" i="18"/>
  <c r="K50" i="18" s="1"/>
  <c r="U44" i="18"/>
  <c r="D50" i="18"/>
  <c r="Q49" i="18"/>
  <c r="Q50" i="18" s="1"/>
  <c r="G15" i="18"/>
  <c r="S15" i="18"/>
  <c r="C19" i="18"/>
  <c r="C33" i="18"/>
  <c r="J33" i="18"/>
  <c r="K33" i="18"/>
  <c r="K39" i="18" s="1"/>
  <c r="M38" i="18"/>
  <c r="E49" i="18"/>
  <c r="E50" i="18" s="1"/>
  <c r="S49" i="18"/>
  <c r="S50" i="18" s="1"/>
  <c r="N49" i="18"/>
  <c r="O23" i="17"/>
  <c r="N23" i="17"/>
  <c r="K23" i="17"/>
  <c r="J23" i="17"/>
  <c r="G23" i="17"/>
  <c r="F23" i="17"/>
  <c r="O22" i="17"/>
  <c r="N22" i="17"/>
  <c r="K22" i="17"/>
  <c r="J22" i="17"/>
  <c r="G22" i="17"/>
  <c r="F22" i="17"/>
  <c r="O21" i="17"/>
  <c r="N21" i="17"/>
  <c r="K21" i="17"/>
  <c r="J21" i="17"/>
  <c r="G21" i="17"/>
  <c r="F21" i="17"/>
  <c r="O20" i="17"/>
  <c r="N20" i="17"/>
  <c r="K20" i="17"/>
  <c r="J20" i="17"/>
  <c r="G20" i="17"/>
  <c r="F20" i="17"/>
  <c r="O19" i="17"/>
  <c r="N19" i="17"/>
  <c r="K19" i="17"/>
  <c r="J19" i="17"/>
  <c r="G19" i="17"/>
  <c r="F19" i="17"/>
  <c r="O18" i="17"/>
  <c r="N18" i="17"/>
  <c r="K18" i="17"/>
  <c r="J18" i="17"/>
  <c r="G18" i="17"/>
  <c r="F18" i="17"/>
  <c r="O17" i="17"/>
  <c r="N17" i="17"/>
  <c r="K17" i="17"/>
  <c r="J17" i="17"/>
  <c r="G17" i="17"/>
  <c r="F17" i="17"/>
  <c r="O16" i="17"/>
  <c r="O28" i="17" s="1"/>
  <c r="N16" i="17"/>
  <c r="K16" i="17"/>
  <c r="J16" i="17"/>
  <c r="J28" i="17" s="1"/>
  <c r="H16" i="17"/>
  <c r="H17" i="17" s="1"/>
  <c r="H18" i="17" s="1"/>
  <c r="H19" i="17" s="1"/>
  <c r="H20" i="17" s="1"/>
  <c r="H21" i="17" s="1"/>
  <c r="H22" i="17" s="1"/>
  <c r="H23" i="17" s="1"/>
  <c r="H24" i="17" s="1"/>
  <c r="H25" i="17" s="1"/>
  <c r="H26" i="17" s="1"/>
  <c r="H27" i="17" s="1"/>
  <c r="G16" i="17"/>
  <c r="F16" i="17"/>
  <c r="P15" i="17"/>
  <c r="L15" i="17"/>
  <c r="H15" i="17"/>
  <c r="C39" i="18" l="1"/>
  <c r="G25" i="18"/>
  <c r="N39" i="18"/>
  <c r="E39" i="18"/>
  <c r="E51" i="18" s="1"/>
  <c r="K25" i="18"/>
  <c r="K51" i="18" s="1"/>
  <c r="G51" i="18"/>
  <c r="J39" i="18"/>
  <c r="J51" i="18" s="1"/>
  <c r="O39" i="18"/>
  <c r="L51" i="18"/>
  <c r="R51" i="18"/>
  <c r="D51" i="18"/>
  <c r="F51" i="18"/>
  <c r="O25" i="18"/>
  <c r="P51" i="18"/>
  <c r="H28" i="18"/>
  <c r="U28" i="18"/>
  <c r="C25" i="18"/>
  <c r="C51" i="18" s="1"/>
  <c r="I25" i="18"/>
  <c r="I51" i="18" s="1"/>
  <c r="U33" i="18"/>
  <c r="U39" i="18" s="1"/>
  <c r="H33" i="18"/>
  <c r="U19" i="18"/>
  <c r="N50" i="18"/>
  <c r="M39" i="18"/>
  <c r="M51" i="18" s="1"/>
  <c r="Q51" i="18"/>
  <c r="S25" i="18"/>
  <c r="S51" i="18" s="1"/>
  <c r="T25" i="18"/>
  <c r="T39" i="18"/>
  <c r="H24" i="18"/>
  <c r="H25" i="18" s="1"/>
  <c r="U24" i="18"/>
  <c r="H49" i="18"/>
  <c r="H50" i="18" s="1"/>
  <c r="U49" i="18"/>
  <c r="U50" i="18" s="1"/>
  <c r="N28" i="17"/>
  <c r="F28" i="17"/>
  <c r="F32" i="17" s="1"/>
  <c r="G28" i="17"/>
  <c r="K28" i="17"/>
  <c r="L32" i="17" s="1"/>
  <c r="P32" i="17"/>
  <c r="P16" i="17"/>
  <c r="P17" i="17" s="1"/>
  <c r="P18" i="17" s="1"/>
  <c r="P19" i="17" s="1"/>
  <c r="P20" i="17" s="1"/>
  <c r="P21" i="17" s="1"/>
  <c r="P22" i="17" s="1"/>
  <c r="P23" i="17" s="1"/>
  <c r="P24" i="17" s="1"/>
  <c r="P25" i="17" s="1"/>
  <c r="P26" i="17" s="1"/>
  <c r="P27" i="17" s="1"/>
  <c r="L16" i="17"/>
  <c r="L17" i="17" s="1"/>
  <c r="L18" i="17" s="1"/>
  <c r="L19" i="17" s="1"/>
  <c r="L20" i="17" s="1"/>
  <c r="L21" i="17" s="1"/>
  <c r="L22" i="17" s="1"/>
  <c r="L23" i="17" s="1"/>
  <c r="L24" i="17" s="1"/>
  <c r="L25" i="17" s="1"/>
  <c r="L26" i="17" s="1"/>
  <c r="L27" i="17" s="1"/>
  <c r="O51" i="18" l="1"/>
  <c r="T51" i="18"/>
  <c r="H39" i="18"/>
  <c r="H51" i="18" s="1"/>
  <c r="N51" i="18"/>
  <c r="J53" i="18"/>
  <c r="H63" i="18" s="1"/>
  <c r="J54" i="18"/>
  <c r="U25" i="18"/>
  <c r="U51" i="18" s="1"/>
  <c r="H32" i="17"/>
  <c r="H37" i="17" s="1"/>
  <c r="G32" i="17"/>
  <c r="F37" i="17"/>
  <c r="I63" i="18" l="1"/>
  <c r="M60" i="18"/>
  <c r="H62" i="18"/>
  <c r="M57" i="18"/>
  <c r="O58" i="18"/>
  <c r="N58" i="18"/>
  <c r="N56" i="18"/>
  <c r="M59" i="18"/>
  <c r="H59" i="18"/>
  <c r="H60" i="18"/>
  <c r="J55" i="18"/>
  <c r="D49" i="15"/>
  <c r="E49" i="15"/>
  <c r="E50" i="15" s="1"/>
  <c r="E51" i="15" s="1"/>
  <c r="F49" i="15"/>
  <c r="F50" i="15" s="1"/>
  <c r="F51" i="15" s="1"/>
  <c r="G49" i="15"/>
  <c r="H49" i="15"/>
  <c r="I49" i="15"/>
  <c r="I50" i="15" s="1"/>
  <c r="I51" i="15" s="1"/>
  <c r="J49" i="15"/>
  <c r="J50" i="15" s="1"/>
  <c r="J51" i="15" s="1"/>
  <c r="K49" i="15"/>
  <c r="L49" i="15"/>
  <c r="M49" i="15"/>
  <c r="M50" i="15" s="1"/>
  <c r="M51" i="15" s="1"/>
  <c r="N49" i="15"/>
  <c r="N50" i="15" s="1"/>
  <c r="N51" i="15" s="1"/>
  <c r="O49" i="15"/>
  <c r="P49" i="15"/>
  <c r="Q49" i="15"/>
  <c r="Q50" i="15" s="1"/>
  <c r="Q51" i="15" s="1"/>
  <c r="R49" i="15"/>
  <c r="R50" i="15" s="1"/>
  <c r="R51" i="15" s="1"/>
  <c r="S49" i="15"/>
  <c r="T49" i="15"/>
  <c r="U49" i="15"/>
  <c r="U50" i="15" s="1"/>
  <c r="U51" i="15" s="1"/>
  <c r="D50" i="15"/>
  <c r="D51" i="15" s="1"/>
  <c r="G50" i="15"/>
  <c r="G51" i="15" s="1"/>
  <c r="H50" i="15"/>
  <c r="H51" i="15" s="1"/>
  <c r="K50" i="15"/>
  <c r="K51" i="15" s="1"/>
  <c r="L50" i="15"/>
  <c r="L51" i="15" s="1"/>
  <c r="O50" i="15"/>
  <c r="O51" i="15" s="1"/>
  <c r="P50" i="15"/>
  <c r="P51" i="15" s="1"/>
  <c r="S50" i="15"/>
  <c r="S51" i="15" s="1"/>
  <c r="T50" i="15"/>
  <c r="T51" i="15" s="1"/>
  <c r="D44" i="15"/>
  <c r="E44" i="15"/>
  <c r="F44" i="15"/>
  <c r="G44" i="15"/>
  <c r="H44" i="15"/>
  <c r="I44" i="15"/>
  <c r="J44" i="15"/>
  <c r="K44" i="15"/>
  <c r="L44" i="15"/>
  <c r="M44" i="15"/>
  <c r="N44" i="15"/>
  <c r="O44" i="15"/>
  <c r="P44" i="15"/>
  <c r="Q44" i="15"/>
  <c r="R44" i="15"/>
  <c r="S44" i="15"/>
  <c r="T44" i="15"/>
  <c r="U44" i="15"/>
  <c r="D38" i="15"/>
  <c r="E38" i="15"/>
  <c r="E39" i="15" s="1"/>
  <c r="F38" i="15"/>
  <c r="F39" i="15" s="1"/>
  <c r="G38" i="15"/>
  <c r="H38" i="15"/>
  <c r="I38" i="15"/>
  <c r="I39" i="15" s="1"/>
  <c r="J38" i="15"/>
  <c r="J39" i="15" s="1"/>
  <c r="K38" i="15"/>
  <c r="L38" i="15"/>
  <c r="M38" i="15"/>
  <c r="M39" i="15" s="1"/>
  <c r="N38" i="15"/>
  <c r="N39" i="15" s="1"/>
  <c r="O38" i="15"/>
  <c r="P38" i="15"/>
  <c r="Q38" i="15"/>
  <c r="Q39" i="15" s="1"/>
  <c r="R38" i="15"/>
  <c r="R39" i="15" s="1"/>
  <c r="S38" i="15"/>
  <c r="T38" i="15"/>
  <c r="U38" i="15"/>
  <c r="U39" i="15" s="1"/>
  <c r="D39" i="15"/>
  <c r="G39" i="15"/>
  <c r="H39" i="15"/>
  <c r="K39" i="15"/>
  <c r="L39" i="15"/>
  <c r="O39" i="15"/>
  <c r="P39" i="15"/>
  <c r="S39" i="15"/>
  <c r="T39" i="15"/>
  <c r="D33" i="15"/>
  <c r="E33" i="15"/>
  <c r="F33" i="15"/>
  <c r="G33" i="15"/>
  <c r="H33" i="15"/>
  <c r="I33" i="15"/>
  <c r="J33" i="15"/>
  <c r="K33" i="15"/>
  <c r="L33" i="15"/>
  <c r="M33" i="15"/>
  <c r="N33" i="15"/>
  <c r="O33" i="15"/>
  <c r="P33" i="15"/>
  <c r="Q33" i="15"/>
  <c r="R33" i="15"/>
  <c r="S33" i="15"/>
  <c r="T33" i="15"/>
  <c r="U33" i="15"/>
  <c r="D28" i="15"/>
  <c r="E28" i="15"/>
  <c r="F28" i="15"/>
  <c r="G28" i="15"/>
  <c r="H28" i="15"/>
  <c r="I28" i="15"/>
  <c r="J28" i="15"/>
  <c r="K28" i="15"/>
  <c r="L28" i="15"/>
  <c r="M28" i="15"/>
  <c r="N28" i="15"/>
  <c r="O28" i="15"/>
  <c r="P28" i="15"/>
  <c r="Q28" i="15"/>
  <c r="R28" i="15"/>
  <c r="S28" i="15"/>
  <c r="T28" i="15"/>
  <c r="U28" i="15"/>
  <c r="D24" i="15"/>
  <c r="E24" i="15"/>
  <c r="E25" i="15" s="1"/>
  <c r="F24" i="15"/>
  <c r="F25" i="15" s="1"/>
  <c r="G24" i="15"/>
  <c r="H24" i="15"/>
  <c r="I24" i="15"/>
  <c r="I25" i="15" s="1"/>
  <c r="J24" i="15"/>
  <c r="J25" i="15" s="1"/>
  <c r="K24" i="15"/>
  <c r="L24" i="15"/>
  <c r="M24" i="15"/>
  <c r="M25" i="15" s="1"/>
  <c r="N24" i="15"/>
  <c r="N25" i="15" s="1"/>
  <c r="O24" i="15"/>
  <c r="P24" i="15"/>
  <c r="Q24" i="15"/>
  <c r="Q25" i="15" s="1"/>
  <c r="R24" i="15"/>
  <c r="R25" i="15" s="1"/>
  <c r="S24" i="15"/>
  <c r="T24" i="15"/>
  <c r="U24" i="15"/>
  <c r="U25" i="15" s="1"/>
  <c r="D25" i="15"/>
  <c r="G25" i="15"/>
  <c r="H25" i="15"/>
  <c r="K25" i="15"/>
  <c r="L25" i="15"/>
  <c r="O25" i="15"/>
  <c r="P25" i="15"/>
  <c r="S25" i="15"/>
  <c r="T25" i="15"/>
  <c r="D19" i="15"/>
  <c r="E19" i="15"/>
  <c r="F19" i="15"/>
  <c r="G19" i="15"/>
  <c r="H19" i="15"/>
  <c r="I19" i="15"/>
  <c r="J19" i="15"/>
  <c r="K19" i="15"/>
  <c r="L19" i="15"/>
  <c r="M19" i="15"/>
  <c r="N19" i="15"/>
  <c r="O19" i="15"/>
  <c r="P19" i="15"/>
  <c r="Q19" i="15"/>
  <c r="R19" i="15"/>
  <c r="S19" i="15"/>
  <c r="T19" i="15"/>
  <c r="U19" i="15"/>
  <c r="D15" i="15"/>
  <c r="E15" i="15"/>
  <c r="F15" i="15"/>
  <c r="G15" i="15"/>
  <c r="H15" i="15"/>
  <c r="I15" i="15"/>
  <c r="J15" i="15"/>
  <c r="K15" i="15"/>
  <c r="L15" i="15"/>
  <c r="M15" i="15"/>
  <c r="N15" i="15"/>
  <c r="O15" i="15"/>
  <c r="P15" i="15"/>
  <c r="Q15" i="15"/>
  <c r="R15" i="15"/>
  <c r="S15" i="15"/>
  <c r="T15" i="15"/>
  <c r="U15" i="15"/>
  <c r="D11" i="15"/>
  <c r="E11" i="15"/>
  <c r="F11" i="15"/>
  <c r="G11" i="15"/>
  <c r="H11" i="15"/>
  <c r="I11" i="15"/>
  <c r="J11" i="15"/>
  <c r="K11" i="15"/>
  <c r="L11" i="15"/>
  <c r="M11" i="15"/>
  <c r="N11" i="15"/>
  <c r="O11" i="15"/>
  <c r="P11" i="15"/>
  <c r="Q11" i="15"/>
  <c r="R11" i="15"/>
  <c r="S11" i="15"/>
  <c r="T11" i="15"/>
  <c r="U11" i="15"/>
  <c r="P36" i="15" l="1"/>
  <c r="J48" i="15"/>
  <c r="J30" i="15"/>
  <c r="J26" i="15"/>
  <c r="D22" i="15"/>
  <c r="J36" i="15" l="1"/>
  <c r="P35" i="15"/>
  <c r="J45" i="15" l="1"/>
  <c r="J32" i="15"/>
  <c r="J29" i="15"/>
  <c r="J27" i="15"/>
  <c r="J17" i="15"/>
  <c r="J16" i="15"/>
  <c r="D47" i="15"/>
  <c r="D45" i="15"/>
  <c r="C25" i="15" l="1"/>
  <c r="C50" i="15" l="1"/>
  <c r="C49" i="15"/>
  <c r="C44" i="15"/>
  <c r="C39" i="15"/>
  <c r="C38" i="15"/>
  <c r="C33" i="15"/>
  <c r="C28" i="15"/>
  <c r="C24" i="15"/>
  <c r="C19" i="15"/>
  <c r="C15" i="15"/>
  <c r="C11" i="15"/>
  <c r="S8" i="15"/>
  <c r="S9" i="15"/>
  <c r="S10" i="15"/>
  <c r="S12" i="15"/>
  <c r="S13" i="15"/>
  <c r="S14" i="15"/>
  <c r="S16" i="15"/>
  <c r="S17" i="15"/>
  <c r="S18" i="15"/>
  <c r="S20" i="15"/>
  <c r="S21" i="15"/>
  <c r="S22" i="15"/>
  <c r="S23" i="15"/>
  <c r="S26" i="15"/>
  <c r="S27" i="15"/>
  <c r="S29" i="15"/>
  <c r="S30" i="15"/>
  <c r="S31" i="15"/>
  <c r="S32" i="15"/>
  <c r="S34" i="15"/>
  <c r="S35" i="15"/>
  <c r="S36" i="15"/>
  <c r="S37" i="15"/>
  <c r="S40" i="15"/>
  <c r="S41" i="15"/>
  <c r="S42" i="15"/>
  <c r="S43" i="15"/>
  <c r="S45" i="15"/>
  <c r="S46" i="15"/>
  <c r="S47" i="15"/>
  <c r="S48" i="15"/>
  <c r="S7" i="15"/>
  <c r="Q8" i="15"/>
  <c r="Q9" i="15"/>
  <c r="Q10" i="15"/>
  <c r="Q12" i="15"/>
  <c r="Q13" i="15"/>
  <c r="Q14" i="15"/>
  <c r="Q16" i="15"/>
  <c r="Q17" i="15"/>
  <c r="Q18" i="15"/>
  <c r="Q20" i="15"/>
  <c r="Q21" i="15"/>
  <c r="Q22" i="15"/>
  <c r="Q23" i="15"/>
  <c r="Q26" i="15"/>
  <c r="Q27" i="15"/>
  <c r="Q29" i="15"/>
  <c r="Q30" i="15"/>
  <c r="Q31" i="15"/>
  <c r="Q32" i="15"/>
  <c r="Q34" i="15"/>
  <c r="Q35" i="15"/>
  <c r="Q36" i="15"/>
  <c r="Q37" i="15"/>
  <c r="Q40" i="15"/>
  <c r="Q41" i="15"/>
  <c r="Q42" i="15"/>
  <c r="Q43" i="15"/>
  <c r="Q45" i="15"/>
  <c r="Q46" i="15"/>
  <c r="Q47" i="15"/>
  <c r="Q48" i="15"/>
  <c r="Q7" i="15"/>
  <c r="M8" i="15"/>
  <c r="M9" i="15"/>
  <c r="M10" i="15"/>
  <c r="M12" i="15"/>
  <c r="M13" i="15"/>
  <c r="M14" i="15"/>
  <c r="M16" i="15"/>
  <c r="M17" i="15"/>
  <c r="M18" i="15"/>
  <c r="M20" i="15"/>
  <c r="M21" i="15"/>
  <c r="M22" i="15"/>
  <c r="M23" i="15"/>
  <c r="M26" i="15"/>
  <c r="M27" i="15"/>
  <c r="M29" i="15"/>
  <c r="M30" i="15"/>
  <c r="M31" i="15"/>
  <c r="M32" i="15"/>
  <c r="M34" i="15"/>
  <c r="M35" i="15"/>
  <c r="M36" i="15"/>
  <c r="M37" i="15"/>
  <c r="M40" i="15"/>
  <c r="M41" i="15"/>
  <c r="M42" i="15"/>
  <c r="M43" i="15"/>
  <c r="M45" i="15"/>
  <c r="M46" i="15"/>
  <c r="M47" i="15"/>
  <c r="M48" i="15"/>
  <c r="M7" i="15"/>
  <c r="K8" i="15"/>
  <c r="K9" i="15"/>
  <c r="K10" i="15"/>
  <c r="K12" i="15"/>
  <c r="K13" i="15"/>
  <c r="K14" i="15"/>
  <c r="K16" i="15"/>
  <c r="K17" i="15"/>
  <c r="K18" i="15"/>
  <c r="K20" i="15"/>
  <c r="K21" i="15"/>
  <c r="K22" i="15"/>
  <c r="K23" i="15"/>
  <c r="K26" i="15"/>
  <c r="K27" i="15"/>
  <c r="K29" i="15"/>
  <c r="K30" i="15"/>
  <c r="K31" i="15"/>
  <c r="K32" i="15"/>
  <c r="K34" i="15"/>
  <c r="K35" i="15"/>
  <c r="K36" i="15"/>
  <c r="K37" i="15"/>
  <c r="K40" i="15"/>
  <c r="K41" i="15"/>
  <c r="K42" i="15"/>
  <c r="K43" i="15"/>
  <c r="K45" i="15"/>
  <c r="K46" i="15"/>
  <c r="K47" i="15"/>
  <c r="K48" i="15"/>
  <c r="K7" i="15"/>
  <c r="G8" i="15"/>
  <c r="G9" i="15"/>
  <c r="G10" i="15"/>
  <c r="G12" i="15"/>
  <c r="G13" i="15"/>
  <c r="G14" i="15"/>
  <c r="G16" i="15"/>
  <c r="G17" i="15"/>
  <c r="G18" i="15"/>
  <c r="G20" i="15"/>
  <c r="G21" i="15"/>
  <c r="G22" i="15"/>
  <c r="G23" i="15"/>
  <c r="G26" i="15"/>
  <c r="G27" i="15"/>
  <c r="G29" i="15"/>
  <c r="G30" i="15"/>
  <c r="G31" i="15"/>
  <c r="G32" i="15"/>
  <c r="G34" i="15"/>
  <c r="G35" i="15"/>
  <c r="G36" i="15"/>
  <c r="G37" i="15"/>
  <c r="G40" i="15"/>
  <c r="G41" i="15"/>
  <c r="G42" i="15"/>
  <c r="G43" i="15"/>
  <c r="G45" i="15"/>
  <c r="G46" i="15"/>
  <c r="G47" i="15"/>
  <c r="G48" i="15"/>
  <c r="G7" i="15"/>
  <c r="E8" i="15"/>
  <c r="E9" i="15"/>
  <c r="E10" i="15"/>
  <c r="E12" i="15"/>
  <c r="E13" i="15"/>
  <c r="E14" i="15"/>
  <c r="E16" i="15"/>
  <c r="E17" i="15"/>
  <c r="E18" i="15"/>
  <c r="E20" i="15"/>
  <c r="E21" i="15"/>
  <c r="E22" i="15"/>
  <c r="E23" i="15"/>
  <c r="E26" i="15"/>
  <c r="E27" i="15"/>
  <c r="E29" i="15"/>
  <c r="E30" i="15"/>
  <c r="E31" i="15"/>
  <c r="E32" i="15"/>
  <c r="E34" i="15"/>
  <c r="E35" i="15"/>
  <c r="E36" i="15"/>
  <c r="E37" i="15"/>
  <c r="E40" i="15"/>
  <c r="E41" i="15"/>
  <c r="E42" i="15"/>
  <c r="E43" i="15"/>
  <c r="E45" i="15"/>
  <c r="E46" i="15"/>
  <c r="E47" i="15"/>
  <c r="E48" i="15"/>
  <c r="E7" i="15"/>
  <c r="O8" i="15"/>
  <c r="O9" i="15"/>
  <c r="O10" i="15"/>
  <c r="O12" i="15"/>
  <c r="O13" i="15"/>
  <c r="O14" i="15"/>
  <c r="O16" i="15"/>
  <c r="O17" i="15"/>
  <c r="O18" i="15"/>
  <c r="O20" i="15"/>
  <c r="O21" i="15"/>
  <c r="O22" i="15"/>
  <c r="O23" i="15"/>
  <c r="O26" i="15"/>
  <c r="O27" i="15"/>
  <c r="O29" i="15"/>
  <c r="T29" i="15" s="1"/>
  <c r="O30" i="15"/>
  <c r="O31" i="15"/>
  <c r="O32" i="15"/>
  <c r="O34" i="15"/>
  <c r="O35" i="15"/>
  <c r="O36" i="15"/>
  <c r="O37" i="15"/>
  <c r="O40" i="15"/>
  <c r="O41" i="15"/>
  <c r="O42" i="15"/>
  <c r="O43" i="15"/>
  <c r="O45" i="15"/>
  <c r="T45" i="15" s="1"/>
  <c r="O46" i="15"/>
  <c r="O47" i="15"/>
  <c r="O48" i="15"/>
  <c r="O7" i="15"/>
  <c r="I8" i="15"/>
  <c r="I9" i="15"/>
  <c r="I10" i="15"/>
  <c r="I12" i="15"/>
  <c r="I13" i="15"/>
  <c r="I14" i="15"/>
  <c r="I16" i="15"/>
  <c r="I17" i="15"/>
  <c r="I18" i="15"/>
  <c r="I20" i="15"/>
  <c r="I21" i="15"/>
  <c r="I22" i="15"/>
  <c r="I23" i="15"/>
  <c r="I26" i="15"/>
  <c r="I27" i="15"/>
  <c r="I29" i="15"/>
  <c r="I30" i="15"/>
  <c r="I31" i="15"/>
  <c r="I32" i="15"/>
  <c r="I34" i="15"/>
  <c r="I35" i="15"/>
  <c r="I36" i="15"/>
  <c r="I37" i="15"/>
  <c r="I40" i="15"/>
  <c r="I41" i="15"/>
  <c r="I42" i="15"/>
  <c r="N42" i="15" s="1"/>
  <c r="I43" i="15"/>
  <c r="I45" i="15"/>
  <c r="I46" i="15"/>
  <c r="I47" i="15"/>
  <c r="I48" i="15"/>
  <c r="I7" i="15"/>
  <c r="C8" i="15"/>
  <c r="C9" i="15"/>
  <c r="C10" i="15"/>
  <c r="C12" i="15"/>
  <c r="C13" i="15"/>
  <c r="C14" i="15"/>
  <c r="C16" i="15"/>
  <c r="C17" i="15"/>
  <c r="C18" i="15"/>
  <c r="C20" i="15"/>
  <c r="C21" i="15"/>
  <c r="C22" i="15"/>
  <c r="C23" i="15"/>
  <c r="C26" i="15"/>
  <c r="C27" i="15"/>
  <c r="C29" i="15"/>
  <c r="C30" i="15"/>
  <c r="C31" i="15"/>
  <c r="C32" i="15"/>
  <c r="C34" i="15"/>
  <c r="C35" i="15"/>
  <c r="C36" i="15"/>
  <c r="C37" i="15"/>
  <c r="C40" i="15"/>
  <c r="C41" i="15"/>
  <c r="H41" i="15" s="1"/>
  <c r="C42" i="15"/>
  <c r="H42" i="15" s="1"/>
  <c r="C43" i="15"/>
  <c r="C45" i="15"/>
  <c r="H45" i="15" s="1"/>
  <c r="C46" i="15"/>
  <c r="C47" i="15"/>
  <c r="C48" i="15"/>
  <c r="H48" i="15" s="1"/>
  <c r="C7" i="15"/>
  <c r="H64" i="15"/>
  <c r="T48" i="15"/>
  <c r="N48" i="15"/>
  <c r="T47" i="15"/>
  <c r="N47" i="15"/>
  <c r="H47" i="15"/>
  <c r="T46" i="15"/>
  <c r="N46" i="15"/>
  <c r="H46" i="15"/>
  <c r="N45" i="15"/>
  <c r="T43" i="15"/>
  <c r="N43" i="15"/>
  <c r="H43" i="15"/>
  <c r="T42" i="15"/>
  <c r="T41" i="15"/>
  <c r="N41" i="15"/>
  <c r="T40" i="15"/>
  <c r="N40" i="15"/>
  <c r="H40" i="15"/>
  <c r="T37" i="15"/>
  <c r="N37" i="15"/>
  <c r="H37" i="15"/>
  <c r="T36" i="15"/>
  <c r="N36" i="15"/>
  <c r="H36" i="15"/>
  <c r="T35" i="15"/>
  <c r="N35" i="15"/>
  <c r="H35" i="15"/>
  <c r="T34" i="15"/>
  <c r="N34" i="15"/>
  <c r="H34" i="15"/>
  <c r="T32" i="15"/>
  <c r="N32" i="15"/>
  <c r="H32" i="15"/>
  <c r="T31" i="15"/>
  <c r="N31" i="15"/>
  <c r="H31" i="15"/>
  <c r="T30" i="15"/>
  <c r="N30" i="15"/>
  <c r="H30" i="15"/>
  <c r="N29" i="15"/>
  <c r="H29" i="15"/>
  <c r="T27" i="15"/>
  <c r="N27" i="15"/>
  <c r="H27" i="15"/>
  <c r="T26" i="15"/>
  <c r="N26" i="15"/>
  <c r="H26" i="15"/>
  <c r="T23" i="15"/>
  <c r="N23" i="15"/>
  <c r="H23" i="15"/>
  <c r="T22" i="15"/>
  <c r="N22" i="15"/>
  <c r="H22" i="15"/>
  <c r="T21" i="15"/>
  <c r="N21" i="15"/>
  <c r="H21" i="15"/>
  <c r="T20" i="15"/>
  <c r="N20" i="15"/>
  <c r="H20" i="15"/>
  <c r="T18" i="15"/>
  <c r="N18" i="15"/>
  <c r="H18" i="15"/>
  <c r="T17" i="15"/>
  <c r="N17" i="15"/>
  <c r="H17" i="15"/>
  <c r="T16" i="15"/>
  <c r="N16" i="15"/>
  <c r="H16" i="15"/>
  <c r="T14" i="15"/>
  <c r="N14" i="15"/>
  <c r="H14" i="15"/>
  <c r="T13" i="15"/>
  <c r="N13" i="15"/>
  <c r="H13" i="15"/>
  <c r="T12" i="15"/>
  <c r="N12" i="15"/>
  <c r="H12" i="15"/>
  <c r="T10" i="15"/>
  <c r="N10" i="15"/>
  <c r="U10" i="15" s="1"/>
  <c r="H10" i="15"/>
  <c r="T9" i="15"/>
  <c r="N9" i="15"/>
  <c r="H9" i="15"/>
  <c r="T8" i="15"/>
  <c r="N8" i="15"/>
  <c r="U8" i="15" s="1"/>
  <c r="H8" i="15"/>
  <c r="T7" i="15"/>
  <c r="N7" i="15"/>
  <c r="H7" i="15"/>
  <c r="U40" i="15" l="1"/>
  <c r="U23" i="15"/>
  <c r="C51" i="15"/>
  <c r="U27" i="15"/>
  <c r="U26" i="15"/>
  <c r="U43" i="15"/>
  <c r="U47" i="15"/>
  <c r="U13" i="15"/>
  <c r="U22" i="15"/>
  <c r="U36" i="15"/>
  <c r="U46" i="15"/>
  <c r="U42" i="15"/>
  <c r="U9" i="15"/>
  <c r="U45" i="15"/>
  <c r="U41" i="15"/>
  <c r="U18" i="15"/>
  <c r="U30" i="15"/>
  <c r="U17" i="15"/>
  <c r="U29" i="15"/>
  <c r="U7" i="15"/>
  <c r="U48" i="15"/>
  <c r="U32" i="15"/>
  <c r="U21" i="15"/>
  <c r="U14" i="15"/>
  <c r="U12" i="15"/>
  <c r="U37" i="15"/>
  <c r="U35" i="15"/>
  <c r="U31" i="15"/>
  <c r="U20" i="15"/>
  <c r="U34" i="15"/>
  <c r="U16" i="15"/>
  <c r="H25" i="14"/>
  <c r="H7" i="14"/>
  <c r="H49" i="14" l="1"/>
  <c r="H50" i="14"/>
  <c r="H51" i="14"/>
  <c r="J54" i="15" l="1"/>
  <c r="J53" i="15"/>
  <c r="J55" i="15"/>
  <c r="D49" i="14"/>
  <c r="E49" i="14"/>
  <c r="E50" i="14" s="1"/>
  <c r="E51" i="14" s="1"/>
  <c r="F49" i="14"/>
  <c r="F50" i="14" s="1"/>
  <c r="F51" i="14" s="1"/>
  <c r="G49" i="14"/>
  <c r="I49" i="14"/>
  <c r="I50" i="14" s="1"/>
  <c r="I51" i="14" s="1"/>
  <c r="J49" i="14"/>
  <c r="J50" i="14" s="1"/>
  <c r="J51" i="14" s="1"/>
  <c r="K49" i="14"/>
  <c r="L49" i="14"/>
  <c r="M49" i="14"/>
  <c r="M50" i="14" s="1"/>
  <c r="M51" i="14" s="1"/>
  <c r="N49" i="14"/>
  <c r="N50" i="14" s="1"/>
  <c r="N51" i="14" s="1"/>
  <c r="O49" i="14"/>
  <c r="P49" i="14"/>
  <c r="Q49" i="14"/>
  <c r="Q50" i="14" s="1"/>
  <c r="Q51" i="14" s="1"/>
  <c r="R49" i="14"/>
  <c r="R50" i="14" s="1"/>
  <c r="R51" i="14" s="1"/>
  <c r="S49" i="14"/>
  <c r="T49" i="14"/>
  <c r="U49" i="14"/>
  <c r="U50" i="14" s="1"/>
  <c r="U51" i="14" s="1"/>
  <c r="D50" i="14"/>
  <c r="D51" i="14" s="1"/>
  <c r="G50" i="14"/>
  <c r="G51" i="14" s="1"/>
  <c r="K50" i="14"/>
  <c r="K51" i="14" s="1"/>
  <c r="L50" i="14"/>
  <c r="L51" i="14" s="1"/>
  <c r="O50" i="14"/>
  <c r="O51" i="14" s="1"/>
  <c r="P50" i="14"/>
  <c r="P51" i="14" s="1"/>
  <c r="S50" i="14"/>
  <c r="S51" i="14" s="1"/>
  <c r="T50" i="14"/>
  <c r="T51" i="14" s="1"/>
  <c r="D44" i="14"/>
  <c r="E44" i="14"/>
  <c r="F44" i="14"/>
  <c r="G44" i="14"/>
  <c r="H44" i="14"/>
  <c r="I44" i="14"/>
  <c r="J44" i="14"/>
  <c r="K44" i="14"/>
  <c r="L44" i="14"/>
  <c r="M44" i="14"/>
  <c r="N44" i="14"/>
  <c r="O44" i="14"/>
  <c r="P44" i="14"/>
  <c r="Q44" i="14"/>
  <c r="R44" i="14"/>
  <c r="S44" i="14"/>
  <c r="T44" i="14"/>
  <c r="U44" i="14"/>
  <c r="D38" i="14"/>
  <c r="E38" i="14"/>
  <c r="E39" i="14" s="1"/>
  <c r="F38" i="14"/>
  <c r="F39" i="14" s="1"/>
  <c r="G38" i="14"/>
  <c r="H38" i="14"/>
  <c r="I38" i="14"/>
  <c r="I39" i="14" s="1"/>
  <c r="J38" i="14"/>
  <c r="J39" i="14" s="1"/>
  <c r="K38" i="14"/>
  <c r="L38" i="14"/>
  <c r="M38" i="14"/>
  <c r="M39" i="14" s="1"/>
  <c r="N38" i="14"/>
  <c r="N39" i="14" s="1"/>
  <c r="O38" i="14"/>
  <c r="P38" i="14"/>
  <c r="Q38" i="14"/>
  <c r="Q39" i="14" s="1"/>
  <c r="R38" i="14"/>
  <c r="R39" i="14" s="1"/>
  <c r="S38" i="14"/>
  <c r="T38" i="14"/>
  <c r="U38" i="14"/>
  <c r="U39" i="14" s="1"/>
  <c r="D39" i="14"/>
  <c r="G39" i="14"/>
  <c r="H39" i="14"/>
  <c r="K39" i="14"/>
  <c r="L39" i="14"/>
  <c r="O39" i="14"/>
  <c r="P39" i="14"/>
  <c r="S39" i="14"/>
  <c r="T39" i="14"/>
  <c r="D33" i="14"/>
  <c r="E33" i="14"/>
  <c r="F33" i="14"/>
  <c r="G33" i="14"/>
  <c r="H33" i="14"/>
  <c r="I33" i="14"/>
  <c r="J33" i="14"/>
  <c r="K33" i="14"/>
  <c r="L33" i="14"/>
  <c r="M33" i="14"/>
  <c r="N33" i="14"/>
  <c r="O33" i="14"/>
  <c r="P33" i="14"/>
  <c r="Q33" i="14"/>
  <c r="R33" i="14"/>
  <c r="S33" i="14"/>
  <c r="T33" i="14"/>
  <c r="U33" i="14"/>
  <c r="D28" i="14"/>
  <c r="E28" i="14"/>
  <c r="F28" i="14"/>
  <c r="G28" i="14"/>
  <c r="H28" i="14"/>
  <c r="I28" i="14"/>
  <c r="J28" i="14"/>
  <c r="K28" i="14"/>
  <c r="L28" i="14"/>
  <c r="M28" i="14"/>
  <c r="N28" i="14"/>
  <c r="O28" i="14"/>
  <c r="P28" i="14"/>
  <c r="Q28" i="14"/>
  <c r="R28" i="14"/>
  <c r="S28" i="14"/>
  <c r="T28" i="14"/>
  <c r="U28" i="14"/>
  <c r="D24" i="14"/>
  <c r="E24" i="14"/>
  <c r="E25" i="14" s="1"/>
  <c r="F24" i="14"/>
  <c r="F25" i="14" s="1"/>
  <c r="G24" i="14"/>
  <c r="H24" i="14"/>
  <c r="I24" i="14"/>
  <c r="I25" i="14" s="1"/>
  <c r="J24" i="14"/>
  <c r="J25" i="14" s="1"/>
  <c r="K24" i="14"/>
  <c r="L24" i="14"/>
  <c r="M24" i="14"/>
  <c r="M25" i="14" s="1"/>
  <c r="N24" i="14"/>
  <c r="N25" i="14" s="1"/>
  <c r="O24" i="14"/>
  <c r="P24" i="14"/>
  <c r="Q24" i="14"/>
  <c r="Q25" i="14" s="1"/>
  <c r="R24" i="14"/>
  <c r="R25" i="14" s="1"/>
  <c r="S24" i="14"/>
  <c r="T24" i="14"/>
  <c r="U24" i="14"/>
  <c r="U25" i="14" s="1"/>
  <c r="D25" i="14"/>
  <c r="G25" i="14"/>
  <c r="K25" i="14"/>
  <c r="L25" i="14"/>
  <c r="O25" i="14"/>
  <c r="P25" i="14"/>
  <c r="S25" i="14"/>
  <c r="T25" i="14"/>
  <c r="D19" i="14"/>
  <c r="E19" i="14"/>
  <c r="F19" i="14"/>
  <c r="G19" i="14"/>
  <c r="H19" i="14"/>
  <c r="I19" i="14"/>
  <c r="J19" i="14"/>
  <c r="K19" i="14"/>
  <c r="L19" i="14"/>
  <c r="M19" i="14"/>
  <c r="N19" i="14"/>
  <c r="O19" i="14"/>
  <c r="P19" i="14"/>
  <c r="Q19" i="14"/>
  <c r="R19" i="14"/>
  <c r="S19" i="14"/>
  <c r="T19" i="14"/>
  <c r="U19" i="14"/>
  <c r="D15" i="14"/>
  <c r="E15" i="14"/>
  <c r="F15" i="14"/>
  <c r="G15" i="14"/>
  <c r="H15" i="14"/>
  <c r="I15" i="14"/>
  <c r="J15" i="14"/>
  <c r="K15" i="14"/>
  <c r="L15" i="14"/>
  <c r="M15" i="14"/>
  <c r="N15" i="14"/>
  <c r="O15" i="14"/>
  <c r="P15" i="14"/>
  <c r="Q15" i="14"/>
  <c r="R15" i="14"/>
  <c r="S15" i="14"/>
  <c r="T15" i="14"/>
  <c r="U15" i="14"/>
  <c r="D11" i="14"/>
  <c r="E11" i="14"/>
  <c r="F11" i="14"/>
  <c r="G11" i="14"/>
  <c r="H11" i="14"/>
  <c r="I11" i="14"/>
  <c r="J11" i="14"/>
  <c r="K11" i="14"/>
  <c r="L11" i="14"/>
  <c r="M11" i="14"/>
  <c r="N11" i="14"/>
  <c r="O11" i="14"/>
  <c r="P11" i="14"/>
  <c r="Q11" i="14"/>
  <c r="R11" i="14"/>
  <c r="S11" i="14"/>
  <c r="T11" i="14"/>
  <c r="U11" i="14"/>
  <c r="U8" i="14"/>
  <c r="U9" i="14"/>
  <c r="U10" i="14"/>
  <c r="U12" i="14"/>
  <c r="U13" i="14"/>
  <c r="U14" i="14"/>
  <c r="U16" i="14"/>
  <c r="U17" i="14"/>
  <c r="U18" i="14"/>
  <c r="U20" i="14"/>
  <c r="U21" i="14"/>
  <c r="U22" i="14"/>
  <c r="U23" i="14"/>
  <c r="U26" i="14"/>
  <c r="U27" i="14"/>
  <c r="U29" i="14"/>
  <c r="U30" i="14"/>
  <c r="U31" i="14"/>
  <c r="U32" i="14"/>
  <c r="U34" i="14"/>
  <c r="U35" i="14"/>
  <c r="U36" i="14"/>
  <c r="U37" i="14"/>
  <c r="U40" i="14"/>
  <c r="U41" i="14"/>
  <c r="U42" i="14"/>
  <c r="U43" i="14"/>
  <c r="U45" i="14"/>
  <c r="U46" i="14"/>
  <c r="U47" i="14"/>
  <c r="U48" i="14"/>
  <c r="T8" i="14"/>
  <c r="T9" i="14"/>
  <c r="T10" i="14"/>
  <c r="T12" i="14"/>
  <c r="T13" i="14"/>
  <c r="T14" i="14"/>
  <c r="T16" i="14"/>
  <c r="T17" i="14"/>
  <c r="T18" i="14"/>
  <c r="T20" i="14"/>
  <c r="T21" i="14"/>
  <c r="T22" i="14"/>
  <c r="T23" i="14"/>
  <c r="T26" i="14"/>
  <c r="T27" i="14"/>
  <c r="T29" i="14"/>
  <c r="T30" i="14"/>
  <c r="T31" i="14"/>
  <c r="T32" i="14"/>
  <c r="T34" i="14"/>
  <c r="T35" i="14"/>
  <c r="T36" i="14"/>
  <c r="T37" i="14"/>
  <c r="T40" i="14"/>
  <c r="T41" i="14"/>
  <c r="T42" i="14"/>
  <c r="T43" i="14"/>
  <c r="T45" i="14"/>
  <c r="T46" i="14"/>
  <c r="T47" i="14"/>
  <c r="T48" i="14"/>
  <c r="N8" i="14"/>
  <c r="N9" i="14"/>
  <c r="N10" i="14"/>
  <c r="N12" i="14"/>
  <c r="N13" i="14"/>
  <c r="N14" i="14"/>
  <c r="N16" i="14"/>
  <c r="N17" i="14"/>
  <c r="N18" i="14"/>
  <c r="N20" i="14"/>
  <c r="N21" i="14"/>
  <c r="N22" i="14"/>
  <c r="N23" i="14"/>
  <c r="N26" i="14"/>
  <c r="N27" i="14"/>
  <c r="N29" i="14"/>
  <c r="N30" i="14"/>
  <c r="N31" i="14"/>
  <c r="N32" i="14"/>
  <c r="N34" i="14"/>
  <c r="N35" i="14"/>
  <c r="N36" i="14"/>
  <c r="N37" i="14"/>
  <c r="N40" i="14"/>
  <c r="N41" i="14"/>
  <c r="N42" i="14"/>
  <c r="N43" i="14"/>
  <c r="N45" i="14"/>
  <c r="N46" i="14"/>
  <c r="N47" i="14"/>
  <c r="N48" i="14"/>
  <c r="H8" i="14"/>
  <c r="H9" i="14"/>
  <c r="H10" i="14"/>
  <c r="H12" i="14"/>
  <c r="H13" i="14"/>
  <c r="H14" i="14"/>
  <c r="H16" i="14"/>
  <c r="H17" i="14"/>
  <c r="H18" i="14"/>
  <c r="H20" i="14"/>
  <c r="H21" i="14"/>
  <c r="H22" i="14"/>
  <c r="H23" i="14"/>
  <c r="H26" i="14"/>
  <c r="H27" i="14"/>
  <c r="H29" i="14"/>
  <c r="H30" i="14"/>
  <c r="H31" i="14"/>
  <c r="H32" i="14"/>
  <c r="H34" i="14"/>
  <c r="H35" i="14"/>
  <c r="H36" i="14"/>
  <c r="H37" i="14"/>
  <c r="H40" i="14"/>
  <c r="H41" i="14"/>
  <c r="H42" i="14"/>
  <c r="H43" i="14"/>
  <c r="H45" i="14"/>
  <c r="H46" i="14"/>
  <c r="H47" i="14"/>
  <c r="H48" i="14"/>
  <c r="I63" i="15" l="1"/>
  <c r="H59" i="15"/>
  <c r="M57" i="15"/>
  <c r="M59" i="15"/>
  <c r="H63" i="15"/>
  <c r="O58" i="15"/>
  <c r="H60" i="15"/>
  <c r="N58" i="15"/>
  <c r="N56" i="15"/>
  <c r="H62" i="15"/>
  <c r="M60" i="15"/>
  <c r="C49" i="14"/>
  <c r="C44" i="14"/>
  <c r="C39" i="14"/>
  <c r="C38" i="14"/>
  <c r="C33" i="14"/>
  <c r="C28" i="14"/>
  <c r="C25" i="14"/>
  <c r="C24" i="14"/>
  <c r="C19" i="14"/>
  <c r="C15" i="14"/>
  <c r="C11" i="14"/>
  <c r="U7" i="14" l="1"/>
  <c r="T7" i="14"/>
  <c r="N7" i="14"/>
  <c r="C50" i="14"/>
  <c r="C51" i="14" s="1"/>
  <c r="F63" i="13" l="1"/>
  <c r="H64" i="14"/>
  <c r="D49" i="13" l="1"/>
  <c r="F49" i="13"/>
  <c r="J49" i="13"/>
  <c r="L49" i="13"/>
  <c r="P49" i="13"/>
  <c r="R49" i="13"/>
  <c r="D44" i="13"/>
  <c r="F44" i="13"/>
  <c r="F50" i="13" s="1"/>
  <c r="J44" i="13"/>
  <c r="J50" i="13" s="1"/>
  <c r="L44" i="13"/>
  <c r="P44" i="13"/>
  <c r="R44" i="13"/>
  <c r="R50" i="13" s="1"/>
  <c r="D38" i="13"/>
  <c r="F38" i="13"/>
  <c r="J38" i="13"/>
  <c r="L38" i="13"/>
  <c r="P38" i="13"/>
  <c r="R38" i="13"/>
  <c r="D33" i="13"/>
  <c r="D39" i="13" s="1"/>
  <c r="F33" i="13"/>
  <c r="J33" i="13"/>
  <c r="L33" i="13"/>
  <c r="L39" i="13" s="1"/>
  <c r="P33" i="13"/>
  <c r="P39" i="13" s="1"/>
  <c r="R33" i="13"/>
  <c r="D28" i="13"/>
  <c r="F28" i="13"/>
  <c r="J28" i="13"/>
  <c r="L28" i="13"/>
  <c r="P28" i="13"/>
  <c r="R28" i="13"/>
  <c r="D24" i="13"/>
  <c r="F24" i="13"/>
  <c r="J24" i="13"/>
  <c r="L24" i="13"/>
  <c r="P24" i="13"/>
  <c r="R24" i="13"/>
  <c r="D19" i="13"/>
  <c r="D25" i="13" s="1"/>
  <c r="F19" i="13"/>
  <c r="J19" i="13"/>
  <c r="L19" i="13"/>
  <c r="L25" i="13" s="1"/>
  <c r="P19" i="13"/>
  <c r="P25" i="13" s="1"/>
  <c r="R19" i="13"/>
  <c r="D15" i="13"/>
  <c r="F15" i="13"/>
  <c r="J15" i="13"/>
  <c r="L15" i="13"/>
  <c r="P15" i="13"/>
  <c r="R15" i="13"/>
  <c r="D11" i="13"/>
  <c r="F11" i="13"/>
  <c r="J11" i="13"/>
  <c r="L11" i="13"/>
  <c r="P11" i="13"/>
  <c r="R11" i="13"/>
  <c r="S8" i="13"/>
  <c r="S9" i="13"/>
  <c r="S10" i="13"/>
  <c r="S12" i="13"/>
  <c r="S15" i="13" s="1"/>
  <c r="S13" i="13"/>
  <c r="S14" i="13"/>
  <c r="S16" i="13"/>
  <c r="S19" i="13" s="1"/>
  <c r="S17" i="13"/>
  <c r="S18" i="13"/>
  <c r="S20" i="13"/>
  <c r="S24" i="13" s="1"/>
  <c r="S21" i="13"/>
  <c r="S22" i="13"/>
  <c r="S23" i="13"/>
  <c r="S26" i="13"/>
  <c r="S28" i="13" s="1"/>
  <c r="S27" i="13"/>
  <c r="S29" i="13"/>
  <c r="S33" i="13" s="1"/>
  <c r="S30" i="13"/>
  <c r="S31" i="13"/>
  <c r="S32" i="13"/>
  <c r="S34" i="13"/>
  <c r="S38" i="13" s="1"/>
  <c r="S35" i="13"/>
  <c r="S36" i="13"/>
  <c r="S37" i="13"/>
  <c r="S40" i="13"/>
  <c r="S44" i="13" s="1"/>
  <c r="S41" i="13"/>
  <c r="S42" i="13"/>
  <c r="S43" i="13"/>
  <c r="S45" i="13"/>
  <c r="S49" i="13" s="1"/>
  <c r="S50" i="13" s="1"/>
  <c r="S46" i="13"/>
  <c r="S47" i="13"/>
  <c r="S48" i="13"/>
  <c r="Q8" i="13"/>
  <c r="Q9" i="13"/>
  <c r="Q10" i="13"/>
  <c r="Q12" i="13"/>
  <c r="Q15" i="13" s="1"/>
  <c r="Q13" i="13"/>
  <c r="Q14" i="13"/>
  <c r="Q16" i="13"/>
  <c r="Q19" i="13" s="1"/>
  <c r="Q17" i="13"/>
  <c r="Q18" i="13"/>
  <c r="Q20" i="13"/>
  <c r="Q24" i="13" s="1"/>
  <c r="Q21" i="13"/>
  <c r="Q22" i="13"/>
  <c r="Q23" i="13"/>
  <c r="Q26" i="13"/>
  <c r="Q28" i="13" s="1"/>
  <c r="Q27" i="13"/>
  <c r="Q29" i="13"/>
  <c r="Q33" i="13" s="1"/>
  <c r="Q30" i="13"/>
  <c r="Q31" i="13"/>
  <c r="Q32" i="13"/>
  <c r="Q34" i="13"/>
  <c r="Q38" i="13" s="1"/>
  <c r="Q35" i="13"/>
  <c r="Q36" i="13"/>
  <c r="Q37" i="13"/>
  <c r="Q40" i="13"/>
  <c r="Q44" i="13" s="1"/>
  <c r="Q41" i="13"/>
  <c r="Q42" i="13"/>
  <c r="Q43" i="13"/>
  <c r="Q45" i="13"/>
  <c r="Q49" i="13" s="1"/>
  <c r="Q50" i="13" s="1"/>
  <c r="Q46" i="13"/>
  <c r="Q47" i="13"/>
  <c r="Q48" i="13"/>
  <c r="M8" i="13"/>
  <c r="M9" i="13"/>
  <c r="M10" i="13"/>
  <c r="M12" i="13"/>
  <c r="M15" i="13" s="1"/>
  <c r="M13" i="13"/>
  <c r="M14" i="13"/>
  <c r="M16" i="13"/>
  <c r="M19" i="13" s="1"/>
  <c r="M17" i="13"/>
  <c r="M18" i="13"/>
  <c r="M20" i="13"/>
  <c r="M24" i="13" s="1"/>
  <c r="M21" i="13"/>
  <c r="M22" i="13"/>
  <c r="M23" i="13"/>
  <c r="M26" i="13"/>
  <c r="M28" i="13" s="1"/>
  <c r="M27" i="13"/>
  <c r="M29" i="13"/>
  <c r="M33" i="13" s="1"/>
  <c r="M30" i="13"/>
  <c r="M31" i="13"/>
  <c r="M32" i="13"/>
  <c r="M34" i="13"/>
  <c r="M38" i="13" s="1"/>
  <c r="M39" i="13" s="1"/>
  <c r="M35" i="13"/>
  <c r="M36" i="13"/>
  <c r="M37" i="13"/>
  <c r="M40" i="13"/>
  <c r="M44" i="13" s="1"/>
  <c r="M41" i="13"/>
  <c r="M42" i="13"/>
  <c r="M43" i="13"/>
  <c r="M45" i="13"/>
  <c r="M49" i="13" s="1"/>
  <c r="M50" i="13" s="1"/>
  <c r="M46" i="13"/>
  <c r="M47" i="13"/>
  <c r="M48" i="13"/>
  <c r="K8" i="13"/>
  <c r="K9" i="13"/>
  <c r="K10" i="13"/>
  <c r="K12" i="13"/>
  <c r="K15" i="13" s="1"/>
  <c r="K13" i="13"/>
  <c r="K14" i="13"/>
  <c r="K16" i="13"/>
  <c r="K19" i="13" s="1"/>
  <c r="K17" i="13"/>
  <c r="K18" i="13"/>
  <c r="K20" i="13"/>
  <c r="K24" i="13" s="1"/>
  <c r="K21" i="13"/>
  <c r="K22" i="13"/>
  <c r="K23" i="13"/>
  <c r="K26" i="13"/>
  <c r="K28" i="13" s="1"/>
  <c r="K27" i="13"/>
  <c r="K29" i="13"/>
  <c r="K33" i="13" s="1"/>
  <c r="K30" i="13"/>
  <c r="K31" i="13"/>
  <c r="K32" i="13"/>
  <c r="K34" i="13"/>
  <c r="K38" i="13" s="1"/>
  <c r="K39" i="13" s="1"/>
  <c r="K35" i="13"/>
  <c r="K36" i="13"/>
  <c r="K37" i="13"/>
  <c r="K40" i="13"/>
  <c r="K44" i="13" s="1"/>
  <c r="K41" i="13"/>
  <c r="K42" i="13"/>
  <c r="K43" i="13"/>
  <c r="K45" i="13"/>
  <c r="K49" i="13" s="1"/>
  <c r="K50" i="13" s="1"/>
  <c r="K46" i="13"/>
  <c r="K47" i="13"/>
  <c r="K48" i="13"/>
  <c r="G8" i="13"/>
  <c r="G9" i="13"/>
  <c r="G10" i="13"/>
  <c r="G12" i="13"/>
  <c r="G15" i="13" s="1"/>
  <c r="G13" i="13"/>
  <c r="G14" i="13"/>
  <c r="G16" i="13"/>
  <c r="G19" i="13" s="1"/>
  <c r="G17" i="13"/>
  <c r="G18" i="13"/>
  <c r="G20" i="13"/>
  <c r="G24" i="13" s="1"/>
  <c r="G21" i="13"/>
  <c r="G22" i="13"/>
  <c r="G23" i="13"/>
  <c r="G26" i="13"/>
  <c r="G28" i="13" s="1"/>
  <c r="G27" i="13"/>
  <c r="G29" i="13"/>
  <c r="G33" i="13" s="1"/>
  <c r="G30" i="13"/>
  <c r="G31" i="13"/>
  <c r="G32" i="13"/>
  <c r="G34" i="13"/>
  <c r="G38" i="13" s="1"/>
  <c r="G35" i="13"/>
  <c r="G36" i="13"/>
  <c r="G37" i="13"/>
  <c r="G40" i="13"/>
  <c r="G44" i="13" s="1"/>
  <c r="G41" i="13"/>
  <c r="G42" i="13"/>
  <c r="G43" i="13"/>
  <c r="G45" i="13"/>
  <c r="G49" i="13" s="1"/>
  <c r="G50" i="13" s="1"/>
  <c r="G46" i="13"/>
  <c r="G47" i="13"/>
  <c r="G48" i="13"/>
  <c r="E8" i="13"/>
  <c r="E9" i="13"/>
  <c r="E10" i="13"/>
  <c r="E12" i="13"/>
  <c r="E15" i="13" s="1"/>
  <c r="E13" i="13"/>
  <c r="E14" i="13"/>
  <c r="E16" i="13"/>
  <c r="E19" i="13" s="1"/>
  <c r="E17" i="13"/>
  <c r="E18" i="13"/>
  <c r="E20" i="13"/>
  <c r="E24" i="13" s="1"/>
  <c r="E21" i="13"/>
  <c r="E22" i="13"/>
  <c r="E23" i="13"/>
  <c r="E26" i="13"/>
  <c r="E28" i="13" s="1"/>
  <c r="E27" i="13"/>
  <c r="E29" i="13"/>
  <c r="E33" i="13" s="1"/>
  <c r="E30" i="13"/>
  <c r="E31" i="13"/>
  <c r="E32" i="13"/>
  <c r="E34" i="13"/>
  <c r="E38" i="13" s="1"/>
  <c r="E35" i="13"/>
  <c r="E36" i="13"/>
  <c r="E37" i="13"/>
  <c r="E40" i="13"/>
  <c r="E44" i="13" s="1"/>
  <c r="E41" i="13"/>
  <c r="E42" i="13"/>
  <c r="E43" i="13"/>
  <c r="E45" i="13"/>
  <c r="E49" i="13" s="1"/>
  <c r="E50" i="13" s="1"/>
  <c r="E46" i="13"/>
  <c r="E47" i="13"/>
  <c r="E48" i="13"/>
  <c r="S25" i="13" l="1"/>
  <c r="G39" i="13"/>
  <c r="G51" i="13" s="1"/>
  <c r="S39" i="13"/>
  <c r="S51" i="13" s="1"/>
  <c r="E39" i="13"/>
  <c r="Q39" i="13"/>
  <c r="J51" i="13"/>
  <c r="P50" i="13"/>
  <c r="P51" i="13" s="1"/>
  <c r="J25" i="13"/>
  <c r="F25" i="13"/>
  <c r="R25" i="13"/>
  <c r="J39" i="13"/>
  <c r="F39" i="13"/>
  <c r="F51" i="13" s="1"/>
  <c r="R39" i="13"/>
  <c r="R51" i="13" s="1"/>
  <c r="L50" i="13"/>
  <c r="L51" i="13" s="1"/>
  <c r="D50" i="13"/>
  <c r="D51" i="13" s="1"/>
  <c r="C28" i="13"/>
  <c r="S7" i="13"/>
  <c r="S11" i="13" s="1"/>
  <c r="Q7" i="13"/>
  <c r="Q11" i="13" s="1"/>
  <c r="Q25" i="13" s="1"/>
  <c r="M7" i="13"/>
  <c r="M11" i="13" s="1"/>
  <c r="M25" i="13" s="1"/>
  <c r="M51" i="13" s="1"/>
  <c r="K7" i="13"/>
  <c r="K11" i="13" s="1"/>
  <c r="K25" i="13" s="1"/>
  <c r="K51" i="13" s="1"/>
  <c r="G7" i="13"/>
  <c r="G11" i="13" s="1"/>
  <c r="G25" i="13" s="1"/>
  <c r="E7" i="13"/>
  <c r="E11" i="13" s="1"/>
  <c r="E25" i="13" s="1"/>
  <c r="O8" i="13"/>
  <c r="O9" i="13"/>
  <c r="O10" i="13"/>
  <c r="O12" i="13"/>
  <c r="T12" i="13" s="1"/>
  <c r="O13" i="13"/>
  <c r="O14" i="13"/>
  <c r="O16" i="13"/>
  <c r="O17" i="13"/>
  <c r="O18" i="13"/>
  <c r="T18" i="13" s="1"/>
  <c r="O20" i="13"/>
  <c r="O21" i="13"/>
  <c r="T21" i="13" s="1"/>
  <c r="O22" i="13"/>
  <c r="O23" i="13"/>
  <c r="T23" i="13" s="1"/>
  <c r="O26" i="13"/>
  <c r="O27" i="13"/>
  <c r="T27" i="13" s="1"/>
  <c r="O29" i="13"/>
  <c r="O30" i="13"/>
  <c r="T30" i="13" s="1"/>
  <c r="O31" i="13"/>
  <c r="O32" i="13"/>
  <c r="O34" i="13"/>
  <c r="O35" i="13"/>
  <c r="O36" i="13"/>
  <c r="O37" i="13"/>
  <c r="O40" i="13"/>
  <c r="O41" i="13"/>
  <c r="T41" i="13" s="1"/>
  <c r="O42" i="13"/>
  <c r="O43" i="13"/>
  <c r="T43" i="13" s="1"/>
  <c r="O45" i="13"/>
  <c r="O46" i="13"/>
  <c r="T46" i="13" s="1"/>
  <c r="O47" i="13"/>
  <c r="O48" i="13"/>
  <c r="T48" i="13" s="1"/>
  <c r="O7" i="13"/>
  <c r="O11" i="13" s="1"/>
  <c r="I8" i="13"/>
  <c r="N8" i="13" s="1"/>
  <c r="I9" i="13"/>
  <c r="N9" i="13" s="1"/>
  <c r="I10" i="13"/>
  <c r="N10" i="13" s="1"/>
  <c r="I12" i="13"/>
  <c r="I13" i="13"/>
  <c r="N13" i="13" s="1"/>
  <c r="I14" i="13"/>
  <c r="N14" i="13" s="1"/>
  <c r="I16" i="13"/>
  <c r="I17" i="13"/>
  <c r="N17" i="13" s="1"/>
  <c r="I18" i="13"/>
  <c r="N18" i="13" s="1"/>
  <c r="I20" i="13"/>
  <c r="I21" i="13"/>
  <c r="N21" i="13" s="1"/>
  <c r="I22" i="13"/>
  <c r="N22" i="13" s="1"/>
  <c r="I23" i="13"/>
  <c r="N23" i="13" s="1"/>
  <c r="I26" i="13"/>
  <c r="I27" i="13"/>
  <c r="N27" i="13" s="1"/>
  <c r="I29" i="13"/>
  <c r="I30" i="13"/>
  <c r="N30" i="13" s="1"/>
  <c r="I31" i="13"/>
  <c r="N31" i="13" s="1"/>
  <c r="I32" i="13"/>
  <c r="N32" i="13" s="1"/>
  <c r="I34" i="13"/>
  <c r="I35" i="13"/>
  <c r="N35" i="13" s="1"/>
  <c r="I36" i="13"/>
  <c r="N36" i="13" s="1"/>
  <c r="I37" i="13"/>
  <c r="N37" i="13" s="1"/>
  <c r="I40" i="13"/>
  <c r="I41" i="13"/>
  <c r="N41" i="13" s="1"/>
  <c r="I42" i="13"/>
  <c r="N42" i="13" s="1"/>
  <c r="I43" i="13"/>
  <c r="N43" i="13" s="1"/>
  <c r="I45" i="13"/>
  <c r="I46" i="13"/>
  <c r="N46" i="13" s="1"/>
  <c r="I47" i="13"/>
  <c r="N47" i="13" s="1"/>
  <c r="I48" i="13"/>
  <c r="N48" i="13" s="1"/>
  <c r="I7" i="13"/>
  <c r="C8" i="13"/>
  <c r="C9" i="13"/>
  <c r="C10" i="13"/>
  <c r="C12" i="13"/>
  <c r="H12" i="13" s="1"/>
  <c r="C13" i="13"/>
  <c r="C14" i="13"/>
  <c r="C16" i="13"/>
  <c r="H16" i="13" s="1"/>
  <c r="C17" i="13"/>
  <c r="C19" i="13" s="1"/>
  <c r="C18" i="13"/>
  <c r="H18" i="13" s="1"/>
  <c r="U18" i="13" s="1"/>
  <c r="C20" i="13"/>
  <c r="C21" i="13"/>
  <c r="C24" i="13" s="1"/>
  <c r="C22" i="13"/>
  <c r="C23" i="13"/>
  <c r="H23" i="13" s="1"/>
  <c r="U23" i="13" s="1"/>
  <c r="C26" i="13"/>
  <c r="C27" i="13"/>
  <c r="C29" i="13"/>
  <c r="C33" i="13" s="1"/>
  <c r="C30" i="13"/>
  <c r="H30" i="13" s="1"/>
  <c r="C31" i="13"/>
  <c r="C32" i="13"/>
  <c r="C34" i="13"/>
  <c r="C38" i="13" s="1"/>
  <c r="C39" i="13" s="1"/>
  <c r="C35" i="13"/>
  <c r="H35" i="13" s="1"/>
  <c r="U35" i="13" s="1"/>
  <c r="C36" i="13"/>
  <c r="C37" i="13"/>
  <c r="H37" i="13" s="1"/>
  <c r="U37" i="13" s="1"/>
  <c r="C40" i="13"/>
  <c r="H40" i="13" s="1"/>
  <c r="C41" i="13"/>
  <c r="H41" i="13" s="1"/>
  <c r="U41" i="13" s="1"/>
  <c r="C42" i="13"/>
  <c r="C43" i="13"/>
  <c r="C45" i="13"/>
  <c r="C49" i="13" s="1"/>
  <c r="C46" i="13"/>
  <c r="H46" i="13" s="1"/>
  <c r="U46" i="13" s="1"/>
  <c r="C47" i="13"/>
  <c r="C48" i="13"/>
  <c r="C7" i="13"/>
  <c r="H7" i="13" s="1"/>
  <c r="H64" i="13"/>
  <c r="H48" i="13"/>
  <c r="T47" i="13"/>
  <c r="H47" i="13"/>
  <c r="U47" i="13" s="1"/>
  <c r="T45" i="13"/>
  <c r="H45" i="13"/>
  <c r="H43" i="13"/>
  <c r="T42" i="13"/>
  <c r="H42" i="13"/>
  <c r="U42" i="13" s="1"/>
  <c r="T40" i="13"/>
  <c r="T37" i="13"/>
  <c r="T36" i="13"/>
  <c r="H36" i="13"/>
  <c r="U36" i="13" s="1"/>
  <c r="T35" i="13"/>
  <c r="T32" i="13"/>
  <c r="H32" i="13"/>
  <c r="U32" i="13" s="1"/>
  <c r="T31" i="13"/>
  <c r="H31" i="13"/>
  <c r="T29" i="13"/>
  <c r="H29" i="13"/>
  <c r="H27" i="13"/>
  <c r="T26" i="13"/>
  <c r="H26" i="13"/>
  <c r="T22" i="13"/>
  <c r="H22" i="13"/>
  <c r="U22" i="13" s="1"/>
  <c r="H21" i="13"/>
  <c r="T20" i="13"/>
  <c r="H20" i="13"/>
  <c r="T17" i="13"/>
  <c r="H17" i="13"/>
  <c r="U17" i="13" s="1"/>
  <c r="T14" i="13"/>
  <c r="H14" i="13"/>
  <c r="U14" i="13" s="1"/>
  <c r="H13" i="13"/>
  <c r="T10" i="13"/>
  <c r="H10" i="13"/>
  <c r="U10" i="13" s="1"/>
  <c r="T9" i="13"/>
  <c r="H9" i="13"/>
  <c r="U9" i="13" s="1"/>
  <c r="T8" i="13"/>
  <c r="H8" i="13"/>
  <c r="U8" i="13" s="1"/>
  <c r="J53" i="14" l="1"/>
  <c r="U12" i="13"/>
  <c r="H15" i="13"/>
  <c r="H19" i="13"/>
  <c r="Q51" i="13"/>
  <c r="E51" i="13"/>
  <c r="U13" i="13"/>
  <c r="H49" i="13"/>
  <c r="H50" i="13" s="1"/>
  <c r="U30" i="13"/>
  <c r="T24" i="13"/>
  <c r="T44" i="13"/>
  <c r="T49" i="13"/>
  <c r="N7" i="13"/>
  <c r="I11" i="13"/>
  <c r="N11" i="13" s="1"/>
  <c r="N40" i="13"/>
  <c r="I44" i="13"/>
  <c r="N44" i="13" s="1"/>
  <c r="I38" i="13"/>
  <c r="N34" i="13"/>
  <c r="O49" i="13"/>
  <c r="U27" i="13"/>
  <c r="U43" i="13"/>
  <c r="U48" i="13"/>
  <c r="N16" i="13"/>
  <c r="U16" i="13" s="1"/>
  <c r="U19" i="13" s="1"/>
  <c r="I19" i="13"/>
  <c r="N19" i="13" s="1"/>
  <c r="O19" i="13"/>
  <c r="T7" i="13"/>
  <c r="T11" i="13" s="1"/>
  <c r="U31" i="13"/>
  <c r="I28" i="13"/>
  <c r="N28" i="13" s="1"/>
  <c r="N26" i="13"/>
  <c r="N20" i="13"/>
  <c r="U20" i="13" s="1"/>
  <c r="U24" i="13" s="1"/>
  <c r="I24" i="13"/>
  <c r="O28" i="13"/>
  <c r="O24" i="13"/>
  <c r="C11" i="13"/>
  <c r="H33" i="13"/>
  <c r="C15" i="13"/>
  <c r="C25" i="13" s="1"/>
  <c r="C44" i="13"/>
  <c r="C50" i="13" s="1"/>
  <c r="H24" i="13"/>
  <c r="H25" i="13" s="1"/>
  <c r="H28" i="13"/>
  <c r="U26" i="13"/>
  <c r="T33" i="13"/>
  <c r="H11" i="13"/>
  <c r="N12" i="13"/>
  <c r="I15" i="13"/>
  <c r="N15" i="13" s="1"/>
  <c r="O44" i="13"/>
  <c r="O33" i="13"/>
  <c r="O15" i="13"/>
  <c r="T28" i="13"/>
  <c r="U40" i="13"/>
  <c r="U44" i="13" s="1"/>
  <c r="H44" i="13"/>
  <c r="N45" i="13"/>
  <c r="U45" i="13" s="1"/>
  <c r="U49" i="13" s="1"/>
  <c r="U50" i="13" s="1"/>
  <c r="I49" i="13"/>
  <c r="N29" i="13"/>
  <c r="U29" i="13" s="1"/>
  <c r="U33" i="13" s="1"/>
  <c r="I33" i="13"/>
  <c r="N33" i="13" s="1"/>
  <c r="O38" i="13"/>
  <c r="O39" i="13" s="1"/>
  <c r="U21" i="13"/>
  <c r="T13" i="13"/>
  <c r="T15" i="13" s="1"/>
  <c r="T16" i="13"/>
  <c r="T19" i="13" s="1"/>
  <c r="H34" i="13"/>
  <c r="T34" i="13"/>
  <c r="T38" i="13" s="1"/>
  <c r="H7" i="12"/>
  <c r="M60" i="14" l="1"/>
  <c r="G62" i="14"/>
  <c r="J54" i="14"/>
  <c r="N56" i="14"/>
  <c r="M59" i="14"/>
  <c r="N58" i="14"/>
  <c r="I63" i="14"/>
  <c r="H62" i="14"/>
  <c r="M57" i="14"/>
  <c r="O58" i="14"/>
  <c r="H59" i="14"/>
  <c r="H63" i="14"/>
  <c r="C51" i="13"/>
  <c r="U34" i="13"/>
  <c r="U38" i="13" s="1"/>
  <c r="U39" i="13" s="1"/>
  <c r="H38" i="13"/>
  <c r="H39" i="13" s="1"/>
  <c r="H51" i="13" s="1"/>
  <c r="O50" i="13"/>
  <c r="T25" i="13"/>
  <c r="U15" i="13"/>
  <c r="U7" i="13"/>
  <c r="U11" i="13" s="1"/>
  <c r="O25" i="13"/>
  <c r="I39" i="13"/>
  <c r="N39" i="13" s="1"/>
  <c r="N38" i="13"/>
  <c r="T39" i="13"/>
  <c r="U28" i="13"/>
  <c r="T50" i="13"/>
  <c r="T51" i="13" s="1"/>
  <c r="I25" i="13"/>
  <c r="N25" i="13" s="1"/>
  <c r="N24" i="13"/>
  <c r="N49" i="13"/>
  <c r="I50" i="13"/>
  <c r="D49" i="12"/>
  <c r="E49" i="12"/>
  <c r="F49" i="12"/>
  <c r="F50" i="12" s="1"/>
  <c r="F51" i="12" s="1"/>
  <c r="G49" i="12"/>
  <c r="G50" i="12" s="1"/>
  <c r="G51" i="12" s="1"/>
  <c r="H49" i="12"/>
  <c r="I49" i="12"/>
  <c r="J49" i="12"/>
  <c r="J50" i="12" s="1"/>
  <c r="J51" i="12" s="1"/>
  <c r="K49" i="12"/>
  <c r="K50" i="12" s="1"/>
  <c r="K51" i="12" s="1"/>
  <c r="L49" i="12"/>
  <c r="M49" i="12"/>
  <c r="N49" i="12"/>
  <c r="N50" i="12" s="1"/>
  <c r="N51" i="12" s="1"/>
  <c r="O49" i="12"/>
  <c r="O50" i="12" s="1"/>
  <c r="O51" i="12" s="1"/>
  <c r="P49" i="12"/>
  <c r="Q49" i="12"/>
  <c r="R49" i="12"/>
  <c r="R50" i="12" s="1"/>
  <c r="R51" i="12" s="1"/>
  <c r="S49" i="12"/>
  <c r="S50" i="12" s="1"/>
  <c r="S51" i="12" s="1"/>
  <c r="T49" i="12"/>
  <c r="U49" i="12"/>
  <c r="D50" i="12"/>
  <c r="D51" i="12" s="1"/>
  <c r="E50" i="12"/>
  <c r="E51" i="12" s="1"/>
  <c r="H50" i="12"/>
  <c r="H51" i="12" s="1"/>
  <c r="I50" i="12"/>
  <c r="I51" i="12" s="1"/>
  <c r="L50" i="12"/>
  <c r="L51" i="12" s="1"/>
  <c r="M50" i="12"/>
  <c r="M51" i="12" s="1"/>
  <c r="P50" i="12"/>
  <c r="P51" i="12" s="1"/>
  <c r="Q50" i="12"/>
  <c r="Q51" i="12" s="1"/>
  <c r="T50" i="12"/>
  <c r="T51" i="12" s="1"/>
  <c r="U50" i="12"/>
  <c r="U51" i="12" s="1"/>
  <c r="D44" i="12"/>
  <c r="E44" i="12"/>
  <c r="F44" i="12"/>
  <c r="G44" i="12"/>
  <c r="H44" i="12"/>
  <c r="I44" i="12"/>
  <c r="J44" i="12"/>
  <c r="K44" i="12"/>
  <c r="L44" i="12"/>
  <c r="M44" i="12"/>
  <c r="N44" i="12"/>
  <c r="O44" i="12"/>
  <c r="P44" i="12"/>
  <c r="Q44" i="12"/>
  <c r="R44" i="12"/>
  <c r="S44" i="12"/>
  <c r="T44" i="12"/>
  <c r="U44" i="12"/>
  <c r="D38" i="12"/>
  <c r="E38" i="12"/>
  <c r="E39" i="12" s="1"/>
  <c r="F38" i="12"/>
  <c r="F39" i="12" s="1"/>
  <c r="G38" i="12"/>
  <c r="H38" i="12"/>
  <c r="I38" i="12"/>
  <c r="I39" i="12" s="1"/>
  <c r="J38" i="12"/>
  <c r="J39" i="12" s="1"/>
  <c r="K38" i="12"/>
  <c r="L38" i="12"/>
  <c r="M38" i="12"/>
  <c r="M39" i="12" s="1"/>
  <c r="N38" i="12"/>
  <c r="N39" i="12" s="1"/>
  <c r="O38" i="12"/>
  <c r="P38" i="12"/>
  <c r="Q38" i="12"/>
  <c r="Q39" i="12" s="1"/>
  <c r="R38" i="12"/>
  <c r="R39" i="12" s="1"/>
  <c r="S38" i="12"/>
  <c r="T38" i="12"/>
  <c r="U38" i="12"/>
  <c r="U39" i="12" s="1"/>
  <c r="D39" i="12"/>
  <c r="G39" i="12"/>
  <c r="H39" i="12"/>
  <c r="K39" i="12"/>
  <c r="L39" i="12"/>
  <c r="O39" i="12"/>
  <c r="P39" i="12"/>
  <c r="S39" i="12"/>
  <c r="T39" i="12"/>
  <c r="D33" i="12"/>
  <c r="E33" i="12"/>
  <c r="F33" i="12"/>
  <c r="G33" i="12"/>
  <c r="H33" i="12"/>
  <c r="I33" i="12"/>
  <c r="J33" i="12"/>
  <c r="K33" i="12"/>
  <c r="L33" i="12"/>
  <c r="M33" i="12"/>
  <c r="N33" i="12"/>
  <c r="O33" i="12"/>
  <c r="P33" i="12"/>
  <c r="Q33" i="12"/>
  <c r="R33" i="12"/>
  <c r="S33" i="12"/>
  <c r="T33" i="12"/>
  <c r="U33" i="12"/>
  <c r="D28" i="12"/>
  <c r="E28" i="12"/>
  <c r="F28" i="12"/>
  <c r="G28" i="12"/>
  <c r="H28" i="12"/>
  <c r="I28" i="12"/>
  <c r="J28" i="12"/>
  <c r="K28" i="12"/>
  <c r="L28" i="12"/>
  <c r="M28" i="12"/>
  <c r="N28" i="12"/>
  <c r="O28" i="12"/>
  <c r="P28" i="12"/>
  <c r="Q28" i="12"/>
  <c r="R28" i="12"/>
  <c r="S28" i="12"/>
  <c r="T28" i="12"/>
  <c r="U28" i="12"/>
  <c r="D24" i="12"/>
  <c r="E24" i="12"/>
  <c r="E25" i="12" s="1"/>
  <c r="F24" i="12"/>
  <c r="F25" i="12" s="1"/>
  <c r="G24" i="12"/>
  <c r="H24" i="12"/>
  <c r="I24" i="12"/>
  <c r="I25" i="12" s="1"/>
  <c r="J24" i="12"/>
  <c r="J25" i="12" s="1"/>
  <c r="K24" i="12"/>
  <c r="L24" i="12"/>
  <c r="M24" i="12"/>
  <c r="M25" i="12" s="1"/>
  <c r="N24" i="12"/>
  <c r="N25" i="12" s="1"/>
  <c r="O24" i="12"/>
  <c r="P24" i="12"/>
  <c r="Q24" i="12"/>
  <c r="Q25" i="12" s="1"/>
  <c r="R24" i="12"/>
  <c r="R25" i="12" s="1"/>
  <c r="S24" i="12"/>
  <c r="T24" i="12"/>
  <c r="U24" i="12"/>
  <c r="U25" i="12" s="1"/>
  <c r="D25" i="12"/>
  <c r="G25" i="12"/>
  <c r="H25" i="12"/>
  <c r="K25" i="12"/>
  <c r="L25" i="12"/>
  <c r="O25" i="12"/>
  <c r="P25" i="12"/>
  <c r="S25" i="12"/>
  <c r="T25" i="12"/>
  <c r="D19" i="12"/>
  <c r="E19" i="12"/>
  <c r="F19" i="12"/>
  <c r="G19" i="12"/>
  <c r="H19" i="12"/>
  <c r="I19" i="12"/>
  <c r="J19" i="12"/>
  <c r="K19" i="12"/>
  <c r="L19" i="12"/>
  <c r="M19" i="12"/>
  <c r="N19" i="12"/>
  <c r="O19" i="12"/>
  <c r="P19" i="12"/>
  <c r="Q19" i="12"/>
  <c r="R19" i="12"/>
  <c r="S19" i="12"/>
  <c r="T19" i="12"/>
  <c r="U19" i="12"/>
  <c r="D15" i="12"/>
  <c r="E15" i="12"/>
  <c r="F15" i="12"/>
  <c r="G15" i="12"/>
  <c r="H15" i="12"/>
  <c r="I15" i="12"/>
  <c r="J15" i="12"/>
  <c r="K15" i="12"/>
  <c r="L15" i="12"/>
  <c r="M15" i="12"/>
  <c r="N15" i="12"/>
  <c r="O15" i="12"/>
  <c r="P15" i="12"/>
  <c r="Q15" i="12"/>
  <c r="R15" i="12"/>
  <c r="S15" i="12"/>
  <c r="T15" i="12"/>
  <c r="U15" i="12"/>
  <c r="D11" i="12"/>
  <c r="E11" i="12"/>
  <c r="F11" i="12"/>
  <c r="G11" i="12"/>
  <c r="H11" i="12"/>
  <c r="I11" i="12"/>
  <c r="J11" i="12"/>
  <c r="K11" i="12"/>
  <c r="L11" i="12"/>
  <c r="M11" i="12"/>
  <c r="N11" i="12"/>
  <c r="O11" i="12"/>
  <c r="P11" i="12"/>
  <c r="Q11" i="12"/>
  <c r="R11" i="12"/>
  <c r="S11" i="12"/>
  <c r="T11" i="12"/>
  <c r="U11" i="12"/>
  <c r="J55" i="14" l="1"/>
  <c r="H60" i="14"/>
  <c r="I51" i="13"/>
  <c r="N51" i="13" s="1"/>
  <c r="N50" i="13"/>
  <c r="U25" i="13"/>
  <c r="U51" i="13" s="1"/>
  <c r="O51" i="13"/>
  <c r="J54" i="13"/>
  <c r="J53" i="13"/>
  <c r="O58" i="13" l="1"/>
  <c r="H62" i="13"/>
  <c r="N58" i="13"/>
  <c r="M60" i="13"/>
  <c r="H59" i="13"/>
  <c r="M57" i="13"/>
  <c r="I63" i="13"/>
  <c r="N56" i="13"/>
  <c r="M59" i="13"/>
  <c r="H63" i="13"/>
  <c r="H60" i="13"/>
  <c r="J55" i="13"/>
  <c r="U13" i="12"/>
  <c r="U14" i="12"/>
  <c r="U17" i="12"/>
  <c r="U36" i="12"/>
  <c r="T8" i="12"/>
  <c r="T9" i="12"/>
  <c r="T10" i="12"/>
  <c r="T12" i="12"/>
  <c r="T13" i="12"/>
  <c r="T14" i="12"/>
  <c r="T16" i="12"/>
  <c r="T17" i="12"/>
  <c r="T18" i="12"/>
  <c r="T20" i="12"/>
  <c r="T21" i="12"/>
  <c r="T22" i="12"/>
  <c r="T23" i="12"/>
  <c r="T26" i="12"/>
  <c r="T27" i="12"/>
  <c r="T29" i="12"/>
  <c r="T30" i="12"/>
  <c r="T31" i="12"/>
  <c r="T32" i="12"/>
  <c r="T34" i="12"/>
  <c r="T35" i="12"/>
  <c r="T36" i="12"/>
  <c r="T37" i="12"/>
  <c r="T40" i="12"/>
  <c r="T41" i="12"/>
  <c r="T42" i="12"/>
  <c r="T43" i="12"/>
  <c r="T45" i="12"/>
  <c r="T46" i="12"/>
  <c r="T47" i="12"/>
  <c r="T48" i="12"/>
  <c r="N8" i="12"/>
  <c r="U8" i="12" s="1"/>
  <c r="N9" i="12"/>
  <c r="U9" i="12" s="1"/>
  <c r="N10" i="12"/>
  <c r="U10" i="12" s="1"/>
  <c r="N12" i="12"/>
  <c r="U12" i="12" s="1"/>
  <c r="N13" i="12"/>
  <c r="N14" i="12"/>
  <c r="N16" i="12"/>
  <c r="N17" i="12"/>
  <c r="N18" i="12"/>
  <c r="U18" i="12" s="1"/>
  <c r="N20" i="12"/>
  <c r="U20" i="12" s="1"/>
  <c r="N21" i="12"/>
  <c r="U21" i="12" s="1"/>
  <c r="N22" i="12"/>
  <c r="U22" i="12" s="1"/>
  <c r="N23" i="12"/>
  <c r="N26" i="12"/>
  <c r="U26" i="12" s="1"/>
  <c r="N27" i="12"/>
  <c r="N29" i="12"/>
  <c r="N30" i="12"/>
  <c r="N31" i="12"/>
  <c r="N32" i="12"/>
  <c r="N34" i="12"/>
  <c r="N35" i="12"/>
  <c r="N36" i="12"/>
  <c r="N37" i="12"/>
  <c r="N40" i="12"/>
  <c r="N41" i="12"/>
  <c r="N42" i="12"/>
  <c r="N43" i="12"/>
  <c r="N45" i="12"/>
  <c r="N46" i="12"/>
  <c r="N47" i="12"/>
  <c r="N48" i="12"/>
  <c r="H8" i="12"/>
  <c r="H9" i="12"/>
  <c r="H10" i="12"/>
  <c r="H12" i="12"/>
  <c r="H13" i="12"/>
  <c r="H14" i="12"/>
  <c r="H16" i="12"/>
  <c r="U16" i="12" s="1"/>
  <c r="H17" i="12"/>
  <c r="H18" i="12"/>
  <c r="H20" i="12"/>
  <c r="H21" i="12"/>
  <c r="H22" i="12"/>
  <c r="H23" i="12"/>
  <c r="U23" i="12" s="1"/>
  <c r="H26" i="12"/>
  <c r="H27" i="12"/>
  <c r="U27" i="12" s="1"/>
  <c r="H29" i="12"/>
  <c r="U29" i="12" s="1"/>
  <c r="H30" i="12"/>
  <c r="U30" i="12" s="1"/>
  <c r="H31" i="12"/>
  <c r="U31" i="12" s="1"/>
  <c r="H32" i="12"/>
  <c r="H34" i="12"/>
  <c r="U34" i="12" s="1"/>
  <c r="H35" i="12"/>
  <c r="U35" i="12" s="1"/>
  <c r="H36" i="12"/>
  <c r="H37" i="12"/>
  <c r="U37" i="12" s="1"/>
  <c r="H40" i="12"/>
  <c r="U40" i="12" s="1"/>
  <c r="H41" i="12"/>
  <c r="U41" i="12" s="1"/>
  <c r="H42" i="12"/>
  <c r="U42" i="12" s="1"/>
  <c r="H43" i="12"/>
  <c r="U43" i="12" s="1"/>
  <c r="H45" i="12"/>
  <c r="U45" i="12" s="1"/>
  <c r="H46" i="12"/>
  <c r="U46" i="12" s="1"/>
  <c r="H47" i="12"/>
  <c r="U47" i="12" s="1"/>
  <c r="H48" i="12"/>
  <c r="U48" i="12" s="1"/>
  <c r="C51" i="12"/>
  <c r="C50" i="12"/>
  <c r="C49" i="12"/>
  <c r="C44" i="12"/>
  <c r="C39" i="12"/>
  <c r="C38" i="12"/>
  <c r="C33" i="12"/>
  <c r="C28" i="12"/>
  <c r="C25" i="12"/>
  <c r="C24" i="12"/>
  <c r="C19" i="12"/>
  <c r="C15" i="12"/>
  <c r="C11" i="12"/>
  <c r="S8" i="12"/>
  <c r="S9" i="12"/>
  <c r="S10" i="12"/>
  <c r="S12" i="12"/>
  <c r="S13" i="12"/>
  <c r="S14" i="12"/>
  <c r="S16" i="12"/>
  <c r="S17" i="12"/>
  <c r="S18" i="12"/>
  <c r="S20" i="12"/>
  <c r="S21" i="12"/>
  <c r="S22" i="12"/>
  <c r="S23" i="12"/>
  <c r="S26" i="12"/>
  <c r="S27" i="12"/>
  <c r="S29" i="12"/>
  <c r="S30" i="12"/>
  <c r="S31" i="12"/>
  <c r="S32" i="12"/>
  <c r="S34" i="12"/>
  <c r="S35" i="12"/>
  <c r="S36" i="12"/>
  <c r="S37" i="12"/>
  <c r="S40" i="12"/>
  <c r="S41" i="12"/>
  <c r="S42" i="12"/>
  <c r="S43" i="12"/>
  <c r="S45" i="12"/>
  <c r="S46" i="12"/>
  <c r="S47" i="12"/>
  <c r="S48" i="12"/>
  <c r="S7" i="12"/>
  <c r="Q8" i="12"/>
  <c r="Q9" i="12"/>
  <c r="Q10" i="12"/>
  <c r="Q12" i="12"/>
  <c r="Q13" i="12"/>
  <c r="Q14" i="12"/>
  <c r="Q16" i="12"/>
  <c r="Q17" i="12"/>
  <c r="Q18" i="12"/>
  <c r="Q20" i="12"/>
  <c r="Q21" i="12"/>
  <c r="Q22" i="12"/>
  <c r="Q23" i="12"/>
  <c r="Q26" i="12"/>
  <c r="Q27" i="12"/>
  <c r="Q29" i="12"/>
  <c r="Q30" i="12"/>
  <c r="Q31" i="12"/>
  <c r="Q32" i="12"/>
  <c r="Q34" i="12"/>
  <c r="Q35" i="12"/>
  <c r="Q36" i="12"/>
  <c r="Q37" i="12"/>
  <c r="Q40" i="12"/>
  <c r="Q41" i="12"/>
  <c r="Q42" i="12"/>
  <c r="Q43" i="12"/>
  <c r="Q45" i="12"/>
  <c r="Q46" i="12"/>
  <c r="Q47" i="12"/>
  <c r="Q48" i="12"/>
  <c r="Q7" i="12"/>
  <c r="M8" i="12"/>
  <c r="M9" i="12"/>
  <c r="M10" i="12"/>
  <c r="M12" i="12"/>
  <c r="M13" i="12"/>
  <c r="M14" i="12"/>
  <c r="M16" i="12"/>
  <c r="M17" i="12"/>
  <c r="M18" i="12"/>
  <c r="M20" i="12"/>
  <c r="M21" i="12"/>
  <c r="M22" i="12"/>
  <c r="M23" i="12"/>
  <c r="M26" i="12"/>
  <c r="M27" i="12"/>
  <c r="M29" i="12"/>
  <c r="M30" i="12"/>
  <c r="M31" i="12"/>
  <c r="M32" i="12"/>
  <c r="M34" i="12"/>
  <c r="M35" i="12"/>
  <c r="M36" i="12"/>
  <c r="M37" i="12"/>
  <c r="M40" i="12"/>
  <c r="M41" i="12"/>
  <c r="M42" i="12"/>
  <c r="M43" i="12"/>
  <c r="M45" i="12"/>
  <c r="M46" i="12"/>
  <c r="M47" i="12"/>
  <c r="M48" i="12"/>
  <c r="M7" i="12"/>
  <c r="K8" i="12"/>
  <c r="K9" i="12"/>
  <c r="K10" i="12"/>
  <c r="K12" i="12"/>
  <c r="K13" i="12"/>
  <c r="K14" i="12"/>
  <c r="K16" i="12"/>
  <c r="K17" i="12"/>
  <c r="K18" i="12"/>
  <c r="K20" i="12"/>
  <c r="K21" i="12"/>
  <c r="K22" i="12"/>
  <c r="K23" i="12"/>
  <c r="K26" i="12"/>
  <c r="K27" i="12"/>
  <c r="K29" i="12"/>
  <c r="K30" i="12"/>
  <c r="K31" i="12"/>
  <c r="K32" i="12"/>
  <c r="K34" i="12"/>
  <c r="K35" i="12"/>
  <c r="K36" i="12"/>
  <c r="K37" i="12"/>
  <c r="K40" i="12"/>
  <c r="K41" i="12"/>
  <c r="K42" i="12"/>
  <c r="K43" i="12"/>
  <c r="K45" i="12"/>
  <c r="K46" i="12"/>
  <c r="K47" i="12"/>
  <c r="K48" i="12"/>
  <c r="K7" i="12"/>
  <c r="G8" i="12"/>
  <c r="G9" i="12"/>
  <c r="G10" i="12"/>
  <c r="G12" i="12"/>
  <c r="G13" i="12"/>
  <c r="G14" i="12"/>
  <c r="G16" i="12"/>
  <c r="G17" i="12"/>
  <c r="G18" i="12"/>
  <c r="G20" i="12"/>
  <c r="G21" i="12"/>
  <c r="G22" i="12"/>
  <c r="G23" i="12"/>
  <c r="G26" i="12"/>
  <c r="G27" i="12"/>
  <c r="G29" i="12"/>
  <c r="G30" i="12"/>
  <c r="G31" i="12"/>
  <c r="G32" i="12"/>
  <c r="G34" i="12"/>
  <c r="G35" i="12"/>
  <c r="G36" i="12"/>
  <c r="G37" i="12"/>
  <c r="G40" i="12"/>
  <c r="G41" i="12"/>
  <c r="G42" i="12"/>
  <c r="G43" i="12"/>
  <c r="G45" i="12"/>
  <c r="G46" i="12"/>
  <c r="G47" i="12"/>
  <c r="G48" i="12"/>
  <c r="G7" i="12"/>
  <c r="E8" i="12"/>
  <c r="E9" i="12"/>
  <c r="E10" i="12"/>
  <c r="E12" i="12"/>
  <c r="E13" i="12"/>
  <c r="E14" i="12"/>
  <c r="E16" i="12"/>
  <c r="E17" i="12"/>
  <c r="E18" i="12"/>
  <c r="E20" i="12"/>
  <c r="E21" i="12"/>
  <c r="E22" i="12"/>
  <c r="E23" i="12"/>
  <c r="E26" i="12"/>
  <c r="E27" i="12"/>
  <c r="E29" i="12"/>
  <c r="E30" i="12"/>
  <c r="E31" i="12"/>
  <c r="E32" i="12"/>
  <c r="E34" i="12"/>
  <c r="E35" i="12"/>
  <c r="E36" i="12"/>
  <c r="E37" i="12"/>
  <c r="E40" i="12"/>
  <c r="E41" i="12"/>
  <c r="E42" i="12"/>
  <c r="E43" i="12"/>
  <c r="E45" i="12"/>
  <c r="E46" i="12"/>
  <c r="E47" i="12"/>
  <c r="E48" i="12"/>
  <c r="E7" i="12"/>
  <c r="O8" i="12"/>
  <c r="O9" i="12"/>
  <c r="O10" i="12"/>
  <c r="O12" i="12"/>
  <c r="O13" i="12"/>
  <c r="O14" i="12"/>
  <c r="O16" i="12"/>
  <c r="O17" i="12"/>
  <c r="O18" i="12"/>
  <c r="O20" i="12"/>
  <c r="O21" i="12"/>
  <c r="O22" i="12"/>
  <c r="O23" i="12"/>
  <c r="O26" i="12"/>
  <c r="O27" i="12"/>
  <c r="O29" i="12"/>
  <c r="O30" i="12"/>
  <c r="O31" i="12"/>
  <c r="O32" i="12"/>
  <c r="O34" i="12"/>
  <c r="O35" i="12"/>
  <c r="O36" i="12"/>
  <c r="O37" i="12"/>
  <c r="O40" i="12"/>
  <c r="O41" i="12"/>
  <c r="O42" i="12"/>
  <c r="O43" i="12"/>
  <c r="O45" i="12"/>
  <c r="O46" i="12"/>
  <c r="O47" i="12"/>
  <c r="O48" i="12"/>
  <c r="O7" i="12"/>
  <c r="I8" i="12"/>
  <c r="I9" i="12"/>
  <c r="I10" i="12"/>
  <c r="I12" i="12"/>
  <c r="I13" i="12"/>
  <c r="I14" i="12"/>
  <c r="I16" i="12"/>
  <c r="I17" i="12"/>
  <c r="I18" i="12"/>
  <c r="I20" i="12"/>
  <c r="I21" i="12"/>
  <c r="I22" i="12"/>
  <c r="I23" i="12"/>
  <c r="I26" i="12"/>
  <c r="I27" i="12"/>
  <c r="I29" i="12"/>
  <c r="I30" i="12"/>
  <c r="I31" i="12"/>
  <c r="I32" i="12"/>
  <c r="I34" i="12"/>
  <c r="I35" i="12"/>
  <c r="I36" i="12"/>
  <c r="I37" i="12"/>
  <c r="I40" i="12"/>
  <c r="I41" i="12"/>
  <c r="I42" i="12"/>
  <c r="I43" i="12"/>
  <c r="I45" i="12"/>
  <c r="I46" i="12"/>
  <c r="I47" i="12"/>
  <c r="I48" i="12"/>
  <c r="I7" i="12"/>
  <c r="C8" i="12"/>
  <c r="C9" i="12"/>
  <c r="C10" i="12"/>
  <c r="C12" i="12"/>
  <c r="C13" i="12"/>
  <c r="C14" i="12"/>
  <c r="C16" i="12"/>
  <c r="C17" i="12"/>
  <c r="C18" i="12"/>
  <c r="C20" i="12"/>
  <c r="C21" i="12"/>
  <c r="C22" i="12"/>
  <c r="C23" i="12"/>
  <c r="C26" i="12"/>
  <c r="C27" i="12"/>
  <c r="C29" i="12"/>
  <c r="C30" i="12"/>
  <c r="C31" i="12"/>
  <c r="C32" i="12"/>
  <c r="C34" i="12"/>
  <c r="C35" i="12"/>
  <c r="C36" i="12"/>
  <c r="C37" i="12"/>
  <c r="C40" i="12"/>
  <c r="C41" i="12"/>
  <c r="C42" i="12"/>
  <c r="C43" i="12"/>
  <c r="C45" i="12"/>
  <c r="C46" i="12"/>
  <c r="C47" i="12"/>
  <c r="C48" i="12"/>
  <c r="C7" i="12"/>
  <c r="H64" i="12"/>
  <c r="U32" i="12" l="1"/>
  <c r="N7" i="12"/>
  <c r="T7" i="12"/>
  <c r="C7" i="11"/>
  <c r="H7" i="11" s="1"/>
  <c r="E7" i="11"/>
  <c r="G7" i="11"/>
  <c r="I7" i="11"/>
  <c r="N7" i="11" s="1"/>
  <c r="K7" i="11"/>
  <c r="M7" i="11"/>
  <c r="O7" i="11"/>
  <c r="T7" i="11" s="1"/>
  <c r="Q7" i="11"/>
  <c r="S7" i="11"/>
  <c r="C8" i="11"/>
  <c r="H8" i="11" s="1"/>
  <c r="E8" i="11"/>
  <c r="G8" i="11"/>
  <c r="I8" i="11"/>
  <c r="N8" i="11" s="1"/>
  <c r="K8" i="11"/>
  <c r="M8" i="11"/>
  <c r="O8" i="11"/>
  <c r="T8" i="11" s="1"/>
  <c r="Q8" i="11"/>
  <c r="S8" i="11"/>
  <c r="C9" i="11"/>
  <c r="H9" i="11" s="1"/>
  <c r="U9" i="11" s="1"/>
  <c r="E9" i="11"/>
  <c r="G9" i="11"/>
  <c r="I9" i="11"/>
  <c r="N9" i="11" s="1"/>
  <c r="K9" i="11"/>
  <c r="M9" i="11"/>
  <c r="O9" i="11"/>
  <c r="T9" i="11" s="1"/>
  <c r="Q9" i="11"/>
  <c r="S9" i="11"/>
  <c r="C10" i="11"/>
  <c r="H10" i="11" s="1"/>
  <c r="E10" i="11"/>
  <c r="G10" i="11"/>
  <c r="I10" i="11"/>
  <c r="N10" i="11" s="1"/>
  <c r="K10" i="11"/>
  <c r="M10" i="11"/>
  <c r="O10" i="11"/>
  <c r="T10" i="11" s="1"/>
  <c r="Q10" i="11"/>
  <c r="Q11" i="11" s="1"/>
  <c r="S10" i="11"/>
  <c r="D11" i="11"/>
  <c r="F11" i="11"/>
  <c r="J11" i="11"/>
  <c r="L11" i="11"/>
  <c r="P11" i="11"/>
  <c r="R11" i="11"/>
  <c r="C12" i="11"/>
  <c r="H12" i="11" s="1"/>
  <c r="E12" i="11"/>
  <c r="G12" i="11"/>
  <c r="I12" i="11"/>
  <c r="N12" i="11" s="1"/>
  <c r="K12" i="11"/>
  <c r="M12" i="11"/>
  <c r="O12" i="11"/>
  <c r="Q12" i="11"/>
  <c r="S12" i="11"/>
  <c r="C13" i="11"/>
  <c r="H13" i="11" s="1"/>
  <c r="E13" i="11"/>
  <c r="G13" i="11"/>
  <c r="I13" i="11"/>
  <c r="N13" i="11" s="1"/>
  <c r="K13" i="11"/>
  <c r="M13" i="11"/>
  <c r="O13" i="11"/>
  <c r="T13" i="11" s="1"/>
  <c r="Q13" i="11"/>
  <c r="S13" i="11"/>
  <c r="C14" i="11"/>
  <c r="H14" i="11" s="1"/>
  <c r="E14" i="11"/>
  <c r="G14" i="11"/>
  <c r="I14" i="11"/>
  <c r="N14" i="11" s="1"/>
  <c r="K14" i="11"/>
  <c r="M14" i="11"/>
  <c r="O14" i="11"/>
  <c r="T14" i="11" s="1"/>
  <c r="Q14" i="11"/>
  <c r="S14" i="11"/>
  <c r="C15" i="11"/>
  <c r="D15" i="11"/>
  <c r="F15" i="11"/>
  <c r="J15" i="11"/>
  <c r="L15" i="11"/>
  <c r="P15" i="11"/>
  <c r="R15" i="11"/>
  <c r="C16" i="11"/>
  <c r="H16" i="11" s="1"/>
  <c r="E16" i="11"/>
  <c r="G16" i="11"/>
  <c r="I16" i="11"/>
  <c r="N16" i="11" s="1"/>
  <c r="K16" i="11"/>
  <c r="M16" i="11"/>
  <c r="O16" i="11"/>
  <c r="T16" i="11" s="1"/>
  <c r="Q16" i="11"/>
  <c r="S16" i="11"/>
  <c r="C17" i="11"/>
  <c r="H17" i="11" s="1"/>
  <c r="U17" i="11" s="1"/>
  <c r="E17" i="11"/>
  <c r="G17" i="11"/>
  <c r="I17" i="11"/>
  <c r="N17" i="11" s="1"/>
  <c r="K17" i="11"/>
  <c r="M17" i="11"/>
  <c r="O17" i="11"/>
  <c r="T17" i="11" s="1"/>
  <c r="Q17" i="11"/>
  <c r="S17" i="11"/>
  <c r="C18" i="11"/>
  <c r="H18" i="11" s="1"/>
  <c r="E18" i="11"/>
  <c r="G18" i="11"/>
  <c r="I18" i="11"/>
  <c r="N18" i="11" s="1"/>
  <c r="K18" i="11"/>
  <c r="M18" i="11"/>
  <c r="O18" i="11"/>
  <c r="T18" i="11" s="1"/>
  <c r="Q18" i="11"/>
  <c r="Q19" i="11" s="1"/>
  <c r="S18" i="11"/>
  <c r="D19" i="11"/>
  <c r="F19" i="11"/>
  <c r="J19" i="11"/>
  <c r="L19" i="11"/>
  <c r="P19" i="11"/>
  <c r="R19" i="11"/>
  <c r="C20" i="11"/>
  <c r="H20" i="11" s="1"/>
  <c r="E20" i="11"/>
  <c r="G20" i="11"/>
  <c r="I20" i="11"/>
  <c r="K20" i="11"/>
  <c r="M20" i="11"/>
  <c r="O20" i="11"/>
  <c r="T20" i="11" s="1"/>
  <c r="Q20" i="11"/>
  <c r="S20" i="11"/>
  <c r="C21" i="11"/>
  <c r="H21" i="11" s="1"/>
  <c r="E21" i="11"/>
  <c r="G21" i="11"/>
  <c r="I21" i="11"/>
  <c r="N21" i="11" s="1"/>
  <c r="K21" i="11"/>
  <c r="M21" i="11"/>
  <c r="O21" i="11"/>
  <c r="T21" i="11" s="1"/>
  <c r="Q21" i="11"/>
  <c r="S21" i="11"/>
  <c r="C22" i="11"/>
  <c r="H22" i="11" s="1"/>
  <c r="E22" i="11"/>
  <c r="G22" i="11"/>
  <c r="I22" i="11"/>
  <c r="N22" i="11" s="1"/>
  <c r="K22" i="11"/>
  <c r="M22" i="11"/>
  <c r="O22" i="11"/>
  <c r="T22" i="11" s="1"/>
  <c r="Q22" i="11"/>
  <c r="S22" i="11"/>
  <c r="C23" i="11"/>
  <c r="H23" i="11" s="1"/>
  <c r="E23" i="11"/>
  <c r="G23" i="11"/>
  <c r="I23" i="11"/>
  <c r="N23" i="11" s="1"/>
  <c r="K23" i="11"/>
  <c r="M23" i="11"/>
  <c r="O23" i="11"/>
  <c r="T23" i="11" s="1"/>
  <c r="Q23" i="11"/>
  <c r="S23" i="11"/>
  <c r="D24" i="11"/>
  <c r="D25" i="11" s="1"/>
  <c r="F24" i="11"/>
  <c r="J24" i="11"/>
  <c r="L24" i="11"/>
  <c r="L25" i="11" s="1"/>
  <c r="P24" i="11"/>
  <c r="P25" i="11" s="1"/>
  <c r="R24" i="11"/>
  <c r="F25" i="11"/>
  <c r="J25" i="11"/>
  <c r="R25" i="11"/>
  <c r="C26" i="11"/>
  <c r="H26" i="11" s="1"/>
  <c r="E26" i="11"/>
  <c r="G26" i="11"/>
  <c r="I26" i="11"/>
  <c r="N26" i="11" s="1"/>
  <c r="K26" i="11"/>
  <c r="M26" i="11"/>
  <c r="O26" i="11"/>
  <c r="T26" i="11" s="1"/>
  <c r="Q26" i="11"/>
  <c r="S26" i="11"/>
  <c r="C27" i="11"/>
  <c r="H27" i="11" s="1"/>
  <c r="E27" i="11"/>
  <c r="G27" i="11"/>
  <c r="G28" i="11" s="1"/>
  <c r="I27" i="11"/>
  <c r="N27" i="11" s="1"/>
  <c r="K27" i="11"/>
  <c r="M27" i="11"/>
  <c r="O27" i="11"/>
  <c r="T27" i="11" s="1"/>
  <c r="Q27" i="11"/>
  <c r="S27" i="11"/>
  <c r="D28" i="11"/>
  <c r="F28" i="11"/>
  <c r="J28" i="11"/>
  <c r="L28" i="11"/>
  <c r="P28" i="11"/>
  <c r="R28" i="11"/>
  <c r="C29" i="11"/>
  <c r="E29" i="11"/>
  <c r="G29" i="11"/>
  <c r="I29" i="11"/>
  <c r="K29" i="11"/>
  <c r="M29" i="11"/>
  <c r="O29" i="11"/>
  <c r="T29" i="11" s="1"/>
  <c r="Q29" i="11"/>
  <c r="S29" i="11"/>
  <c r="S33" i="11" s="1"/>
  <c r="C30" i="11"/>
  <c r="H30" i="11" s="1"/>
  <c r="E30" i="11"/>
  <c r="G30" i="11"/>
  <c r="I30" i="11"/>
  <c r="N30" i="11" s="1"/>
  <c r="K30" i="11"/>
  <c r="M30" i="11"/>
  <c r="O30" i="11"/>
  <c r="T30" i="11" s="1"/>
  <c r="Q30" i="11"/>
  <c r="S30" i="11"/>
  <c r="C31" i="11"/>
  <c r="H31" i="11" s="1"/>
  <c r="E31" i="11"/>
  <c r="G31" i="11"/>
  <c r="I31" i="11"/>
  <c r="N31" i="11" s="1"/>
  <c r="K31" i="11"/>
  <c r="M31" i="11"/>
  <c r="O31" i="11"/>
  <c r="T31" i="11" s="1"/>
  <c r="Q31" i="11"/>
  <c r="S31" i="11"/>
  <c r="C32" i="11"/>
  <c r="H32" i="11" s="1"/>
  <c r="E32" i="11"/>
  <c r="G32" i="11"/>
  <c r="I32" i="11"/>
  <c r="N32" i="11" s="1"/>
  <c r="K32" i="11"/>
  <c r="M32" i="11"/>
  <c r="O32" i="11"/>
  <c r="T32" i="11" s="1"/>
  <c r="Q32" i="11"/>
  <c r="S32" i="11"/>
  <c r="D33" i="11"/>
  <c r="F33" i="11"/>
  <c r="J33" i="11"/>
  <c r="L33" i="11"/>
  <c r="P33" i="11"/>
  <c r="R33" i="11"/>
  <c r="C34" i="11"/>
  <c r="H34" i="11" s="1"/>
  <c r="E34" i="11"/>
  <c r="G34" i="11"/>
  <c r="I34" i="11"/>
  <c r="K34" i="11"/>
  <c r="M34" i="11"/>
  <c r="O34" i="11"/>
  <c r="T34" i="11" s="1"/>
  <c r="Q34" i="11"/>
  <c r="S34" i="11"/>
  <c r="C35" i="11"/>
  <c r="E35" i="11"/>
  <c r="G35" i="11"/>
  <c r="I35" i="11"/>
  <c r="N35" i="11" s="1"/>
  <c r="K35" i="11"/>
  <c r="M35" i="11"/>
  <c r="O35" i="11"/>
  <c r="T35" i="11" s="1"/>
  <c r="Q35" i="11"/>
  <c r="S35" i="11"/>
  <c r="C36" i="11"/>
  <c r="H36" i="11" s="1"/>
  <c r="E36" i="11"/>
  <c r="G36" i="11"/>
  <c r="I36" i="11"/>
  <c r="N36" i="11" s="1"/>
  <c r="K36" i="11"/>
  <c r="M36" i="11"/>
  <c r="O36" i="11"/>
  <c r="T36" i="11" s="1"/>
  <c r="Q36" i="11"/>
  <c r="S36" i="11"/>
  <c r="C37" i="11"/>
  <c r="H37" i="11" s="1"/>
  <c r="E37" i="11"/>
  <c r="G37" i="11"/>
  <c r="I37" i="11"/>
  <c r="N37" i="11" s="1"/>
  <c r="K37" i="11"/>
  <c r="M37" i="11"/>
  <c r="O37" i="11"/>
  <c r="T37" i="11" s="1"/>
  <c r="Q37" i="11"/>
  <c r="S37" i="11"/>
  <c r="D38" i="11"/>
  <c r="F38" i="11"/>
  <c r="F39" i="11" s="1"/>
  <c r="J38" i="11"/>
  <c r="J39" i="11" s="1"/>
  <c r="L38" i="11"/>
  <c r="P38" i="11"/>
  <c r="P39" i="11" s="1"/>
  <c r="P51" i="11" s="1"/>
  <c r="R38" i="11"/>
  <c r="R39" i="11" s="1"/>
  <c r="D39" i="11"/>
  <c r="L39" i="11"/>
  <c r="C40" i="11"/>
  <c r="H40" i="11" s="1"/>
  <c r="E40" i="11"/>
  <c r="G40" i="11"/>
  <c r="I40" i="11"/>
  <c r="N40" i="11" s="1"/>
  <c r="K40" i="11"/>
  <c r="M40" i="11"/>
  <c r="O40" i="11"/>
  <c r="T40" i="11" s="1"/>
  <c r="Q40" i="11"/>
  <c r="S40" i="11"/>
  <c r="C41" i="11"/>
  <c r="H41" i="11" s="1"/>
  <c r="E41" i="11"/>
  <c r="G41" i="11"/>
  <c r="I41" i="11"/>
  <c r="N41" i="11" s="1"/>
  <c r="K41" i="11"/>
  <c r="M41" i="11"/>
  <c r="O41" i="11"/>
  <c r="T41" i="11" s="1"/>
  <c r="Q41" i="11"/>
  <c r="S41" i="11"/>
  <c r="C42" i="11"/>
  <c r="H42" i="11" s="1"/>
  <c r="E42" i="11"/>
  <c r="G42" i="11"/>
  <c r="I42" i="11"/>
  <c r="N42" i="11" s="1"/>
  <c r="K42" i="11"/>
  <c r="M42" i="11"/>
  <c r="O42" i="11"/>
  <c r="T42" i="11" s="1"/>
  <c r="Q42" i="11"/>
  <c r="S42" i="11"/>
  <c r="C43" i="11"/>
  <c r="H43" i="11" s="1"/>
  <c r="E43" i="11"/>
  <c r="G43" i="11"/>
  <c r="I43" i="11"/>
  <c r="N43" i="11" s="1"/>
  <c r="K43" i="11"/>
  <c r="M43" i="11"/>
  <c r="O43" i="11"/>
  <c r="T43" i="11" s="1"/>
  <c r="Q43" i="11"/>
  <c r="S43" i="11"/>
  <c r="D44" i="11"/>
  <c r="F44" i="11"/>
  <c r="J44" i="11"/>
  <c r="L44" i="11"/>
  <c r="P44" i="11"/>
  <c r="R44" i="11"/>
  <c r="C45" i="11"/>
  <c r="H45" i="11" s="1"/>
  <c r="E45" i="11"/>
  <c r="G45" i="11"/>
  <c r="I45" i="11"/>
  <c r="N45" i="11" s="1"/>
  <c r="K45" i="11"/>
  <c r="M45" i="11"/>
  <c r="O45" i="11"/>
  <c r="T45" i="11" s="1"/>
  <c r="Q45" i="11"/>
  <c r="S45" i="11"/>
  <c r="C46" i="11"/>
  <c r="H46" i="11" s="1"/>
  <c r="E46" i="11"/>
  <c r="G46" i="11"/>
  <c r="G49" i="11" s="1"/>
  <c r="I46" i="11"/>
  <c r="N46" i="11" s="1"/>
  <c r="K46" i="11"/>
  <c r="M46" i="11"/>
  <c r="O46" i="11"/>
  <c r="T46" i="11" s="1"/>
  <c r="Q46" i="11"/>
  <c r="S46" i="11"/>
  <c r="C47" i="11"/>
  <c r="H47" i="11" s="1"/>
  <c r="E47" i="11"/>
  <c r="G47" i="11"/>
  <c r="I47" i="11"/>
  <c r="N47" i="11" s="1"/>
  <c r="K47" i="11"/>
  <c r="M47" i="11"/>
  <c r="O47" i="11"/>
  <c r="T47" i="11" s="1"/>
  <c r="Q47" i="11"/>
  <c r="S47" i="11"/>
  <c r="C48" i="11"/>
  <c r="H48" i="11" s="1"/>
  <c r="E48" i="11"/>
  <c r="G48" i="11"/>
  <c r="I48" i="11"/>
  <c r="N48" i="11" s="1"/>
  <c r="K48" i="11"/>
  <c r="M48" i="11"/>
  <c r="O48" i="11"/>
  <c r="T48" i="11" s="1"/>
  <c r="Q48" i="11"/>
  <c r="S48" i="11"/>
  <c r="D49" i="11"/>
  <c r="F49" i="11"/>
  <c r="F50" i="11" s="1"/>
  <c r="F51" i="11" s="1"/>
  <c r="J49" i="11"/>
  <c r="L49" i="11"/>
  <c r="P49" i="11"/>
  <c r="R49" i="11"/>
  <c r="R50" i="11" s="1"/>
  <c r="R51" i="11" s="1"/>
  <c r="D50" i="11"/>
  <c r="D51" i="11" s="1"/>
  <c r="J50" i="11"/>
  <c r="J51" i="11" s="1"/>
  <c r="L50" i="11"/>
  <c r="P50" i="11"/>
  <c r="L51" i="11"/>
  <c r="H64" i="11"/>
  <c r="U7" i="12" l="1"/>
  <c r="S28" i="11"/>
  <c r="U27" i="11"/>
  <c r="M28" i="11"/>
  <c r="E28" i="11"/>
  <c r="Q24" i="11"/>
  <c r="M19" i="11"/>
  <c r="E19" i="11"/>
  <c r="U32" i="11"/>
  <c r="U23" i="11"/>
  <c r="E24" i="11"/>
  <c r="G19" i="11"/>
  <c r="S49" i="11"/>
  <c r="S38" i="11"/>
  <c r="S39" i="11" s="1"/>
  <c r="S24" i="11"/>
  <c r="S19" i="11"/>
  <c r="S15" i="11"/>
  <c r="Q44" i="11"/>
  <c r="M44" i="11"/>
  <c r="C38" i="11"/>
  <c r="C33" i="11"/>
  <c r="I24" i="11"/>
  <c r="M11" i="11"/>
  <c r="E11" i="11"/>
  <c r="E25" i="11" s="1"/>
  <c r="G11" i="11"/>
  <c r="G38" i="11"/>
  <c r="G39" i="11" s="1"/>
  <c r="K28" i="11"/>
  <c r="O15" i="11"/>
  <c r="G15" i="11"/>
  <c r="U47" i="11"/>
  <c r="Q38" i="11"/>
  <c r="K33" i="11"/>
  <c r="G33" i="11"/>
  <c r="Q28" i="11"/>
  <c r="M24" i="11"/>
  <c r="K15" i="11"/>
  <c r="K11" i="11"/>
  <c r="U30" i="11"/>
  <c r="U18" i="11"/>
  <c r="U10" i="11"/>
  <c r="T38" i="11"/>
  <c r="K49" i="11"/>
  <c r="U48" i="11"/>
  <c r="E49" i="11"/>
  <c r="E50" i="11" s="1"/>
  <c r="T49" i="11"/>
  <c r="O38" i="11"/>
  <c r="H35" i="11"/>
  <c r="K38" i="11"/>
  <c r="K39" i="11" s="1"/>
  <c r="O33" i="11"/>
  <c r="E33" i="11"/>
  <c r="I28" i="11"/>
  <c r="N20" i="11"/>
  <c r="U20" i="11" s="1"/>
  <c r="T19" i="11"/>
  <c r="Q15" i="11"/>
  <c r="T12" i="11"/>
  <c r="U12" i="11" s="1"/>
  <c r="I33" i="11"/>
  <c r="N28" i="11"/>
  <c r="Q25" i="11"/>
  <c r="G24" i="11"/>
  <c r="M15" i="11"/>
  <c r="M25" i="11" s="1"/>
  <c r="T11" i="11"/>
  <c r="N44" i="11"/>
  <c r="O49" i="11"/>
  <c r="Q33" i="11"/>
  <c r="N29" i="11"/>
  <c r="N33" i="11" s="1"/>
  <c r="H29" i="11"/>
  <c r="U29" i="11" s="1"/>
  <c r="T28" i="11"/>
  <c r="U22" i="11"/>
  <c r="K24" i="11"/>
  <c r="I19" i="11"/>
  <c r="K19" i="11"/>
  <c r="U14" i="11"/>
  <c r="E15" i="11"/>
  <c r="I11" i="11"/>
  <c r="U8" i="11"/>
  <c r="N49" i="11"/>
  <c r="U43" i="11"/>
  <c r="U42" i="11"/>
  <c r="E44" i="11"/>
  <c r="S44" i="11"/>
  <c r="S50" i="11" s="1"/>
  <c r="M33" i="11"/>
  <c r="N19" i="11"/>
  <c r="S11" i="11"/>
  <c r="H49" i="11"/>
  <c r="U45" i="11"/>
  <c r="J53" i="11"/>
  <c r="K44" i="11"/>
  <c r="C49" i="11"/>
  <c r="Q49" i="11"/>
  <c r="U46" i="11"/>
  <c r="U41" i="11"/>
  <c r="M49" i="11"/>
  <c r="I44" i="11"/>
  <c r="T44" i="11"/>
  <c r="T50" i="11" s="1"/>
  <c r="U40" i="11"/>
  <c r="H44" i="11"/>
  <c r="U36" i="11"/>
  <c r="H28" i="11"/>
  <c r="U26" i="11"/>
  <c r="N24" i="11"/>
  <c r="T24" i="11"/>
  <c r="H24" i="11"/>
  <c r="N15" i="11"/>
  <c r="T15" i="11"/>
  <c r="N11" i="11"/>
  <c r="G44" i="11"/>
  <c r="G50" i="11" s="1"/>
  <c r="E38" i="11"/>
  <c r="U31" i="11"/>
  <c r="U33" i="11" s="1"/>
  <c r="M38" i="11"/>
  <c r="T33" i="11"/>
  <c r="U16" i="11"/>
  <c r="U19" i="11" s="1"/>
  <c r="H19" i="11"/>
  <c r="I49" i="11"/>
  <c r="U37" i="11"/>
  <c r="N34" i="11"/>
  <c r="N38" i="11" s="1"/>
  <c r="I38" i="11"/>
  <c r="I39" i="11" s="1"/>
  <c r="U21" i="11"/>
  <c r="U13" i="11"/>
  <c r="U7" i="11"/>
  <c r="U11" i="11" s="1"/>
  <c r="H11" i="11"/>
  <c r="O44" i="11"/>
  <c r="C44" i="11"/>
  <c r="H33" i="11"/>
  <c r="O28" i="11"/>
  <c r="C28" i="11"/>
  <c r="O24" i="11"/>
  <c r="C24" i="11"/>
  <c r="H15" i="11"/>
  <c r="O19" i="11"/>
  <c r="C19" i="11"/>
  <c r="I15" i="11"/>
  <c r="O11" i="11"/>
  <c r="C11" i="11"/>
  <c r="J53" i="12" l="1"/>
  <c r="I63" i="12" s="1"/>
  <c r="J54" i="12"/>
  <c r="M50" i="11"/>
  <c r="N50" i="11"/>
  <c r="C39" i="11"/>
  <c r="O50" i="11"/>
  <c r="U28" i="11"/>
  <c r="S25" i="11"/>
  <c r="S51" i="11" s="1"/>
  <c r="Q50" i="11"/>
  <c r="G25" i="11"/>
  <c r="G51" i="11" s="1"/>
  <c r="M39" i="11"/>
  <c r="M51" i="11" s="1"/>
  <c r="K50" i="11"/>
  <c r="Q39" i="11"/>
  <c r="U44" i="11"/>
  <c r="U15" i="11"/>
  <c r="U49" i="11"/>
  <c r="E39" i="11"/>
  <c r="E51" i="11" s="1"/>
  <c r="N25" i="11"/>
  <c r="I25" i="11"/>
  <c r="O39" i="11"/>
  <c r="T39" i="11"/>
  <c r="C50" i="11"/>
  <c r="K25" i="11"/>
  <c r="K51" i="11" s="1"/>
  <c r="U35" i="11"/>
  <c r="H38" i="11"/>
  <c r="N39" i="11"/>
  <c r="H39" i="11"/>
  <c r="N56" i="11"/>
  <c r="O58" i="11"/>
  <c r="M60" i="11"/>
  <c r="H59" i="11"/>
  <c r="M59" i="11"/>
  <c r="I63" i="11"/>
  <c r="M57" i="11"/>
  <c r="N58" i="11"/>
  <c r="H62" i="11"/>
  <c r="M55" i="11"/>
  <c r="H63" i="11"/>
  <c r="J57" i="11"/>
  <c r="U24" i="11"/>
  <c r="I50" i="11"/>
  <c r="C25" i="11"/>
  <c r="H25" i="11"/>
  <c r="H50" i="11"/>
  <c r="O25" i="11"/>
  <c r="T25" i="11"/>
  <c r="T51" i="11" s="1"/>
  <c r="U34" i="11"/>
  <c r="M60" i="12" l="1"/>
  <c r="N56" i="12"/>
  <c r="H59" i="12"/>
  <c r="M57" i="12"/>
  <c r="O58" i="12"/>
  <c r="H63" i="12"/>
  <c r="M55" i="12"/>
  <c r="H62" i="12"/>
  <c r="N58" i="12"/>
  <c r="M59" i="12"/>
  <c r="H60" i="12"/>
  <c r="J55" i="12"/>
  <c r="Q51" i="11"/>
  <c r="C51" i="11"/>
  <c r="N51" i="11"/>
  <c r="H51" i="11"/>
  <c r="U38" i="11"/>
  <c r="U39" i="11" s="1"/>
  <c r="J54" i="11"/>
  <c r="U50" i="11"/>
  <c r="I51" i="11"/>
  <c r="O51" i="11"/>
  <c r="U25" i="11"/>
  <c r="J55" i="11"/>
  <c r="H60" i="11" l="1"/>
  <c r="U51" i="11"/>
  <c r="D49" i="10" l="1"/>
  <c r="E49" i="10"/>
  <c r="F49" i="10"/>
  <c r="F50" i="10" s="1"/>
  <c r="G49" i="10"/>
  <c r="J49" i="10"/>
  <c r="J50" i="10" s="1"/>
  <c r="K49" i="10"/>
  <c r="L49" i="10"/>
  <c r="M49" i="10"/>
  <c r="M50" i="10" s="1"/>
  <c r="P49" i="10"/>
  <c r="Q49" i="10"/>
  <c r="Q50" i="10" s="1"/>
  <c r="R49" i="10"/>
  <c r="R50" i="10" s="1"/>
  <c r="S49" i="10"/>
  <c r="G50" i="10"/>
  <c r="K50" i="10"/>
  <c r="L50" i="10"/>
  <c r="P50" i="10"/>
  <c r="S50" i="10"/>
  <c r="D44" i="10"/>
  <c r="D50" i="10" s="1"/>
  <c r="F44" i="10"/>
  <c r="G44" i="10"/>
  <c r="J44" i="10"/>
  <c r="K44" i="10"/>
  <c r="L44" i="10"/>
  <c r="M44" i="10"/>
  <c r="P44" i="10"/>
  <c r="Q44" i="10"/>
  <c r="R44" i="10"/>
  <c r="S44" i="10"/>
  <c r="D38" i="10"/>
  <c r="E38" i="10"/>
  <c r="E39" i="10" s="1"/>
  <c r="F38" i="10"/>
  <c r="F39" i="10" s="1"/>
  <c r="G38" i="10"/>
  <c r="J38" i="10"/>
  <c r="J39" i="10" s="1"/>
  <c r="K38" i="10"/>
  <c r="L38" i="10"/>
  <c r="M38" i="10"/>
  <c r="M39" i="10" s="1"/>
  <c r="P38" i="10"/>
  <c r="Q38" i="10"/>
  <c r="Q39" i="10" s="1"/>
  <c r="R38" i="10"/>
  <c r="R39" i="10" s="1"/>
  <c r="S38" i="10"/>
  <c r="D39" i="10"/>
  <c r="G39" i="10"/>
  <c r="K39" i="10"/>
  <c r="L39" i="10"/>
  <c r="P39" i="10"/>
  <c r="S39" i="10"/>
  <c r="D33" i="10"/>
  <c r="E33" i="10"/>
  <c r="F33" i="10"/>
  <c r="G33" i="10"/>
  <c r="J33" i="10"/>
  <c r="K33" i="10"/>
  <c r="L33" i="10"/>
  <c r="M33" i="10"/>
  <c r="P33" i="10"/>
  <c r="Q33" i="10"/>
  <c r="R33" i="10"/>
  <c r="S33" i="10"/>
  <c r="D28" i="10"/>
  <c r="E28" i="10"/>
  <c r="F28" i="10"/>
  <c r="G28" i="10"/>
  <c r="J28" i="10"/>
  <c r="K28" i="10"/>
  <c r="L28" i="10"/>
  <c r="M28" i="10"/>
  <c r="P28" i="10"/>
  <c r="Q28" i="10"/>
  <c r="R28" i="10"/>
  <c r="S28" i="10"/>
  <c r="D24" i="10"/>
  <c r="E24" i="10"/>
  <c r="F24" i="10"/>
  <c r="F25" i="10" s="1"/>
  <c r="G24" i="10"/>
  <c r="J24" i="10"/>
  <c r="K24" i="10"/>
  <c r="L24" i="10"/>
  <c r="M24" i="10"/>
  <c r="M25" i="10" s="1"/>
  <c r="P24" i="10"/>
  <c r="Q24" i="10"/>
  <c r="Q25" i="10" s="1"/>
  <c r="R24" i="10"/>
  <c r="S24" i="10"/>
  <c r="G25" i="10"/>
  <c r="L25" i="10"/>
  <c r="P25" i="10"/>
  <c r="D19" i="10"/>
  <c r="E19" i="10"/>
  <c r="F19" i="10"/>
  <c r="G19" i="10"/>
  <c r="J19" i="10"/>
  <c r="K19" i="10"/>
  <c r="L19" i="10"/>
  <c r="M19" i="10"/>
  <c r="P19" i="10"/>
  <c r="Q19" i="10"/>
  <c r="R19" i="10"/>
  <c r="S19" i="10"/>
  <c r="D15" i="10"/>
  <c r="D25" i="10" s="1"/>
  <c r="F15" i="10"/>
  <c r="G15" i="10"/>
  <c r="J15" i="10"/>
  <c r="L15" i="10"/>
  <c r="M15" i="10"/>
  <c r="P15" i="10"/>
  <c r="Q15" i="10"/>
  <c r="R15" i="10"/>
  <c r="D11" i="10"/>
  <c r="E11" i="10"/>
  <c r="F11" i="10"/>
  <c r="G11" i="10"/>
  <c r="J11" i="10"/>
  <c r="K11" i="10"/>
  <c r="L11" i="10"/>
  <c r="M11" i="10"/>
  <c r="P11" i="10"/>
  <c r="Q11" i="10"/>
  <c r="R11" i="10"/>
  <c r="L51" i="10" l="1"/>
  <c r="Q51" i="10"/>
  <c r="P51" i="10"/>
  <c r="M51" i="10"/>
  <c r="F51" i="10"/>
  <c r="G51" i="10"/>
  <c r="R25" i="10"/>
  <c r="R51" i="10" s="1"/>
  <c r="J25" i="10"/>
  <c r="J51" i="10"/>
  <c r="D51" i="10"/>
  <c r="S8" i="10"/>
  <c r="S9" i="10"/>
  <c r="S10" i="10"/>
  <c r="S12" i="10"/>
  <c r="S15" i="10" s="1"/>
  <c r="S13" i="10"/>
  <c r="S14" i="10"/>
  <c r="S16" i="10"/>
  <c r="S17" i="10"/>
  <c r="S18" i="10"/>
  <c r="S20" i="10"/>
  <c r="S21" i="10"/>
  <c r="S22" i="10"/>
  <c r="S23" i="10"/>
  <c r="S26" i="10"/>
  <c r="S27" i="10"/>
  <c r="S29" i="10"/>
  <c r="S30" i="10"/>
  <c r="S31" i="10"/>
  <c r="S32" i="10"/>
  <c r="S34" i="10"/>
  <c r="S35" i="10"/>
  <c r="S36" i="10"/>
  <c r="S37" i="10"/>
  <c r="S40" i="10"/>
  <c r="S41" i="10"/>
  <c r="S42" i="10"/>
  <c r="S43" i="10"/>
  <c r="S45" i="10"/>
  <c r="S46" i="10"/>
  <c r="S47" i="10"/>
  <c r="S48" i="10"/>
  <c r="S7" i="10"/>
  <c r="S11" i="10" s="1"/>
  <c r="Q8" i="10"/>
  <c r="Q9" i="10"/>
  <c r="Q10" i="10"/>
  <c r="Q12" i="10"/>
  <c r="Q13" i="10"/>
  <c r="Q14" i="10"/>
  <c r="Q16" i="10"/>
  <c r="Q17" i="10"/>
  <c r="Q18" i="10"/>
  <c r="Q20" i="10"/>
  <c r="Q21" i="10"/>
  <c r="Q22" i="10"/>
  <c r="Q23" i="10"/>
  <c r="Q26" i="10"/>
  <c r="Q27" i="10"/>
  <c r="Q29" i="10"/>
  <c r="Q30" i="10"/>
  <c r="Q31" i="10"/>
  <c r="Q32" i="10"/>
  <c r="Q34" i="10"/>
  <c r="Q35" i="10"/>
  <c r="Q36" i="10"/>
  <c r="Q37" i="10"/>
  <c r="Q40" i="10"/>
  <c r="Q41" i="10"/>
  <c r="Q42" i="10"/>
  <c r="Q43" i="10"/>
  <c r="Q45" i="10"/>
  <c r="Q46" i="10"/>
  <c r="Q47" i="10"/>
  <c r="Q48" i="10"/>
  <c r="Q7" i="10"/>
  <c r="M8" i="10"/>
  <c r="M9" i="10"/>
  <c r="M10" i="10"/>
  <c r="M12" i="10"/>
  <c r="M13" i="10"/>
  <c r="M14" i="10"/>
  <c r="M16" i="10"/>
  <c r="M17" i="10"/>
  <c r="M18" i="10"/>
  <c r="M20" i="10"/>
  <c r="M21" i="10"/>
  <c r="M22" i="10"/>
  <c r="M23" i="10"/>
  <c r="M26" i="10"/>
  <c r="M27" i="10"/>
  <c r="M29" i="10"/>
  <c r="M30" i="10"/>
  <c r="M31" i="10"/>
  <c r="M32" i="10"/>
  <c r="M34" i="10"/>
  <c r="M35" i="10"/>
  <c r="M36" i="10"/>
  <c r="M37" i="10"/>
  <c r="M40" i="10"/>
  <c r="M41" i="10"/>
  <c r="M42" i="10"/>
  <c r="M43" i="10"/>
  <c r="M45" i="10"/>
  <c r="M46" i="10"/>
  <c r="M47" i="10"/>
  <c r="M48" i="10"/>
  <c r="M7" i="10"/>
  <c r="K8" i="10"/>
  <c r="K9" i="10"/>
  <c r="K10" i="10"/>
  <c r="K12" i="10"/>
  <c r="K13" i="10"/>
  <c r="K14" i="10"/>
  <c r="K16" i="10"/>
  <c r="K17" i="10"/>
  <c r="K18" i="10"/>
  <c r="K20" i="10"/>
  <c r="K21" i="10"/>
  <c r="K22" i="10"/>
  <c r="K23" i="10"/>
  <c r="K26" i="10"/>
  <c r="K27" i="10"/>
  <c r="K29" i="10"/>
  <c r="K30" i="10"/>
  <c r="K31" i="10"/>
  <c r="K32" i="10"/>
  <c r="K34" i="10"/>
  <c r="K35" i="10"/>
  <c r="K36" i="10"/>
  <c r="K37" i="10"/>
  <c r="K40" i="10"/>
  <c r="K41" i="10"/>
  <c r="K42" i="10"/>
  <c r="K43" i="10"/>
  <c r="K45" i="10"/>
  <c r="K46" i="10"/>
  <c r="K47" i="10"/>
  <c r="K48" i="10"/>
  <c r="K7" i="10"/>
  <c r="G8" i="10"/>
  <c r="G9" i="10"/>
  <c r="G10" i="10"/>
  <c r="G12" i="10"/>
  <c r="G13" i="10"/>
  <c r="G14" i="10"/>
  <c r="G16" i="10"/>
  <c r="G17" i="10"/>
  <c r="G18" i="10"/>
  <c r="G20" i="10"/>
  <c r="G21" i="10"/>
  <c r="G22" i="10"/>
  <c r="G23" i="10"/>
  <c r="G26" i="10"/>
  <c r="G27" i="10"/>
  <c r="G29" i="10"/>
  <c r="G30" i="10"/>
  <c r="G31" i="10"/>
  <c r="G32" i="10"/>
  <c r="G34" i="10"/>
  <c r="G35" i="10"/>
  <c r="G36" i="10"/>
  <c r="G37" i="10"/>
  <c r="G40" i="10"/>
  <c r="G41" i="10"/>
  <c r="G42" i="10"/>
  <c r="G43" i="10"/>
  <c r="G45" i="10"/>
  <c r="G46" i="10"/>
  <c r="G47" i="10"/>
  <c r="G48" i="10"/>
  <c r="G7" i="10"/>
  <c r="E8" i="10"/>
  <c r="E9" i="10"/>
  <c r="E10" i="10"/>
  <c r="E12" i="10"/>
  <c r="E13" i="10"/>
  <c r="E15" i="10" s="1"/>
  <c r="E25" i="10" s="1"/>
  <c r="E14" i="10"/>
  <c r="E16" i="10"/>
  <c r="E17" i="10"/>
  <c r="E18" i="10"/>
  <c r="E20" i="10"/>
  <c r="E21" i="10"/>
  <c r="E22" i="10"/>
  <c r="E23" i="10"/>
  <c r="E26" i="10"/>
  <c r="E27" i="10"/>
  <c r="E29" i="10"/>
  <c r="E30" i="10"/>
  <c r="E31" i="10"/>
  <c r="E32" i="10"/>
  <c r="E34" i="10"/>
  <c r="E35" i="10"/>
  <c r="E36" i="10"/>
  <c r="E37" i="10"/>
  <c r="E40" i="10"/>
  <c r="E41" i="10"/>
  <c r="E42" i="10"/>
  <c r="E44" i="10" s="1"/>
  <c r="E50" i="10" s="1"/>
  <c r="E43" i="10"/>
  <c r="E45" i="10"/>
  <c r="E46" i="10"/>
  <c r="E47" i="10"/>
  <c r="E48" i="10"/>
  <c r="E7" i="10"/>
  <c r="H64" i="10"/>
  <c r="S25" i="10" l="1"/>
  <c r="S51" i="10" s="1"/>
  <c r="E51" i="10"/>
  <c r="K15" i="10"/>
  <c r="K25" i="10" s="1"/>
  <c r="K51" i="10" s="1"/>
  <c r="D51" i="9"/>
  <c r="E51" i="9"/>
  <c r="F51" i="9"/>
  <c r="G51" i="9"/>
  <c r="J51" i="9"/>
  <c r="K51" i="9"/>
  <c r="L51" i="9"/>
  <c r="M51" i="9"/>
  <c r="P51" i="9"/>
  <c r="Q51" i="9"/>
  <c r="R51" i="9"/>
  <c r="S51" i="9"/>
  <c r="D50" i="9"/>
  <c r="E50" i="9"/>
  <c r="F50" i="9"/>
  <c r="G50" i="9"/>
  <c r="J50" i="9"/>
  <c r="K50" i="9"/>
  <c r="L50" i="9"/>
  <c r="M50" i="9"/>
  <c r="P50" i="9"/>
  <c r="Q50" i="9"/>
  <c r="R50" i="9"/>
  <c r="S50" i="9"/>
  <c r="D49" i="9"/>
  <c r="E49" i="9"/>
  <c r="F49" i="9"/>
  <c r="G49" i="9"/>
  <c r="J49" i="9"/>
  <c r="K49" i="9"/>
  <c r="L49" i="9"/>
  <c r="M49" i="9"/>
  <c r="P49" i="9"/>
  <c r="Q49" i="9"/>
  <c r="R49" i="9"/>
  <c r="S49" i="9"/>
  <c r="D44" i="9"/>
  <c r="E44" i="9"/>
  <c r="F44" i="9"/>
  <c r="G44" i="9"/>
  <c r="J44" i="9"/>
  <c r="K44" i="9"/>
  <c r="L44" i="9"/>
  <c r="M44" i="9"/>
  <c r="P44" i="9"/>
  <c r="Q44" i="9"/>
  <c r="R44" i="9"/>
  <c r="S44" i="9"/>
  <c r="D39" i="9"/>
  <c r="E39" i="9"/>
  <c r="F39" i="9"/>
  <c r="G39" i="9"/>
  <c r="J39" i="9"/>
  <c r="K39" i="9"/>
  <c r="L39" i="9"/>
  <c r="M39" i="9"/>
  <c r="P39" i="9"/>
  <c r="Q39" i="9"/>
  <c r="R39" i="9"/>
  <c r="S39" i="9"/>
  <c r="D38" i="9"/>
  <c r="E38" i="9"/>
  <c r="F38" i="9"/>
  <c r="G38" i="9"/>
  <c r="J38" i="9"/>
  <c r="K38" i="9"/>
  <c r="L38" i="9"/>
  <c r="M38" i="9"/>
  <c r="P38" i="9"/>
  <c r="Q38" i="9"/>
  <c r="R38" i="9"/>
  <c r="S38" i="9"/>
  <c r="D33" i="9"/>
  <c r="E33" i="9"/>
  <c r="F33" i="9"/>
  <c r="G33" i="9"/>
  <c r="J33" i="9"/>
  <c r="K33" i="9"/>
  <c r="L33" i="9"/>
  <c r="M33" i="9"/>
  <c r="P33" i="9"/>
  <c r="Q33" i="9"/>
  <c r="R33" i="9"/>
  <c r="S33" i="9"/>
  <c r="D28" i="9"/>
  <c r="E28" i="9"/>
  <c r="F28" i="9"/>
  <c r="G28" i="9"/>
  <c r="J28" i="9"/>
  <c r="K28" i="9"/>
  <c r="L28" i="9"/>
  <c r="M28" i="9"/>
  <c r="P28" i="9"/>
  <c r="Q28" i="9"/>
  <c r="R28" i="9"/>
  <c r="S28" i="9"/>
  <c r="D25" i="9"/>
  <c r="E25" i="9"/>
  <c r="F25" i="9"/>
  <c r="G25" i="9"/>
  <c r="J25" i="9"/>
  <c r="K25" i="9"/>
  <c r="L25" i="9"/>
  <c r="M25" i="9"/>
  <c r="P25" i="9"/>
  <c r="Q25" i="9"/>
  <c r="R25" i="9"/>
  <c r="S25" i="9"/>
  <c r="D24" i="9"/>
  <c r="E24" i="9"/>
  <c r="F24" i="9"/>
  <c r="G24" i="9"/>
  <c r="J24" i="9"/>
  <c r="K24" i="9"/>
  <c r="L24" i="9"/>
  <c r="M24" i="9"/>
  <c r="P24" i="9"/>
  <c r="Q24" i="9"/>
  <c r="R24" i="9"/>
  <c r="S24" i="9"/>
  <c r="D19" i="9"/>
  <c r="E19" i="9"/>
  <c r="F19" i="9"/>
  <c r="G19" i="9"/>
  <c r="J19" i="9"/>
  <c r="K19" i="9"/>
  <c r="L19" i="9"/>
  <c r="M19" i="9"/>
  <c r="P19" i="9"/>
  <c r="Q19" i="9"/>
  <c r="R19" i="9"/>
  <c r="S19" i="9"/>
  <c r="D15" i="9"/>
  <c r="E15" i="9"/>
  <c r="F15" i="9"/>
  <c r="G15" i="9"/>
  <c r="J15" i="9"/>
  <c r="K15" i="9"/>
  <c r="L15" i="9"/>
  <c r="M15" i="9"/>
  <c r="P15" i="9"/>
  <c r="Q15" i="9"/>
  <c r="R15" i="9"/>
  <c r="S15" i="9"/>
  <c r="D11" i="9"/>
  <c r="E11" i="9"/>
  <c r="F11" i="9"/>
  <c r="G11" i="9"/>
  <c r="J11" i="9"/>
  <c r="K11" i="9"/>
  <c r="L11" i="9"/>
  <c r="M11" i="9"/>
  <c r="P11" i="9"/>
  <c r="Q11" i="9"/>
  <c r="R11" i="9"/>
  <c r="S11" i="9"/>
  <c r="S8" i="9" l="1"/>
  <c r="S9" i="9"/>
  <c r="S10" i="9"/>
  <c r="S12" i="9"/>
  <c r="S13" i="9"/>
  <c r="S14" i="9"/>
  <c r="S16" i="9"/>
  <c r="S17" i="9"/>
  <c r="S18" i="9"/>
  <c r="S20" i="9"/>
  <c r="S21" i="9"/>
  <c r="S22" i="9"/>
  <c r="S23" i="9"/>
  <c r="S26" i="9"/>
  <c r="S27" i="9"/>
  <c r="S29" i="9"/>
  <c r="S30" i="9"/>
  <c r="S31" i="9"/>
  <c r="S32" i="9"/>
  <c r="S34" i="9"/>
  <c r="S35" i="9"/>
  <c r="S36" i="9"/>
  <c r="S37" i="9"/>
  <c r="S40" i="9"/>
  <c r="S41" i="9"/>
  <c r="S42" i="9"/>
  <c r="S43" i="9"/>
  <c r="S45" i="9"/>
  <c r="S46" i="9"/>
  <c r="S47" i="9"/>
  <c r="S48" i="9"/>
  <c r="S7" i="9"/>
  <c r="Q8" i="9"/>
  <c r="Q9" i="9"/>
  <c r="Q10" i="9"/>
  <c r="Q12" i="9"/>
  <c r="Q13" i="9"/>
  <c r="Q14" i="9"/>
  <c r="Q16" i="9"/>
  <c r="Q17" i="9"/>
  <c r="Q18" i="9"/>
  <c r="Q20" i="9"/>
  <c r="Q21" i="9"/>
  <c r="Q22" i="9"/>
  <c r="Q23" i="9"/>
  <c r="Q26" i="9"/>
  <c r="Q27" i="9"/>
  <c r="Q29" i="9"/>
  <c r="Q30" i="9"/>
  <c r="Q31" i="9"/>
  <c r="Q32" i="9"/>
  <c r="Q34" i="9"/>
  <c r="Q35" i="9"/>
  <c r="Q36" i="9"/>
  <c r="Q37" i="9"/>
  <c r="Q40" i="9"/>
  <c r="Q41" i="9"/>
  <c r="Q42" i="9"/>
  <c r="Q43" i="9"/>
  <c r="Q45" i="9"/>
  <c r="Q46" i="9"/>
  <c r="Q47" i="9"/>
  <c r="Q48" i="9"/>
  <c r="Q7" i="9"/>
  <c r="M8" i="9"/>
  <c r="M9" i="9"/>
  <c r="M10" i="9"/>
  <c r="M12" i="9"/>
  <c r="M13" i="9"/>
  <c r="M14" i="9"/>
  <c r="M16" i="9"/>
  <c r="M17" i="9"/>
  <c r="M18" i="9"/>
  <c r="M20" i="9"/>
  <c r="M21" i="9"/>
  <c r="M22" i="9"/>
  <c r="M23" i="9"/>
  <c r="M26" i="9"/>
  <c r="M27" i="9"/>
  <c r="M29" i="9"/>
  <c r="M30" i="9"/>
  <c r="M31" i="9"/>
  <c r="M32" i="9"/>
  <c r="M34" i="9"/>
  <c r="M35" i="9"/>
  <c r="M36" i="9"/>
  <c r="M37" i="9"/>
  <c r="M40" i="9"/>
  <c r="M41" i="9"/>
  <c r="M42" i="9"/>
  <c r="M43" i="9"/>
  <c r="M45" i="9"/>
  <c r="M46" i="9"/>
  <c r="M47" i="9"/>
  <c r="M48" i="9"/>
  <c r="M7" i="9"/>
  <c r="K8" i="9"/>
  <c r="K9" i="9"/>
  <c r="K10" i="9"/>
  <c r="K12" i="9"/>
  <c r="K13" i="9"/>
  <c r="K14" i="9"/>
  <c r="K16" i="9"/>
  <c r="K17" i="9"/>
  <c r="K18" i="9"/>
  <c r="K20" i="9"/>
  <c r="K21" i="9"/>
  <c r="K22" i="9"/>
  <c r="K23" i="9"/>
  <c r="K26" i="9"/>
  <c r="K27" i="9"/>
  <c r="K29" i="9"/>
  <c r="K30" i="9"/>
  <c r="K31" i="9"/>
  <c r="K32" i="9"/>
  <c r="K34" i="9"/>
  <c r="K35" i="9"/>
  <c r="K36" i="9"/>
  <c r="K37" i="9"/>
  <c r="K40" i="9"/>
  <c r="K41" i="9"/>
  <c r="K42" i="9"/>
  <c r="K43" i="9"/>
  <c r="K45" i="9"/>
  <c r="K46" i="9"/>
  <c r="K47" i="9"/>
  <c r="K48" i="9"/>
  <c r="K7" i="9"/>
  <c r="G8" i="9"/>
  <c r="G9" i="9"/>
  <c r="G10" i="9"/>
  <c r="G12" i="9"/>
  <c r="G13" i="9"/>
  <c r="G14" i="9"/>
  <c r="G16" i="9"/>
  <c r="G17" i="9"/>
  <c r="G18" i="9"/>
  <c r="G20" i="9"/>
  <c r="G21" i="9"/>
  <c r="G22" i="9"/>
  <c r="G23" i="9"/>
  <c r="G26" i="9"/>
  <c r="G27" i="9"/>
  <c r="G29" i="9"/>
  <c r="G30" i="9"/>
  <c r="G31" i="9"/>
  <c r="G32" i="9"/>
  <c r="G34" i="9"/>
  <c r="G35" i="9"/>
  <c r="G36" i="9"/>
  <c r="G37" i="9"/>
  <c r="G40" i="9"/>
  <c r="G41" i="9"/>
  <c r="G42" i="9"/>
  <c r="G43" i="9"/>
  <c r="G45" i="9"/>
  <c r="G46" i="9"/>
  <c r="G47" i="9"/>
  <c r="G48" i="9"/>
  <c r="G7" i="9"/>
  <c r="E8" i="9"/>
  <c r="E9" i="9"/>
  <c r="E10" i="9"/>
  <c r="E12" i="9"/>
  <c r="E13" i="9"/>
  <c r="E14" i="9"/>
  <c r="E16" i="9"/>
  <c r="E17" i="9"/>
  <c r="E18" i="9"/>
  <c r="E20" i="9"/>
  <c r="E21" i="9"/>
  <c r="E22" i="9"/>
  <c r="E23" i="9"/>
  <c r="E26" i="9"/>
  <c r="E27" i="9"/>
  <c r="E29" i="9"/>
  <c r="E30" i="9"/>
  <c r="E31" i="9"/>
  <c r="E32" i="9"/>
  <c r="E34" i="9"/>
  <c r="E35" i="9"/>
  <c r="E36" i="9"/>
  <c r="E37" i="9"/>
  <c r="E40" i="9"/>
  <c r="E41" i="9"/>
  <c r="E42" i="9"/>
  <c r="E43" i="9"/>
  <c r="E45" i="9"/>
  <c r="E46" i="9"/>
  <c r="E47" i="9"/>
  <c r="E48" i="9"/>
  <c r="E7" i="9"/>
  <c r="J53" i="10" l="1"/>
  <c r="J54" i="10"/>
  <c r="H64" i="9"/>
  <c r="M60" i="10" l="1"/>
  <c r="M55" i="10"/>
  <c r="H63" i="10"/>
  <c r="H59" i="10"/>
  <c r="N56" i="10"/>
  <c r="M59" i="10"/>
  <c r="H62" i="10"/>
  <c r="J54" i="8"/>
  <c r="J53" i="8"/>
  <c r="D49" i="8" l="1"/>
  <c r="E49" i="8"/>
  <c r="E50" i="8" s="1"/>
  <c r="E51" i="8" s="1"/>
  <c r="F49" i="8"/>
  <c r="G49" i="8"/>
  <c r="J49" i="8"/>
  <c r="K49" i="8"/>
  <c r="L49" i="8"/>
  <c r="M49" i="8"/>
  <c r="M50" i="8" s="1"/>
  <c r="M51" i="8" s="1"/>
  <c r="P49" i="8"/>
  <c r="Q49" i="8"/>
  <c r="Q50" i="8" s="1"/>
  <c r="Q51" i="8" s="1"/>
  <c r="R49" i="8"/>
  <c r="S49" i="8"/>
  <c r="D50" i="8"/>
  <c r="F50" i="8"/>
  <c r="G50" i="8"/>
  <c r="G51" i="8" s="1"/>
  <c r="J50" i="8"/>
  <c r="K50" i="8"/>
  <c r="K51" i="8" s="1"/>
  <c r="L50" i="8"/>
  <c r="P50" i="8"/>
  <c r="R50" i="8"/>
  <c r="S50" i="8"/>
  <c r="S51" i="8" s="1"/>
  <c r="D51" i="8"/>
  <c r="F51" i="8"/>
  <c r="J51" i="8"/>
  <c r="L51" i="8"/>
  <c r="P51" i="8"/>
  <c r="R51" i="8"/>
  <c r="D44" i="8"/>
  <c r="E44" i="8"/>
  <c r="F44" i="8"/>
  <c r="G44" i="8"/>
  <c r="J44" i="8"/>
  <c r="K44" i="8"/>
  <c r="L44" i="8"/>
  <c r="M44" i="8"/>
  <c r="P44" i="8"/>
  <c r="Q44" i="8"/>
  <c r="R44" i="8"/>
  <c r="S44" i="8"/>
  <c r="D38" i="8"/>
  <c r="E38" i="8"/>
  <c r="E39" i="8" s="1"/>
  <c r="F38" i="8"/>
  <c r="G38" i="8"/>
  <c r="J38" i="8"/>
  <c r="K38" i="8"/>
  <c r="L38" i="8"/>
  <c r="M38" i="8"/>
  <c r="M39" i="8" s="1"/>
  <c r="P38" i="8"/>
  <c r="Q38" i="8"/>
  <c r="Q39" i="8" s="1"/>
  <c r="R38" i="8"/>
  <c r="S38" i="8"/>
  <c r="D39" i="8"/>
  <c r="F39" i="8"/>
  <c r="G39" i="8"/>
  <c r="J39" i="8"/>
  <c r="K39" i="8"/>
  <c r="L39" i="8"/>
  <c r="P39" i="8"/>
  <c r="R39" i="8"/>
  <c r="S39" i="8"/>
  <c r="D33" i="8"/>
  <c r="E33" i="8"/>
  <c r="F33" i="8"/>
  <c r="G33" i="8"/>
  <c r="J33" i="8"/>
  <c r="K33" i="8"/>
  <c r="L33" i="8"/>
  <c r="M33" i="8"/>
  <c r="P33" i="8"/>
  <c r="Q33" i="8"/>
  <c r="R33" i="8"/>
  <c r="S33" i="8"/>
  <c r="D28" i="8"/>
  <c r="E28" i="8"/>
  <c r="F28" i="8"/>
  <c r="G28" i="8"/>
  <c r="J28" i="8"/>
  <c r="K28" i="8"/>
  <c r="L28" i="8"/>
  <c r="M28" i="8"/>
  <c r="P28" i="8"/>
  <c r="Q28" i="8"/>
  <c r="R28" i="8"/>
  <c r="S28" i="8"/>
  <c r="D24" i="8"/>
  <c r="E24" i="8"/>
  <c r="F24" i="8"/>
  <c r="G24" i="8"/>
  <c r="J24" i="8"/>
  <c r="K24" i="8"/>
  <c r="L24" i="8"/>
  <c r="M24" i="8"/>
  <c r="P24" i="8"/>
  <c r="Q24" i="8"/>
  <c r="R24" i="8"/>
  <c r="S24" i="8"/>
  <c r="D25" i="8"/>
  <c r="E25" i="8"/>
  <c r="F25" i="8"/>
  <c r="G25" i="8"/>
  <c r="J25" i="8"/>
  <c r="K25" i="8"/>
  <c r="L25" i="8"/>
  <c r="M25" i="8"/>
  <c r="P25" i="8"/>
  <c r="Q25" i="8"/>
  <c r="R25" i="8"/>
  <c r="S25" i="8"/>
  <c r="D19" i="8"/>
  <c r="E19" i="8"/>
  <c r="F19" i="8"/>
  <c r="G19" i="8"/>
  <c r="J19" i="8"/>
  <c r="K19" i="8"/>
  <c r="L19" i="8"/>
  <c r="M19" i="8"/>
  <c r="P19" i="8"/>
  <c r="Q19" i="8"/>
  <c r="R19" i="8"/>
  <c r="S19" i="8"/>
  <c r="D15" i="8"/>
  <c r="E15" i="8"/>
  <c r="F15" i="8"/>
  <c r="G15" i="8"/>
  <c r="J15" i="8"/>
  <c r="K15" i="8"/>
  <c r="L15" i="8"/>
  <c r="M15" i="8"/>
  <c r="P15" i="8"/>
  <c r="Q15" i="8"/>
  <c r="R15" i="8"/>
  <c r="S15" i="8"/>
  <c r="D11" i="8"/>
  <c r="E11" i="8"/>
  <c r="F11" i="8"/>
  <c r="G11" i="8"/>
  <c r="J11" i="8"/>
  <c r="K11" i="8"/>
  <c r="L11" i="8"/>
  <c r="M11" i="8"/>
  <c r="P11" i="8"/>
  <c r="Q11" i="8"/>
  <c r="R11" i="8"/>
  <c r="S11" i="8"/>
  <c r="J53" i="9" l="1"/>
  <c r="H63" i="9" s="1"/>
  <c r="J54" i="9"/>
  <c r="Q8" i="8"/>
  <c r="Q9" i="8"/>
  <c r="Q10" i="8"/>
  <c r="Q12" i="8"/>
  <c r="Q13" i="8"/>
  <c r="Q14" i="8"/>
  <c r="Q16" i="8"/>
  <c r="Q17" i="8"/>
  <c r="Q18" i="8"/>
  <c r="Q20" i="8"/>
  <c r="Q21" i="8"/>
  <c r="Q22" i="8"/>
  <c r="Q23" i="8"/>
  <c r="Q26" i="8"/>
  <c r="Q27" i="8"/>
  <c r="Q29" i="8"/>
  <c r="Q30" i="8"/>
  <c r="Q31" i="8"/>
  <c r="Q32" i="8"/>
  <c r="Q34" i="8"/>
  <c r="Q35" i="8"/>
  <c r="Q36" i="8"/>
  <c r="Q37" i="8"/>
  <c r="Q40" i="8"/>
  <c r="Q41" i="8"/>
  <c r="Q42" i="8"/>
  <c r="Q43" i="8"/>
  <c r="Q45" i="8"/>
  <c r="Q46" i="8"/>
  <c r="Q47" i="8"/>
  <c r="Q48" i="8"/>
  <c r="S8" i="8"/>
  <c r="S9" i="8"/>
  <c r="S10" i="8"/>
  <c r="S12" i="8"/>
  <c r="S13" i="8"/>
  <c r="S14" i="8"/>
  <c r="S16" i="8"/>
  <c r="S17" i="8"/>
  <c r="S18" i="8"/>
  <c r="S20" i="8"/>
  <c r="S21" i="8"/>
  <c r="S22" i="8"/>
  <c r="S23" i="8"/>
  <c r="S26" i="8"/>
  <c r="S27" i="8"/>
  <c r="S29" i="8"/>
  <c r="S30" i="8"/>
  <c r="S31" i="8"/>
  <c r="S32" i="8"/>
  <c r="S34" i="8"/>
  <c r="S35" i="8"/>
  <c r="S36" i="8"/>
  <c r="S37" i="8"/>
  <c r="S40" i="8"/>
  <c r="S41" i="8"/>
  <c r="S42" i="8"/>
  <c r="S43" i="8"/>
  <c r="S45" i="8"/>
  <c r="S46" i="8"/>
  <c r="S47" i="8"/>
  <c r="S48" i="8"/>
  <c r="S7" i="8"/>
  <c r="Q7" i="8"/>
  <c r="K8" i="8"/>
  <c r="K9" i="8"/>
  <c r="K10" i="8"/>
  <c r="K12" i="8"/>
  <c r="K13" i="8"/>
  <c r="K14" i="8"/>
  <c r="K16" i="8"/>
  <c r="K17" i="8"/>
  <c r="K18" i="8"/>
  <c r="K20" i="8"/>
  <c r="K21" i="8"/>
  <c r="K22" i="8"/>
  <c r="K23" i="8"/>
  <c r="K26" i="8"/>
  <c r="K27" i="8"/>
  <c r="K29" i="8"/>
  <c r="K30" i="8"/>
  <c r="K31" i="8"/>
  <c r="K32" i="8"/>
  <c r="K34" i="8"/>
  <c r="K35" i="8"/>
  <c r="K36" i="8"/>
  <c r="K37" i="8"/>
  <c r="K40" i="8"/>
  <c r="K41" i="8"/>
  <c r="K42" i="8"/>
  <c r="K43" i="8"/>
  <c r="K45" i="8"/>
  <c r="K46" i="8"/>
  <c r="K47" i="8"/>
  <c r="K48" i="8"/>
  <c r="M8" i="8"/>
  <c r="M9" i="8"/>
  <c r="M10" i="8"/>
  <c r="M12" i="8"/>
  <c r="M13" i="8"/>
  <c r="M14" i="8"/>
  <c r="M16" i="8"/>
  <c r="M17" i="8"/>
  <c r="M18" i="8"/>
  <c r="M20" i="8"/>
  <c r="M21" i="8"/>
  <c r="M22" i="8"/>
  <c r="M23" i="8"/>
  <c r="M26" i="8"/>
  <c r="M27" i="8"/>
  <c r="M29" i="8"/>
  <c r="M30" i="8"/>
  <c r="M31" i="8"/>
  <c r="M32" i="8"/>
  <c r="M34" i="8"/>
  <c r="M35" i="8"/>
  <c r="M36" i="8"/>
  <c r="M37" i="8"/>
  <c r="M40" i="8"/>
  <c r="M41" i="8"/>
  <c r="M42" i="8"/>
  <c r="M43" i="8"/>
  <c r="M45" i="8"/>
  <c r="M46" i="8"/>
  <c r="M47" i="8"/>
  <c r="M48" i="8"/>
  <c r="M7" i="8"/>
  <c r="K7" i="8"/>
  <c r="G8" i="8"/>
  <c r="G9" i="8"/>
  <c r="G10" i="8"/>
  <c r="G12" i="8"/>
  <c r="G13" i="8"/>
  <c r="G14" i="8"/>
  <c r="G16" i="8"/>
  <c r="G17" i="8"/>
  <c r="G18" i="8"/>
  <c r="G20" i="8"/>
  <c r="G21" i="8"/>
  <c r="G22" i="8"/>
  <c r="G23" i="8"/>
  <c r="G26" i="8"/>
  <c r="G27" i="8"/>
  <c r="G29" i="8"/>
  <c r="G30" i="8"/>
  <c r="G31" i="8"/>
  <c r="G32" i="8"/>
  <c r="G34" i="8"/>
  <c r="G35" i="8"/>
  <c r="G36" i="8"/>
  <c r="G37" i="8"/>
  <c r="G40" i="8"/>
  <c r="G41" i="8"/>
  <c r="G42" i="8"/>
  <c r="G43" i="8"/>
  <c r="G45" i="8"/>
  <c r="G46" i="8"/>
  <c r="G47" i="8"/>
  <c r="G48" i="8"/>
  <c r="G7" i="8"/>
  <c r="E8" i="8"/>
  <c r="E9" i="8"/>
  <c r="E10" i="8"/>
  <c r="E12" i="8"/>
  <c r="E13" i="8"/>
  <c r="E14" i="8"/>
  <c r="E16" i="8"/>
  <c r="E17" i="8"/>
  <c r="E18" i="8"/>
  <c r="E20" i="8"/>
  <c r="E21" i="8"/>
  <c r="E22" i="8"/>
  <c r="E23" i="8"/>
  <c r="E26" i="8"/>
  <c r="E27" i="8"/>
  <c r="E29" i="8"/>
  <c r="E30" i="8"/>
  <c r="E31" i="8"/>
  <c r="E32" i="8"/>
  <c r="E34" i="8"/>
  <c r="E35" i="8"/>
  <c r="E36" i="8"/>
  <c r="E37" i="8"/>
  <c r="E40" i="8"/>
  <c r="E41" i="8"/>
  <c r="E42" i="8"/>
  <c r="E43" i="8"/>
  <c r="E45" i="8"/>
  <c r="E46" i="8"/>
  <c r="E47" i="8"/>
  <c r="E48" i="8"/>
  <c r="E7" i="8"/>
  <c r="H64" i="8"/>
  <c r="H59" i="9" l="1"/>
  <c r="H62" i="9"/>
  <c r="M60" i="9"/>
  <c r="N56" i="9"/>
  <c r="M55" i="9"/>
  <c r="M59" i="9"/>
  <c r="F50" i="7" l="1"/>
  <c r="G50" i="7"/>
  <c r="J50" i="7"/>
  <c r="K50" i="7"/>
  <c r="L50" i="7"/>
  <c r="M50" i="7"/>
  <c r="P50" i="7"/>
  <c r="Q50" i="7"/>
  <c r="R50" i="7"/>
  <c r="S50" i="7"/>
  <c r="D49" i="7"/>
  <c r="F49" i="7"/>
  <c r="G49" i="7"/>
  <c r="J49" i="7"/>
  <c r="K49" i="7"/>
  <c r="L49" i="7"/>
  <c r="M49" i="7"/>
  <c r="P49" i="7"/>
  <c r="Q49" i="7"/>
  <c r="R49" i="7"/>
  <c r="S49" i="7"/>
  <c r="D44" i="7"/>
  <c r="F44" i="7"/>
  <c r="G44" i="7"/>
  <c r="J44" i="7"/>
  <c r="K44" i="7"/>
  <c r="L44" i="7"/>
  <c r="M44" i="7"/>
  <c r="P44" i="7"/>
  <c r="Q44" i="7"/>
  <c r="R44" i="7"/>
  <c r="S44" i="7"/>
  <c r="F39" i="7"/>
  <c r="G39" i="7"/>
  <c r="L39" i="7"/>
  <c r="M39" i="7"/>
  <c r="P39" i="7"/>
  <c r="Q39" i="7"/>
  <c r="R39" i="7"/>
  <c r="S39" i="7"/>
  <c r="D38" i="7"/>
  <c r="F38" i="7"/>
  <c r="G38" i="7"/>
  <c r="J38" i="7"/>
  <c r="K38" i="7"/>
  <c r="L38" i="7"/>
  <c r="M38" i="7"/>
  <c r="P38" i="7"/>
  <c r="Q38" i="7"/>
  <c r="R38" i="7"/>
  <c r="S38" i="7"/>
  <c r="D33" i="7"/>
  <c r="F33" i="7"/>
  <c r="G33" i="7"/>
  <c r="J33" i="7"/>
  <c r="L33" i="7"/>
  <c r="M33" i="7"/>
  <c r="P33" i="7"/>
  <c r="Q33" i="7"/>
  <c r="R33" i="7"/>
  <c r="S33" i="7"/>
  <c r="D28" i="7"/>
  <c r="F28" i="7"/>
  <c r="G28" i="7"/>
  <c r="J28" i="7"/>
  <c r="L28" i="7"/>
  <c r="M28" i="7"/>
  <c r="P28" i="7"/>
  <c r="Q28" i="7"/>
  <c r="R28" i="7"/>
  <c r="S28" i="7"/>
  <c r="L25" i="7"/>
  <c r="L51" i="7" s="1"/>
  <c r="M25" i="7"/>
  <c r="M51" i="7" s="1"/>
  <c r="D24" i="7"/>
  <c r="D25" i="7" s="1"/>
  <c r="F24" i="7"/>
  <c r="J24" i="7"/>
  <c r="L24" i="7"/>
  <c r="M24" i="7"/>
  <c r="P24" i="7"/>
  <c r="Q24" i="7"/>
  <c r="R24" i="7"/>
  <c r="S24" i="7"/>
  <c r="D19" i="7"/>
  <c r="E19" i="7"/>
  <c r="F19" i="7"/>
  <c r="G19" i="7"/>
  <c r="J19" i="7"/>
  <c r="L19" i="7"/>
  <c r="M19" i="7"/>
  <c r="P19" i="7"/>
  <c r="Q19" i="7"/>
  <c r="R19" i="7"/>
  <c r="S19" i="7"/>
  <c r="D15" i="7"/>
  <c r="E15" i="7"/>
  <c r="F15" i="7"/>
  <c r="J15" i="7"/>
  <c r="L15" i="7"/>
  <c r="M15" i="7"/>
  <c r="P15" i="7"/>
  <c r="Q15" i="7"/>
  <c r="R15" i="7"/>
  <c r="S15" i="7"/>
  <c r="D11" i="7"/>
  <c r="E11" i="7"/>
  <c r="F11" i="7"/>
  <c r="J11" i="7"/>
  <c r="L11" i="7"/>
  <c r="M11" i="7"/>
  <c r="P11" i="7"/>
  <c r="P25" i="7" s="1"/>
  <c r="P51" i="7" s="1"/>
  <c r="R11" i="7"/>
  <c r="R25" i="7" s="1"/>
  <c r="S8" i="7"/>
  <c r="S9" i="7"/>
  <c r="S10" i="7"/>
  <c r="S12" i="7"/>
  <c r="S13" i="7"/>
  <c r="S14" i="7"/>
  <c r="S16" i="7"/>
  <c r="S17" i="7"/>
  <c r="S18" i="7"/>
  <c r="S20" i="7"/>
  <c r="S21" i="7"/>
  <c r="S22" i="7"/>
  <c r="S23" i="7"/>
  <c r="S26" i="7"/>
  <c r="S27" i="7"/>
  <c r="S29" i="7"/>
  <c r="S30" i="7"/>
  <c r="S31" i="7"/>
  <c r="S32" i="7"/>
  <c r="S34" i="7"/>
  <c r="S35" i="7"/>
  <c r="S36" i="7"/>
  <c r="S37" i="7"/>
  <c r="S40" i="7"/>
  <c r="S41" i="7"/>
  <c r="S42" i="7"/>
  <c r="S43" i="7"/>
  <c r="S45" i="7"/>
  <c r="S46" i="7"/>
  <c r="S47" i="7"/>
  <c r="S48" i="7"/>
  <c r="S7" i="7"/>
  <c r="S11" i="7" s="1"/>
  <c r="S25" i="7" s="1"/>
  <c r="Q8" i="7"/>
  <c r="Q9" i="7"/>
  <c r="Q10" i="7"/>
  <c r="Q12" i="7"/>
  <c r="Q13" i="7"/>
  <c r="Q14" i="7"/>
  <c r="Q16" i="7"/>
  <c r="Q17" i="7"/>
  <c r="Q18" i="7"/>
  <c r="Q20" i="7"/>
  <c r="Q21" i="7"/>
  <c r="Q22" i="7"/>
  <c r="Q23" i="7"/>
  <c r="Q26" i="7"/>
  <c r="Q27" i="7"/>
  <c r="Q29" i="7"/>
  <c r="Q30" i="7"/>
  <c r="Q31" i="7"/>
  <c r="Q32" i="7"/>
  <c r="Q34" i="7"/>
  <c r="Q35" i="7"/>
  <c r="Q36" i="7"/>
  <c r="Q37" i="7"/>
  <c r="Q40" i="7"/>
  <c r="Q41" i="7"/>
  <c r="Q42" i="7"/>
  <c r="Q43" i="7"/>
  <c r="Q45" i="7"/>
  <c r="Q46" i="7"/>
  <c r="Q47" i="7"/>
  <c r="Q48" i="7"/>
  <c r="Q7" i="7"/>
  <c r="Q11" i="7" s="1"/>
  <c r="Q25" i="7" s="1"/>
  <c r="Q51" i="7" s="1"/>
  <c r="M8" i="7"/>
  <c r="M9" i="7"/>
  <c r="M10" i="7"/>
  <c r="M12" i="7"/>
  <c r="M13" i="7"/>
  <c r="M14" i="7"/>
  <c r="M16" i="7"/>
  <c r="M17" i="7"/>
  <c r="M18" i="7"/>
  <c r="M20" i="7"/>
  <c r="M21" i="7"/>
  <c r="M22" i="7"/>
  <c r="M23" i="7"/>
  <c r="M26" i="7"/>
  <c r="M27" i="7"/>
  <c r="M29" i="7"/>
  <c r="M30" i="7"/>
  <c r="M31" i="7"/>
  <c r="M32" i="7"/>
  <c r="M34" i="7"/>
  <c r="M35" i="7"/>
  <c r="M36" i="7"/>
  <c r="M37" i="7"/>
  <c r="M40" i="7"/>
  <c r="M41" i="7"/>
  <c r="M42" i="7"/>
  <c r="M43" i="7"/>
  <c r="M45" i="7"/>
  <c r="M46" i="7"/>
  <c r="M47" i="7"/>
  <c r="M48" i="7"/>
  <c r="M7" i="7"/>
  <c r="K8" i="7"/>
  <c r="K9" i="7"/>
  <c r="K10" i="7"/>
  <c r="K12" i="7"/>
  <c r="K13" i="7"/>
  <c r="K14" i="7"/>
  <c r="K16" i="7"/>
  <c r="K17" i="7"/>
  <c r="K18" i="7"/>
  <c r="K20" i="7"/>
  <c r="K21" i="7"/>
  <c r="K22" i="7"/>
  <c r="K23" i="7"/>
  <c r="K26" i="7"/>
  <c r="K27" i="7"/>
  <c r="K28" i="7" s="1"/>
  <c r="K29" i="7"/>
  <c r="K30" i="7"/>
  <c r="K31" i="7"/>
  <c r="K32" i="7"/>
  <c r="K33" i="7" s="1"/>
  <c r="K34" i="7"/>
  <c r="K35" i="7"/>
  <c r="K36" i="7"/>
  <c r="K37" i="7"/>
  <c r="K40" i="7"/>
  <c r="K41" i="7"/>
  <c r="K42" i="7"/>
  <c r="K43" i="7"/>
  <c r="K45" i="7"/>
  <c r="K46" i="7"/>
  <c r="K47" i="7"/>
  <c r="K48" i="7"/>
  <c r="K7" i="7"/>
  <c r="G8" i="7"/>
  <c r="G9" i="7"/>
  <c r="G10" i="7"/>
  <c r="G12" i="7"/>
  <c r="G15" i="7" s="1"/>
  <c r="G13" i="7"/>
  <c r="G14" i="7"/>
  <c r="G16" i="7"/>
  <c r="G17" i="7"/>
  <c r="G18" i="7"/>
  <c r="G20" i="7"/>
  <c r="G21" i="7"/>
  <c r="G24" i="7" s="1"/>
  <c r="G22" i="7"/>
  <c r="G23" i="7"/>
  <c r="G26" i="7"/>
  <c r="G27" i="7"/>
  <c r="G29" i="7"/>
  <c r="G30" i="7"/>
  <c r="G31" i="7"/>
  <c r="G32" i="7"/>
  <c r="G34" i="7"/>
  <c r="G35" i="7"/>
  <c r="G36" i="7"/>
  <c r="G37" i="7"/>
  <c r="G40" i="7"/>
  <c r="G41" i="7"/>
  <c r="G42" i="7"/>
  <c r="G43" i="7"/>
  <c r="G45" i="7"/>
  <c r="G46" i="7"/>
  <c r="G47" i="7"/>
  <c r="G48" i="7"/>
  <c r="G7" i="7"/>
  <c r="G11" i="7" s="1"/>
  <c r="E8" i="7"/>
  <c r="E9" i="7"/>
  <c r="E10" i="7"/>
  <c r="E12" i="7"/>
  <c r="E13" i="7"/>
  <c r="E14" i="7"/>
  <c r="E16" i="7"/>
  <c r="E17" i="7"/>
  <c r="E18" i="7"/>
  <c r="E20" i="7"/>
  <c r="E21" i="7"/>
  <c r="E22" i="7"/>
  <c r="E23" i="7"/>
  <c r="E26" i="7"/>
  <c r="E27" i="7"/>
  <c r="E29" i="7"/>
  <c r="E30" i="7"/>
  <c r="E31" i="7"/>
  <c r="E32" i="7"/>
  <c r="E34" i="7"/>
  <c r="E35" i="7"/>
  <c r="E36" i="7"/>
  <c r="E37" i="7"/>
  <c r="E40" i="7"/>
  <c r="E41" i="7"/>
  <c r="E42" i="7"/>
  <c r="E43" i="7"/>
  <c r="E45" i="7"/>
  <c r="E46" i="7"/>
  <c r="E47" i="7"/>
  <c r="E48" i="7"/>
  <c r="E7" i="7"/>
  <c r="H64" i="7"/>
  <c r="V33" i="7"/>
  <c r="V19" i="7"/>
  <c r="V11" i="7"/>
  <c r="K19" i="7" l="1"/>
  <c r="K11" i="7"/>
  <c r="G25" i="7"/>
  <c r="G51" i="7" s="1"/>
  <c r="F25" i="7"/>
  <c r="F51" i="7" s="1"/>
  <c r="K15" i="7"/>
  <c r="J25" i="7"/>
  <c r="D50" i="7"/>
  <c r="E49" i="7"/>
  <c r="E44" i="7"/>
  <c r="E38" i="7"/>
  <c r="D39" i="7"/>
  <c r="D51" i="7" s="1"/>
  <c r="J39" i="7"/>
  <c r="K39" i="7"/>
  <c r="E33" i="7"/>
  <c r="E28" i="7"/>
  <c r="K24" i="7"/>
  <c r="E24" i="7"/>
  <c r="E25" i="7" s="1"/>
  <c r="S51" i="7"/>
  <c r="R51" i="7"/>
  <c r="N56" i="8" l="1"/>
  <c r="M59" i="8"/>
  <c r="M60" i="8"/>
  <c r="M55" i="8"/>
  <c r="H59" i="8"/>
  <c r="H63" i="8"/>
  <c r="H62" i="8"/>
  <c r="J51" i="7"/>
  <c r="K25" i="7"/>
  <c r="K51" i="7" s="1"/>
  <c r="E50" i="7"/>
  <c r="E39" i="7"/>
  <c r="E51" i="7" l="1"/>
  <c r="J53" i="7"/>
  <c r="N56" i="7" s="1"/>
  <c r="J54" i="7"/>
  <c r="M59" i="7" l="1"/>
  <c r="M60" i="7"/>
  <c r="H59" i="7"/>
  <c r="M55" i="7"/>
  <c r="H63" i="7"/>
  <c r="H62" i="7"/>
  <c r="D49" i="5"/>
  <c r="E49" i="5"/>
  <c r="F49" i="5"/>
  <c r="F50" i="5" s="1"/>
  <c r="F51" i="5" s="1"/>
  <c r="G49" i="5"/>
  <c r="G50" i="5" s="1"/>
  <c r="G51" i="5" s="1"/>
  <c r="J49" i="5"/>
  <c r="J50" i="5" s="1"/>
  <c r="J51" i="5" s="1"/>
  <c r="K49" i="5"/>
  <c r="K50" i="5" s="1"/>
  <c r="K51" i="5" s="1"/>
  <c r="L49" i="5"/>
  <c r="M49" i="5"/>
  <c r="P49" i="5"/>
  <c r="Q49" i="5"/>
  <c r="R49" i="5"/>
  <c r="R50" i="5" s="1"/>
  <c r="R51" i="5" s="1"/>
  <c r="S49" i="5"/>
  <c r="S50" i="5" s="1"/>
  <c r="S51" i="5" s="1"/>
  <c r="D50" i="5"/>
  <c r="E50" i="5"/>
  <c r="L50" i="5"/>
  <c r="L51" i="5" s="1"/>
  <c r="M50" i="5"/>
  <c r="M51" i="5" s="1"/>
  <c r="P50" i="5"/>
  <c r="P51" i="5" s="1"/>
  <c r="Q50" i="5"/>
  <c r="Q51" i="5" s="1"/>
  <c r="D44" i="5"/>
  <c r="E44" i="5"/>
  <c r="F44" i="5"/>
  <c r="G44" i="5"/>
  <c r="J44" i="5"/>
  <c r="K44" i="5"/>
  <c r="L44" i="5"/>
  <c r="M44" i="5"/>
  <c r="P44" i="5"/>
  <c r="Q44" i="5"/>
  <c r="R44" i="5"/>
  <c r="S44" i="5"/>
  <c r="D38" i="5"/>
  <c r="D39" i="5" s="1"/>
  <c r="F38" i="5"/>
  <c r="F39" i="5" s="1"/>
  <c r="G38" i="5"/>
  <c r="J38" i="5"/>
  <c r="J39" i="5" s="1"/>
  <c r="K38" i="5"/>
  <c r="L38" i="5"/>
  <c r="M38" i="5"/>
  <c r="M39" i="5" s="1"/>
  <c r="P38" i="5"/>
  <c r="Q38" i="5"/>
  <c r="Q39" i="5" s="1"/>
  <c r="R38" i="5"/>
  <c r="R39" i="5" s="1"/>
  <c r="S38" i="5"/>
  <c r="G39" i="5"/>
  <c r="K39" i="5"/>
  <c r="L39" i="5"/>
  <c r="P39" i="5"/>
  <c r="S39" i="5"/>
  <c r="D33" i="5"/>
  <c r="E33" i="5"/>
  <c r="F33" i="5"/>
  <c r="G33" i="5"/>
  <c r="J33" i="5"/>
  <c r="K33" i="5"/>
  <c r="L33" i="5"/>
  <c r="M33" i="5"/>
  <c r="P33" i="5"/>
  <c r="Q33" i="5"/>
  <c r="R33" i="5"/>
  <c r="S33" i="5"/>
  <c r="D28" i="5"/>
  <c r="E28" i="5"/>
  <c r="F28" i="5"/>
  <c r="G28" i="5"/>
  <c r="J28" i="5"/>
  <c r="K28" i="5"/>
  <c r="L28" i="5"/>
  <c r="M28" i="5"/>
  <c r="P28" i="5"/>
  <c r="Q28" i="5"/>
  <c r="R28" i="5"/>
  <c r="S28" i="5"/>
  <c r="D24" i="5"/>
  <c r="E24" i="5"/>
  <c r="E25" i="5" s="1"/>
  <c r="F24" i="5"/>
  <c r="F25" i="5" s="1"/>
  <c r="G24" i="5"/>
  <c r="J24" i="5"/>
  <c r="J25" i="5" s="1"/>
  <c r="K24" i="5"/>
  <c r="L24" i="5"/>
  <c r="M24" i="5"/>
  <c r="M25" i="5" s="1"/>
  <c r="P24" i="5"/>
  <c r="Q24" i="5"/>
  <c r="Q25" i="5" s="1"/>
  <c r="R24" i="5"/>
  <c r="R25" i="5" s="1"/>
  <c r="S24" i="5"/>
  <c r="D25" i="5"/>
  <c r="G25" i="5"/>
  <c r="K25" i="5"/>
  <c r="L25" i="5"/>
  <c r="P25" i="5"/>
  <c r="S25" i="5"/>
  <c r="D19" i="5"/>
  <c r="E19" i="5"/>
  <c r="F19" i="5"/>
  <c r="G19" i="5"/>
  <c r="J19" i="5"/>
  <c r="K19" i="5"/>
  <c r="L19" i="5"/>
  <c r="M19" i="5"/>
  <c r="P19" i="5"/>
  <c r="Q19" i="5"/>
  <c r="R19" i="5"/>
  <c r="S19" i="5"/>
  <c r="D15" i="5"/>
  <c r="E15" i="5"/>
  <c r="F15" i="5"/>
  <c r="G15" i="5"/>
  <c r="J15" i="5"/>
  <c r="K15" i="5"/>
  <c r="L15" i="5"/>
  <c r="M15" i="5"/>
  <c r="P15" i="5"/>
  <c r="Q15" i="5"/>
  <c r="R15" i="5"/>
  <c r="S15" i="5"/>
  <c r="D11" i="5"/>
  <c r="E11" i="5"/>
  <c r="F11" i="5"/>
  <c r="G11" i="5"/>
  <c r="J11" i="5"/>
  <c r="K11" i="5"/>
  <c r="L11" i="5"/>
  <c r="M11" i="5"/>
  <c r="P11" i="5"/>
  <c r="Q11" i="5"/>
  <c r="R11" i="5"/>
  <c r="S11" i="5"/>
  <c r="D51" i="5" l="1"/>
  <c r="S8" i="5"/>
  <c r="S9" i="5"/>
  <c r="S10" i="5"/>
  <c r="S12" i="5"/>
  <c r="S13" i="5"/>
  <c r="S14" i="5"/>
  <c r="S16" i="5"/>
  <c r="S17" i="5"/>
  <c r="S18" i="5"/>
  <c r="S20" i="5"/>
  <c r="S21" i="5"/>
  <c r="S22" i="5"/>
  <c r="S23" i="5"/>
  <c r="S26" i="5"/>
  <c r="S27" i="5"/>
  <c r="S29" i="5"/>
  <c r="S30" i="5"/>
  <c r="S31" i="5"/>
  <c r="S32" i="5"/>
  <c r="S34" i="5"/>
  <c r="S35" i="5"/>
  <c r="S36" i="5"/>
  <c r="S37" i="5"/>
  <c r="S40" i="5"/>
  <c r="S41" i="5"/>
  <c r="S42" i="5"/>
  <c r="S43" i="5"/>
  <c r="S45" i="5"/>
  <c r="S46" i="5"/>
  <c r="S47" i="5"/>
  <c r="S48" i="5"/>
  <c r="S7" i="5"/>
  <c r="Q8" i="5"/>
  <c r="Q9" i="5"/>
  <c r="Q10" i="5"/>
  <c r="Q12" i="5"/>
  <c r="Q13" i="5"/>
  <c r="Q14" i="5"/>
  <c r="Q16" i="5"/>
  <c r="Q17" i="5"/>
  <c r="Q18" i="5"/>
  <c r="Q20" i="5"/>
  <c r="Q21" i="5"/>
  <c r="Q22" i="5"/>
  <c r="Q23" i="5"/>
  <c r="Q26" i="5"/>
  <c r="Q27" i="5"/>
  <c r="Q29" i="5"/>
  <c r="Q30" i="5"/>
  <c r="Q31" i="5"/>
  <c r="Q32" i="5"/>
  <c r="Q34" i="5"/>
  <c r="Q35" i="5"/>
  <c r="Q36" i="5"/>
  <c r="Q37" i="5"/>
  <c r="Q40" i="5"/>
  <c r="Q41" i="5"/>
  <c r="Q42" i="5"/>
  <c r="Q43" i="5"/>
  <c r="Q45" i="5"/>
  <c r="Q46" i="5"/>
  <c r="Q47" i="5"/>
  <c r="Q48" i="5"/>
  <c r="Q7" i="5"/>
  <c r="M8" i="5"/>
  <c r="M9" i="5"/>
  <c r="M10" i="5"/>
  <c r="M12" i="5"/>
  <c r="M13" i="5"/>
  <c r="M14" i="5"/>
  <c r="M16" i="5"/>
  <c r="M17" i="5"/>
  <c r="M18" i="5"/>
  <c r="M20" i="5"/>
  <c r="M21" i="5"/>
  <c r="M22" i="5"/>
  <c r="M23" i="5"/>
  <c r="M26" i="5"/>
  <c r="M27" i="5"/>
  <c r="M29" i="5"/>
  <c r="M30" i="5"/>
  <c r="M31" i="5"/>
  <c r="M32" i="5"/>
  <c r="M34" i="5"/>
  <c r="M35" i="5"/>
  <c r="M36" i="5"/>
  <c r="M37" i="5"/>
  <c r="M40" i="5"/>
  <c r="M41" i="5"/>
  <c r="M42" i="5"/>
  <c r="M43" i="5"/>
  <c r="M45" i="5"/>
  <c r="M46" i="5"/>
  <c r="M47" i="5"/>
  <c r="M48" i="5"/>
  <c r="M7" i="5"/>
  <c r="K8" i="5"/>
  <c r="K9" i="5"/>
  <c r="K10" i="5"/>
  <c r="K12" i="5"/>
  <c r="K13" i="5"/>
  <c r="K14" i="5"/>
  <c r="K16" i="5"/>
  <c r="K17" i="5"/>
  <c r="K18" i="5"/>
  <c r="K20" i="5"/>
  <c r="K21" i="5"/>
  <c r="K22" i="5"/>
  <c r="K23" i="5"/>
  <c r="K26" i="5"/>
  <c r="K27" i="5"/>
  <c r="K29" i="5"/>
  <c r="K30" i="5"/>
  <c r="K31" i="5"/>
  <c r="K32" i="5"/>
  <c r="K34" i="5"/>
  <c r="K35" i="5"/>
  <c r="K36" i="5"/>
  <c r="K37" i="5"/>
  <c r="K40" i="5"/>
  <c r="K41" i="5"/>
  <c r="K42" i="5"/>
  <c r="K43" i="5"/>
  <c r="K45" i="5"/>
  <c r="K46" i="5"/>
  <c r="K47" i="5"/>
  <c r="K48" i="5"/>
  <c r="K7" i="5"/>
  <c r="G8" i="5"/>
  <c r="G9" i="5"/>
  <c r="G10" i="5"/>
  <c r="G12" i="5"/>
  <c r="G13" i="5"/>
  <c r="G14" i="5"/>
  <c r="G16" i="5"/>
  <c r="G17" i="5"/>
  <c r="G18" i="5"/>
  <c r="G20" i="5"/>
  <c r="G21" i="5"/>
  <c r="G22" i="5"/>
  <c r="G23" i="5"/>
  <c r="G26" i="5"/>
  <c r="G27" i="5"/>
  <c r="G29" i="5"/>
  <c r="G30" i="5"/>
  <c r="G31" i="5"/>
  <c r="G32" i="5"/>
  <c r="G34" i="5"/>
  <c r="G35" i="5"/>
  <c r="G36" i="5"/>
  <c r="G37" i="5"/>
  <c r="G40" i="5"/>
  <c r="G41" i="5"/>
  <c r="G42" i="5"/>
  <c r="G43" i="5"/>
  <c r="G45" i="5"/>
  <c r="G46" i="5"/>
  <c r="G47" i="5"/>
  <c r="G48" i="5"/>
  <c r="G7" i="5"/>
  <c r="E8" i="5"/>
  <c r="E9" i="5"/>
  <c r="E10" i="5"/>
  <c r="E12" i="5"/>
  <c r="E13" i="5"/>
  <c r="E14" i="5"/>
  <c r="E16" i="5"/>
  <c r="E17" i="5"/>
  <c r="E18" i="5"/>
  <c r="E20" i="5"/>
  <c r="E21" i="5"/>
  <c r="E22" i="5"/>
  <c r="E23" i="5"/>
  <c r="E26" i="5"/>
  <c r="E27" i="5"/>
  <c r="E29" i="5"/>
  <c r="E30" i="5"/>
  <c r="E31" i="5"/>
  <c r="E32" i="5"/>
  <c r="E34" i="5"/>
  <c r="E35" i="5"/>
  <c r="E36" i="5"/>
  <c r="E37" i="5"/>
  <c r="E40" i="5"/>
  <c r="E41" i="5"/>
  <c r="E42" i="5"/>
  <c r="E43" i="5"/>
  <c r="E45" i="5"/>
  <c r="E46" i="5"/>
  <c r="E47" i="5"/>
  <c r="E48" i="5"/>
  <c r="E7" i="5"/>
  <c r="E38" i="5" l="1"/>
  <c r="E39" i="5" s="1"/>
  <c r="E51" i="5" s="1"/>
  <c r="V19" i="5"/>
  <c r="H64" i="5"/>
  <c r="V33" i="5"/>
  <c r="V11" i="5"/>
  <c r="H64" i="4" l="1"/>
  <c r="R49" i="4"/>
  <c r="P49" i="4"/>
  <c r="L49" i="4"/>
  <c r="J49" i="4"/>
  <c r="F49" i="4"/>
  <c r="D49" i="4"/>
  <c r="S48" i="4"/>
  <c r="Q48" i="4"/>
  <c r="O48" i="4"/>
  <c r="T48" i="4" s="1"/>
  <c r="O48" i="5" s="1"/>
  <c r="T48" i="5" s="1"/>
  <c r="O48" i="7" s="1"/>
  <c r="T48" i="7" s="1"/>
  <c r="O48" i="8" s="1"/>
  <c r="T48" i="8" s="1"/>
  <c r="O48" i="9" s="1"/>
  <c r="T48" i="9" s="1"/>
  <c r="O48" i="10" s="1"/>
  <c r="T48" i="10" s="1"/>
  <c r="M48" i="4"/>
  <c r="K48" i="4"/>
  <c r="I48" i="4"/>
  <c r="N48" i="4" s="1"/>
  <c r="I48" i="5" s="1"/>
  <c r="N48" i="5" s="1"/>
  <c r="I48" i="7" s="1"/>
  <c r="N48" i="7" s="1"/>
  <c r="I48" i="8" s="1"/>
  <c r="N48" i="8" s="1"/>
  <c r="I48" i="9" s="1"/>
  <c r="N48" i="9" s="1"/>
  <c r="I48" i="10" s="1"/>
  <c r="N48" i="10" s="1"/>
  <c r="G48" i="4"/>
  <c r="E48" i="4"/>
  <c r="C48" i="4"/>
  <c r="H48" i="4" s="1"/>
  <c r="C48" i="5" s="1"/>
  <c r="H48" i="5" s="1"/>
  <c r="C48" i="7" s="1"/>
  <c r="H48" i="7" s="1"/>
  <c r="C48" i="8" s="1"/>
  <c r="H48" i="8" s="1"/>
  <c r="C48" i="9" s="1"/>
  <c r="H48" i="9" s="1"/>
  <c r="C48" i="10" s="1"/>
  <c r="H48" i="10" s="1"/>
  <c r="S47" i="4"/>
  <c r="Q47" i="4"/>
  <c r="O47" i="4"/>
  <c r="T47" i="4" s="1"/>
  <c r="O47" i="5" s="1"/>
  <c r="T47" i="5" s="1"/>
  <c r="O47" i="7" s="1"/>
  <c r="T47" i="7" s="1"/>
  <c r="O47" i="8" s="1"/>
  <c r="T47" i="8" s="1"/>
  <c r="O47" i="9" s="1"/>
  <c r="T47" i="9" s="1"/>
  <c r="O47" i="10" s="1"/>
  <c r="T47" i="10" s="1"/>
  <c r="M47" i="4"/>
  <c r="K47" i="4"/>
  <c r="I47" i="4"/>
  <c r="N47" i="4" s="1"/>
  <c r="I47" i="5" s="1"/>
  <c r="N47" i="5" s="1"/>
  <c r="I47" i="7" s="1"/>
  <c r="N47" i="7" s="1"/>
  <c r="I47" i="8" s="1"/>
  <c r="N47" i="8" s="1"/>
  <c r="I47" i="9" s="1"/>
  <c r="N47" i="9" s="1"/>
  <c r="I47" i="10" s="1"/>
  <c r="N47" i="10" s="1"/>
  <c r="G47" i="4"/>
  <c r="E47" i="4"/>
  <c r="C47" i="4"/>
  <c r="H47" i="4" s="1"/>
  <c r="C47" i="5" s="1"/>
  <c r="H47" i="5" s="1"/>
  <c r="C47" i="7" s="1"/>
  <c r="H47" i="7" s="1"/>
  <c r="C47" i="8" s="1"/>
  <c r="H47" i="8" s="1"/>
  <c r="C47" i="9" s="1"/>
  <c r="H47" i="9" s="1"/>
  <c r="C47" i="10" s="1"/>
  <c r="H47" i="10" s="1"/>
  <c r="S46" i="4"/>
  <c r="Q46" i="4"/>
  <c r="O46" i="4"/>
  <c r="T46" i="4" s="1"/>
  <c r="O46" i="5" s="1"/>
  <c r="T46" i="5" s="1"/>
  <c r="O46" i="7" s="1"/>
  <c r="T46" i="7" s="1"/>
  <c r="O46" i="8" s="1"/>
  <c r="T46" i="8" s="1"/>
  <c r="O46" i="9" s="1"/>
  <c r="T46" i="9" s="1"/>
  <c r="O46" i="10" s="1"/>
  <c r="T46" i="10" s="1"/>
  <c r="M46" i="4"/>
  <c r="K46" i="4"/>
  <c r="I46" i="4"/>
  <c r="N46" i="4" s="1"/>
  <c r="I46" i="5" s="1"/>
  <c r="N46" i="5" s="1"/>
  <c r="I46" i="7" s="1"/>
  <c r="N46" i="7" s="1"/>
  <c r="I46" i="8" s="1"/>
  <c r="N46" i="8" s="1"/>
  <c r="I46" i="9" s="1"/>
  <c r="N46" i="9" s="1"/>
  <c r="I46" i="10" s="1"/>
  <c r="N46" i="10" s="1"/>
  <c r="G46" i="4"/>
  <c r="E46" i="4"/>
  <c r="C46" i="4"/>
  <c r="H46" i="4" s="1"/>
  <c r="C46" i="5" s="1"/>
  <c r="H46" i="5" s="1"/>
  <c r="C46" i="7" s="1"/>
  <c r="H46" i="7" s="1"/>
  <c r="C46" i="8" s="1"/>
  <c r="H46" i="8" s="1"/>
  <c r="C46" i="9" s="1"/>
  <c r="H46" i="9" s="1"/>
  <c r="C46" i="10" s="1"/>
  <c r="H46" i="10" s="1"/>
  <c r="S45" i="4"/>
  <c r="Q45" i="4"/>
  <c r="O45" i="4"/>
  <c r="T45" i="4" s="1"/>
  <c r="O45" i="5" s="1"/>
  <c r="M45" i="4"/>
  <c r="K45" i="4"/>
  <c r="I45" i="4"/>
  <c r="G45" i="4"/>
  <c r="E45" i="4"/>
  <c r="C45" i="4"/>
  <c r="H45" i="4" s="1"/>
  <c r="C45" i="5" s="1"/>
  <c r="R44" i="4"/>
  <c r="R50" i="4" s="1"/>
  <c r="P44" i="4"/>
  <c r="L44" i="4"/>
  <c r="J44" i="4"/>
  <c r="F44" i="4"/>
  <c r="F50" i="4" s="1"/>
  <c r="D44" i="4"/>
  <c r="S43" i="4"/>
  <c r="Q43" i="4"/>
  <c r="O43" i="4"/>
  <c r="T43" i="4" s="1"/>
  <c r="O43" i="5" s="1"/>
  <c r="T43" i="5" s="1"/>
  <c r="O43" i="7" s="1"/>
  <c r="T43" i="7" s="1"/>
  <c r="O43" i="8" s="1"/>
  <c r="T43" i="8" s="1"/>
  <c r="O43" i="9" s="1"/>
  <c r="T43" i="9" s="1"/>
  <c r="O43" i="10" s="1"/>
  <c r="T43" i="10" s="1"/>
  <c r="M43" i="4"/>
  <c r="K43" i="4"/>
  <c r="I43" i="4"/>
  <c r="N43" i="4" s="1"/>
  <c r="I43" i="5" s="1"/>
  <c r="N43" i="5" s="1"/>
  <c r="I43" i="7" s="1"/>
  <c r="N43" i="7" s="1"/>
  <c r="I43" i="8" s="1"/>
  <c r="N43" i="8" s="1"/>
  <c r="I43" i="9" s="1"/>
  <c r="N43" i="9" s="1"/>
  <c r="I43" i="10" s="1"/>
  <c r="N43" i="10" s="1"/>
  <c r="G43" i="4"/>
  <c r="E43" i="4"/>
  <c r="C43" i="4"/>
  <c r="H43" i="4" s="1"/>
  <c r="C43" i="5" s="1"/>
  <c r="H43" i="5" s="1"/>
  <c r="C43" i="7" s="1"/>
  <c r="H43" i="7" s="1"/>
  <c r="C43" i="8" s="1"/>
  <c r="H43" i="8" s="1"/>
  <c r="C43" i="9" s="1"/>
  <c r="H43" i="9" s="1"/>
  <c r="C43" i="10" s="1"/>
  <c r="H43" i="10" s="1"/>
  <c r="S42" i="4"/>
  <c r="Q42" i="4"/>
  <c r="O42" i="4"/>
  <c r="T42" i="4" s="1"/>
  <c r="O42" i="5" s="1"/>
  <c r="T42" i="5" s="1"/>
  <c r="O42" i="7" s="1"/>
  <c r="T42" i="7" s="1"/>
  <c r="O42" i="8" s="1"/>
  <c r="T42" i="8" s="1"/>
  <c r="O42" i="9" s="1"/>
  <c r="T42" i="9" s="1"/>
  <c r="O42" i="10" s="1"/>
  <c r="T42" i="10" s="1"/>
  <c r="M42" i="4"/>
  <c r="K42" i="4"/>
  <c r="I42" i="4"/>
  <c r="N42" i="4" s="1"/>
  <c r="I42" i="5" s="1"/>
  <c r="N42" i="5" s="1"/>
  <c r="I42" i="7" s="1"/>
  <c r="N42" i="7" s="1"/>
  <c r="I42" i="8" s="1"/>
  <c r="N42" i="8" s="1"/>
  <c r="I42" i="9" s="1"/>
  <c r="N42" i="9" s="1"/>
  <c r="I42" i="10" s="1"/>
  <c r="N42" i="10" s="1"/>
  <c r="G42" i="4"/>
  <c r="E42" i="4"/>
  <c r="C42" i="4"/>
  <c r="H42" i="4" s="1"/>
  <c r="S41" i="4"/>
  <c r="Q41" i="4"/>
  <c r="O41" i="4"/>
  <c r="T41" i="4" s="1"/>
  <c r="O41" i="5" s="1"/>
  <c r="T41" i="5" s="1"/>
  <c r="O41" i="7" s="1"/>
  <c r="T41" i="7" s="1"/>
  <c r="O41" i="8" s="1"/>
  <c r="T41" i="8" s="1"/>
  <c r="O41" i="9" s="1"/>
  <c r="T41" i="9" s="1"/>
  <c r="O41" i="10" s="1"/>
  <c r="T41" i="10" s="1"/>
  <c r="M41" i="4"/>
  <c r="K41" i="4"/>
  <c r="I41" i="4"/>
  <c r="N41" i="4" s="1"/>
  <c r="I41" i="5" s="1"/>
  <c r="N41" i="5" s="1"/>
  <c r="I41" i="7" s="1"/>
  <c r="N41" i="7" s="1"/>
  <c r="I41" i="8" s="1"/>
  <c r="N41" i="8" s="1"/>
  <c r="I41" i="9" s="1"/>
  <c r="N41" i="9" s="1"/>
  <c r="I41" i="10" s="1"/>
  <c r="N41" i="10" s="1"/>
  <c r="G41" i="4"/>
  <c r="E41" i="4"/>
  <c r="C41" i="4"/>
  <c r="H41" i="4" s="1"/>
  <c r="C41" i="5" s="1"/>
  <c r="H41" i="5" s="1"/>
  <c r="C41" i="7" s="1"/>
  <c r="H41" i="7" s="1"/>
  <c r="C41" i="8" s="1"/>
  <c r="H41" i="8" s="1"/>
  <c r="C41" i="9" s="1"/>
  <c r="H41" i="9" s="1"/>
  <c r="C41" i="10" s="1"/>
  <c r="H41" i="10" s="1"/>
  <c r="S40" i="4"/>
  <c r="Q40" i="4"/>
  <c r="O40" i="4"/>
  <c r="M40" i="4"/>
  <c r="K40" i="4"/>
  <c r="I40" i="4"/>
  <c r="N40" i="4" s="1"/>
  <c r="I40" i="5" s="1"/>
  <c r="G40" i="4"/>
  <c r="E40" i="4"/>
  <c r="C40" i="4"/>
  <c r="R38" i="4"/>
  <c r="P38" i="4"/>
  <c r="L38" i="4"/>
  <c r="J38" i="4"/>
  <c r="F38" i="4"/>
  <c r="D38" i="4"/>
  <c r="S37" i="4"/>
  <c r="Q37" i="4"/>
  <c r="O37" i="4"/>
  <c r="T37" i="4" s="1"/>
  <c r="O37" i="5" s="1"/>
  <c r="T37" i="5" s="1"/>
  <c r="O37" i="7" s="1"/>
  <c r="T37" i="7" s="1"/>
  <c r="O37" i="8" s="1"/>
  <c r="T37" i="8" s="1"/>
  <c r="O37" i="9" s="1"/>
  <c r="T37" i="9" s="1"/>
  <c r="O37" i="10" s="1"/>
  <c r="T37" i="10" s="1"/>
  <c r="M37" i="4"/>
  <c r="K37" i="4"/>
  <c r="I37" i="4"/>
  <c r="N37" i="4" s="1"/>
  <c r="I37" i="5" s="1"/>
  <c r="N37" i="5" s="1"/>
  <c r="I37" i="7" s="1"/>
  <c r="N37" i="7" s="1"/>
  <c r="I37" i="8" s="1"/>
  <c r="N37" i="8" s="1"/>
  <c r="I37" i="9" s="1"/>
  <c r="N37" i="9" s="1"/>
  <c r="I37" i="10" s="1"/>
  <c r="N37" i="10" s="1"/>
  <c r="G37" i="4"/>
  <c r="E37" i="4"/>
  <c r="C37" i="4"/>
  <c r="H37" i="4" s="1"/>
  <c r="C37" i="5" s="1"/>
  <c r="H37" i="5" s="1"/>
  <c r="C37" i="7" s="1"/>
  <c r="H37" i="7" s="1"/>
  <c r="C37" i="8" s="1"/>
  <c r="H37" i="8" s="1"/>
  <c r="C37" i="9" s="1"/>
  <c r="H37" i="9" s="1"/>
  <c r="C37" i="10" s="1"/>
  <c r="H37" i="10" s="1"/>
  <c r="S36" i="4"/>
  <c r="Q36" i="4"/>
  <c r="O36" i="4"/>
  <c r="T36" i="4" s="1"/>
  <c r="O36" i="5" s="1"/>
  <c r="T36" i="5" s="1"/>
  <c r="O36" i="7" s="1"/>
  <c r="T36" i="7" s="1"/>
  <c r="O36" i="8" s="1"/>
  <c r="T36" i="8" s="1"/>
  <c r="O36" i="9" s="1"/>
  <c r="T36" i="9" s="1"/>
  <c r="O36" i="10" s="1"/>
  <c r="T36" i="10" s="1"/>
  <c r="M36" i="4"/>
  <c r="K36" i="4"/>
  <c r="I36" i="4"/>
  <c r="N36" i="4" s="1"/>
  <c r="I36" i="5" s="1"/>
  <c r="N36" i="5" s="1"/>
  <c r="I36" i="7" s="1"/>
  <c r="N36" i="7" s="1"/>
  <c r="I36" i="8" s="1"/>
  <c r="N36" i="8" s="1"/>
  <c r="I36" i="9" s="1"/>
  <c r="N36" i="9" s="1"/>
  <c r="I36" i="10" s="1"/>
  <c r="N36" i="10" s="1"/>
  <c r="G36" i="4"/>
  <c r="E36" i="4"/>
  <c r="C36" i="4"/>
  <c r="H36" i="4" s="1"/>
  <c r="C36" i="5" s="1"/>
  <c r="H36" i="5" s="1"/>
  <c r="C36" i="7" s="1"/>
  <c r="H36" i="7" s="1"/>
  <c r="C36" i="8" s="1"/>
  <c r="H36" i="8" s="1"/>
  <c r="C36" i="9" s="1"/>
  <c r="H36" i="9" s="1"/>
  <c r="C36" i="10" s="1"/>
  <c r="H36" i="10" s="1"/>
  <c r="S35" i="4"/>
  <c r="Q35" i="4"/>
  <c r="O35" i="4"/>
  <c r="T35" i="4" s="1"/>
  <c r="O35" i="5" s="1"/>
  <c r="T35" i="5" s="1"/>
  <c r="O35" i="7" s="1"/>
  <c r="T35" i="7" s="1"/>
  <c r="O35" i="8" s="1"/>
  <c r="T35" i="8" s="1"/>
  <c r="O35" i="9" s="1"/>
  <c r="T35" i="9" s="1"/>
  <c r="O35" i="10" s="1"/>
  <c r="T35" i="10" s="1"/>
  <c r="M35" i="4"/>
  <c r="K35" i="4"/>
  <c r="I35" i="4"/>
  <c r="N35" i="4" s="1"/>
  <c r="I35" i="5" s="1"/>
  <c r="N35" i="5" s="1"/>
  <c r="I35" i="7" s="1"/>
  <c r="N35" i="7" s="1"/>
  <c r="I35" i="8" s="1"/>
  <c r="N35" i="8" s="1"/>
  <c r="I35" i="9" s="1"/>
  <c r="N35" i="9" s="1"/>
  <c r="I35" i="10" s="1"/>
  <c r="N35" i="10" s="1"/>
  <c r="G35" i="4"/>
  <c r="E35" i="4"/>
  <c r="C35" i="4"/>
  <c r="H35" i="4" s="1"/>
  <c r="S34" i="4"/>
  <c r="Q34" i="4"/>
  <c r="O34" i="4"/>
  <c r="T34" i="4" s="1"/>
  <c r="M34" i="4"/>
  <c r="K34" i="4"/>
  <c r="I34" i="4"/>
  <c r="N34" i="4" s="1"/>
  <c r="I34" i="5" s="1"/>
  <c r="G34" i="4"/>
  <c r="E34" i="4"/>
  <c r="C34" i="4"/>
  <c r="H34" i="4" s="1"/>
  <c r="C34" i="5" s="1"/>
  <c r="V33" i="4"/>
  <c r="R33" i="4"/>
  <c r="P33" i="4"/>
  <c r="L33" i="4"/>
  <c r="J33" i="4"/>
  <c r="F33" i="4"/>
  <c r="D33" i="4"/>
  <c r="S32" i="4"/>
  <c r="Q32" i="4"/>
  <c r="O32" i="4"/>
  <c r="T32" i="4" s="1"/>
  <c r="O32" i="5" s="1"/>
  <c r="T32" i="5" s="1"/>
  <c r="O32" i="7" s="1"/>
  <c r="T32" i="7" s="1"/>
  <c r="O32" i="8" s="1"/>
  <c r="T32" i="8" s="1"/>
  <c r="O32" i="9" s="1"/>
  <c r="T32" i="9" s="1"/>
  <c r="O32" i="10" s="1"/>
  <c r="T32" i="10" s="1"/>
  <c r="M32" i="4"/>
  <c r="K32" i="4"/>
  <c r="I32" i="4"/>
  <c r="N32" i="4" s="1"/>
  <c r="I32" i="5" s="1"/>
  <c r="N32" i="5" s="1"/>
  <c r="I32" i="7" s="1"/>
  <c r="N32" i="7" s="1"/>
  <c r="I32" i="8" s="1"/>
  <c r="N32" i="8" s="1"/>
  <c r="I32" i="9" s="1"/>
  <c r="N32" i="9" s="1"/>
  <c r="I32" i="10" s="1"/>
  <c r="N32" i="10" s="1"/>
  <c r="G32" i="4"/>
  <c r="E32" i="4"/>
  <c r="C32" i="4"/>
  <c r="H32" i="4" s="1"/>
  <c r="C32" i="5" s="1"/>
  <c r="H32" i="5" s="1"/>
  <c r="C32" i="7" s="1"/>
  <c r="H32" i="7" s="1"/>
  <c r="C32" i="8" s="1"/>
  <c r="H32" i="8" s="1"/>
  <c r="C32" i="9" s="1"/>
  <c r="H32" i="9" s="1"/>
  <c r="C32" i="10" s="1"/>
  <c r="H32" i="10" s="1"/>
  <c r="S31" i="4"/>
  <c r="Q31" i="4"/>
  <c r="O31" i="4"/>
  <c r="T31" i="4" s="1"/>
  <c r="O31" i="5" s="1"/>
  <c r="T31" i="5" s="1"/>
  <c r="O31" i="7" s="1"/>
  <c r="T31" i="7" s="1"/>
  <c r="O31" i="8" s="1"/>
  <c r="T31" i="8" s="1"/>
  <c r="O31" i="9" s="1"/>
  <c r="T31" i="9" s="1"/>
  <c r="O31" i="10" s="1"/>
  <c r="T31" i="10" s="1"/>
  <c r="M31" i="4"/>
  <c r="K31" i="4"/>
  <c r="I31" i="4"/>
  <c r="N31" i="4" s="1"/>
  <c r="I31" i="5" s="1"/>
  <c r="N31" i="5" s="1"/>
  <c r="I31" i="7" s="1"/>
  <c r="N31" i="7" s="1"/>
  <c r="I31" i="8" s="1"/>
  <c r="N31" i="8" s="1"/>
  <c r="I31" i="9" s="1"/>
  <c r="N31" i="9" s="1"/>
  <c r="I31" i="10" s="1"/>
  <c r="N31" i="10" s="1"/>
  <c r="G31" i="4"/>
  <c r="E31" i="4"/>
  <c r="C31" i="4"/>
  <c r="H31" i="4" s="1"/>
  <c r="C31" i="5" s="1"/>
  <c r="H31" i="5" s="1"/>
  <c r="C31" i="7" s="1"/>
  <c r="H31" i="7" s="1"/>
  <c r="C31" i="8" s="1"/>
  <c r="H31" i="8" s="1"/>
  <c r="C31" i="9" s="1"/>
  <c r="H31" i="9" s="1"/>
  <c r="C31" i="10" s="1"/>
  <c r="H31" i="10" s="1"/>
  <c r="S30" i="4"/>
  <c r="Q30" i="4"/>
  <c r="O30" i="4"/>
  <c r="T30" i="4" s="1"/>
  <c r="O30" i="5" s="1"/>
  <c r="T30" i="5" s="1"/>
  <c r="O30" i="7" s="1"/>
  <c r="T30" i="7" s="1"/>
  <c r="O30" i="8" s="1"/>
  <c r="T30" i="8" s="1"/>
  <c r="O30" i="9" s="1"/>
  <c r="T30" i="9" s="1"/>
  <c r="O30" i="10" s="1"/>
  <c r="T30" i="10" s="1"/>
  <c r="M30" i="4"/>
  <c r="K30" i="4"/>
  <c r="I30" i="4"/>
  <c r="N30" i="4" s="1"/>
  <c r="I30" i="5" s="1"/>
  <c r="N30" i="5" s="1"/>
  <c r="I30" i="7" s="1"/>
  <c r="N30" i="7" s="1"/>
  <c r="I30" i="8" s="1"/>
  <c r="N30" i="8" s="1"/>
  <c r="I30" i="9" s="1"/>
  <c r="N30" i="9" s="1"/>
  <c r="I30" i="10" s="1"/>
  <c r="N30" i="10" s="1"/>
  <c r="G30" i="4"/>
  <c r="E30" i="4"/>
  <c r="C30" i="4"/>
  <c r="H30" i="4" s="1"/>
  <c r="S29" i="4"/>
  <c r="Q29" i="4"/>
  <c r="O29" i="4"/>
  <c r="T29" i="4" s="1"/>
  <c r="M29" i="4"/>
  <c r="K29" i="4"/>
  <c r="I29" i="4"/>
  <c r="G29" i="4"/>
  <c r="E29" i="4"/>
  <c r="C29" i="4"/>
  <c r="H29" i="4" s="1"/>
  <c r="C29" i="5" s="1"/>
  <c r="R28" i="4"/>
  <c r="P28" i="4"/>
  <c r="L28" i="4"/>
  <c r="J28" i="4"/>
  <c r="F28" i="4"/>
  <c r="D28" i="4"/>
  <c r="S27" i="4"/>
  <c r="Q27" i="4"/>
  <c r="O27" i="4"/>
  <c r="T27" i="4" s="1"/>
  <c r="O27" i="5" s="1"/>
  <c r="T27" i="5" s="1"/>
  <c r="O27" i="7" s="1"/>
  <c r="T27" i="7" s="1"/>
  <c r="O27" i="8" s="1"/>
  <c r="T27" i="8" s="1"/>
  <c r="O27" i="9" s="1"/>
  <c r="T27" i="9" s="1"/>
  <c r="O27" i="10" s="1"/>
  <c r="T27" i="10" s="1"/>
  <c r="M27" i="4"/>
  <c r="K27" i="4"/>
  <c r="I27" i="4"/>
  <c r="N27" i="4" s="1"/>
  <c r="I27" i="5" s="1"/>
  <c r="N27" i="5" s="1"/>
  <c r="I27" i="7" s="1"/>
  <c r="N27" i="7" s="1"/>
  <c r="I27" i="8" s="1"/>
  <c r="N27" i="8" s="1"/>
  <c r="I27" i="9" s="1"/>
  <c r="N27" i="9" s="1"/>
  <c r="I27" i="10" s="1"/>
  <c r="N27" i="10" s="1"/>
  <c r="G27" i="4"/>
  <c r="E27" i="4"/>
  <c r="C27" i="4"/>
  <c r="H27" i="4" s="1"/>
  <c r="S26" i="4"/>
  <c r="Q26" i="4"/>
  <c r="O26" i="4"/>
  <c r="M26" i="4"/>
  <c r="K26" i="4"/>
  <c r="I26" i="4"/>
  <c r="N26" i="4" s="1"/>
  <c r="I26" i="5" s="1"/>
  <c r="G26" i="4"/>
  <c r="E26" i="4"/>
  <c r="C26" i="4"/>
  <c r="R24" i="4"/>
  <c r="P24" i="4"/>
  <c r="L24" i="4"/>
  <c r="J24" i="4"/>
  <c r="F24" i="4"/>
  <c r="D24" i="4"/>
  <c r="S23" i="4"/>
  <c r="Q23" i="4"/>
  <c r="O23" i="4"/>
  <c r="T23" i="4" s="1"/>
  <c r="O23" i="5" s="1"/>
  <c r="T23" i="5" s="1"/>
  <c r="O23" i="7" s="1"/>
  <c r="T23" i="7" s="1"/>
  <c r="O23" i="8" s="1"/>
  <c r="T23" i="8" s="1"/>
  <c r="O23" i="9" s="1"/>
  <c r="T23" i="9" s="1"/>
  <c r="O23" i="10" s="1"/>
  <c r="T23" i="10" s="1"/>
  <c r="M23" i="4"/>
  <c r="K23" i="4"/>
  <c r="I23" i="4"/>
  <c r="N23" i="4" s="1"/>
  <c r="I23" i="5" s="1"/>
  <c r="N23" i="5" s="1"/>
  <c r="I23" i="7" s="1"/>
  <c r="N23" i="7" s="1"/>
  <c r="I23" i="8" s="1"/>
  <c r="N23" i="8" s="1"/>
  <c r="I23" i="9" s="1"/>
  <c r="N23" i="9" s="1"/>
  <c r="I23" i="10" s="1"/>
  <c r="N23" i="10" s="1"/>
  <c r="G23" i="4"/>
  <c r="E23" i="4"/>
  <c r="C23" i="4"/>
  <c r="H23" i="4" s="1"/>
  <c r="S22" i="4"/>
  <c r="Q22" i="4"/>
  <c r="O22" i="4"/>
  <c r="T22" i="4" s="1"/>
  <c r="O22" i="5" s="1"/>
  <c r="T22" i="5" s="1"/>
  <c r="O22" i="7" s="1"/>
  <c r="T22" i="7" s="1"/>
  <c r="O22" i="8" s="1"/>
  <c r="T22" i="8" s="1"/>
  <c r="O22" i="9" s="1"/>
  <c r="T22" i="9" s="1"/>
  <c r="O22" i="10" s="1"/>
  <c r="T22" i="10" s="1"/>
  <c r="M22" i="4"/>
  <c r="K22" i="4"/>
  <c r="I22" i="4"/>
  <c r="N22" i="4" s="1"/>
  <c r="I22" i="5" s="1"/>
  <c r="N22" i="5" s="1"/>
  <c r="I22" i="7" s="1"/>
  <c r="N22" i="7" s="1"/>
  <c r="I22" i="8" s="1"/>
  <c r="N22" i="8" s="1"/>
  <c r="I22" i="9" s="1"/>
  <c r="N22" i="9" s="1"/>
  <c r="I22" i="10" s="1"/>
  <c r="N22" i="10" s="1"/>
  <c r="G22" i="4"/>
  <c r="E22" i="4"/>
  <c r="C22" i="4"/>
  <c r="H22" i="4" s="1"/>
  <c r="S21" i="4"/>
  <c r="Q21" i="4"/>
  <c r="O21" i="4"/>
  <c r="T21" i="4" s="1"/>
  <c r="O21" i="5" s="1"/>
  <c r="T21" i="5" s="1"/>
  <c r="O21" i="7" s="1"/>
  <c r="T21" i="7" s="1"/>
  <c r="O21" i="8" s="1"/>
  <c r="T21" i="8" s="1"/>
  <c r="O21" i="9" s="1"/>
  <c r="T21" i="9" s="1"/>
  <c r="O21" i="10" s="1"/>
  <c r="T21" i="10" s="1"/>
  <c r="M21" i="4"/>
  <c r="K21" i="4"/>
  <c r="I21" i="4"/>
  <c r="N21" i="4" s="1"/>
  <c r="I21" i="5" s="1"/>
  <c r="N21" i="5" s="1"/>
  <c r="I21" i="7" s="1"/>
  <c r="N21" i="7" s="1"/>
  <c r="I21" i="8" s="1"/>
  <c r="N21" i="8" s="1"/>
  <c r="I21" i="9" s="1"/>
  <c r="N21" i="9" s="1"/>
  <c r="I21" i="10" s="1"/>
  <c r="N21" i="10" s="1"/>
  <c r="G21" i="4"/>
  <c r="E21" i="4"/>
  <c r="C21" i="4"/>
  <c r="H21" i="4" s="1"/>
  <c r="C21" i="5" s="1"/>
  <c r="H21" i="5" s="1"/>
  <c r="C21" i="7" s="1"/>
  <c r="H21" i="7" s="1"/>
  <c r="C21" i="8" s="1"/>
  <c r="H21" i="8" s="1"/>
  <c r="C21" i="9" s="1"/>
  <c r="H21" i="9" s="1"/>
  <c r="C21" i="10" s="1"/>
  <c r="H21" i="10" s="1"/>
  <c r="S20" i="4"/>
  <c r="Q20" i="4"/>
  <c r="O20" i="4"/>
  <c r="T20" i="4" s="1"/>
  <c r="O20" i="5" s="1"/>
  <c r="M20" i="4"/>
  <c r="K20" i="4"/>
  <c r="I20" i="4"/>
  <c r="N20" i="4" s="1"/>
  <c r="I20" i="5" s="1"/>
  <c r="G20" i="4"/>
  <c r="E20" i="4"/>
  <c r="C20" i="4"/>
  <c r="H20" i="4" s="1"/>
  <c r="C20" i="5" s="1"/>
  <c r="H20" i="5" s="1"/>
  <c r="C20" i="7" s="1"/>
  <c r="R19" i="4"/>
  <c r="P19" i="4"/>
  <c r="L19" i="4"/>
  <c r="J19" i="4"/>
  <c r="F19" i="4"/>
  <c r="D19" i="4"/>
  <c r="S18" i="4"/>
  <c r="Q18" i="4"/>
  <c r="O18" i="4"/>
  <c r="T18" i="4" s="1"/>
  <c r="O18" i="5" s="1"/>
  <c r="T18" i="5" s="1"/>
  <c r="O18" i="7" s="1"/>
  <c r="T18" i="7" s="1"/>
  <c r="O18" i="8" s="1"/>
  <c r="T18" i="8" s="1"/>
  <c r="O18" i="9" s="1"/>
  <c r="T18" i="9" s="1"/>
  <c r="O18" i="10" s="1"/>
  <c r="T18" i="10" s="1"/>
  <c r="M18" i="4"/>
  <c r="K18" i="4"/>
  <c r="I18" i="4"/>
  <c r="N18" i="4" s="1"/>
  <c r="I18" i="5" s="1"/>
  <c r="N18" i="5" s="1"/>
  <c r="I18" i="7" s="1"/>
  <c r="N18" i="7" s="1"/>
  <c r="I18" i="8" s="1"/>
  <c r="N18" i="8" s="1"/>
  <c r="I18" i="9" s="1"/>
  <c r="N18" i="9" s="1"/>
  <c r="I18" i="10" s="1"/>
  <c r="N18" i="10" s="1"/>
  <c r="G18" i="4"/>
  <c r="E18" i="4"/>
  <c r="C18" i="4"/>
  <c r="H18" i="4" s="1"/>
  <c r="C18" i="5" s="1"/>
  <c r="H18" i="5" s="1"/>
  <c r="C18" i="7" s="1"/>
  <c r="H18" i="7" s="1"/>
  <c r="C18" i="8" s="1"/>
  <c r="H18" i="8" s="1"/>
  <c r="C18" i="9" s="1"/>
  <c r="H18" i="9" s="1"/>
  <c r="C18" i="10" s="1"/>
  <c r="H18" i="10" s="1"/>
  <c r="S17" i="4"/>
  <c r="Q17" i="4"/>
  <c r="O17" i="4"/>
  <c r="T17" i="4" s="1"/>
  <c r="O17" i="5" s="1"/>
  <c r="T17" i="5" s="1"/>
  <c r="O17" i="7" s="1"/>
  <c r="T17" i="7" s="1"/>
  <c r="O17" i="8" s="1"/>
  <c r="T17" i="8" s="1"/>
  <c r="O17" i="9" s="1"/>
  <c r="T17" i="9" s="1"/>
  <c r="O17" i="10" s="1"/>
  <c r="T17" i="10" s="1"/>
  <c r="M17" i="4"/>
  <c r="K17" i="4"/>
  <c r="I17" i="4"/>
  <c r="N17" i="4" s="1"/>
  <c r="I17" i="5" s="1"/>
  <c r="N17" i="5" s="1"/>
  <c r="I17" i="7" s="1"/>
  <c r="N17" i="7" s="1"/>
  <c r="I17" i="8" s="1"/>
  <c r="N17" i="8" s="1"/>
  <c r="I17" i="9" s="1"/>
  <c r="N17" i="9" s="1"/>
  <c r="I17" i="10" s="1"/>
  <c r="N17" i="10" s="1"/>
  <c r="G17" i="4"/>
  <c r="E17" i="4"/>
  <c r="C17" i="4"/>
  <c r="H17" i="4" s="1"/>
  <c r="S16" i="4"/>
  <c r="Q16" i="4"/>
  <c r="O16" i="4"/>
  <c r="M16" i="4"/>
  <c r="K16" i="4"/>
  <c r="I16" i="4"/>
  <c r="G16" i="4"/>
  <c r="E16" i="4"/>
  <c r="C16" i="4"/>
  <c r="R15" i="4"/>
  <c r="P15" i="4"/>
  <c r="L15" i="4"/>
  <c r="J15" i="4"/>
  <c r="F15" i="4"/>
  <c r="D15" i="4"/>
  <c r="S14" i="4"/>
  <c r="Q14" i="4"/>
  <c r="O14" i="4"/>
  <c r="T14" i="4" s="1"/>
  <c r="O14" i="5" s="1"/>
  <c r="T14" i="5" s="1"/>
  <c r="O14" i="7" s="1"/>
  <c r="T14" i="7" s="1"/>
  <c r="O14" i="8" s="1"/>
  <c r="T14" i="8" s="1"/>
  <c r="O14" i="9" s="1"/>
  <c r="T14" i="9" s="1"/>
  <c r="O14" i="10" s="1"/>
  <c r="T14" i="10" s="1"/>
  <c r="M14" i="4"/>
  <c r="K14" i="4"/>
  <c r="I14" i="4"/>
  <c r="N14" i="4" s="1"/>
  <c r="I14" i="5" s="1"/>
  <c r="N14" i="5" s="1"/>
  <c r="I14" i="7" s="1"/>
  <c r="N14" i="7" s="1"/>
  <c r="I14" i="8" s="1"/>
  <c r="N14" i="8" s="1"/>
  <c r="I14" i="9" s="1"/>
  <c r="N14" i="9" s="1"/>
  <c r="I14" i="10" s="1"/>
  <c r="N14" i="10" s="1"/>
  <c r="G14" i="4"/>
  <c r="E14" i="4"/>
  <c r="C14" i="4"/>
  <c r="H14" i="4" s="1"/>
  <c r="S13" i="4"/>
  <c r="Q13" i="4"/>
  <c r="O13" i="4"/>
  <c r="T13" i="4" s="1"/>
  <c r="O13" i="5" s="1"/>
  <c r="T13" i="5" s="1"/>
  <c r="O13" i="7" s="1"/>
  <c r="T13" i="7" s="1"/>
  <c r="O13" i="8" s="1"/>
  <c r="T13" i="8" s="1"/>
  <c r="O13" i="9" s="1"/>
  <c r="T13" i="9" s="1"/>
  <c r="O13" i="10" s="1"/>
  <c r="T13" i="10" s="1"/>
  <c r="M13" i="4"/>
  <c r="K13" i="4"/>
  <c r="I13" i="4"/>
  <c r="G13" i="4"/>
  <c r="E13" i="4"/>
  <c r="C13" i="4"/>
  <c r="H13" i="4" s="1"/>
  <c r="C13" i="5" s="1"/>
  <c r="H13" i="5" s="1"/>
  <c r="C13" i="7" s="1"/>
  <c r="H13" i="7" s="1"/>
  <c r="C13" i="8" s="1"/>
  <c r="H13" i="8" s="1"/>
  <c r="C13" i="9" s="1"/>
  <c r="H13" i="9" s="1"/>
  <c r="C13" i="10" s="1"/>
  <c r="H13" i="10" s="1"/>
  <c r="S12" i="4"/>
  <c r="Q12" i="4"/>
  <c r="O12" i="4"/>
  <c r="T12" i="4" s="1"/>
  <c r="O12" i="5" s="1"/>
  <c r="M12" i="4"/>
  <c r="K12" i="4"/>
  <c r="I12" i="4"/>
  <c r="N12" i="4" s="1"/>
  <c r="I12" i="5" s="1"/>
  <c r="G12" i="4"/>
  <c r="E12" i="4"/>
  <c r="C12" i="4"/>
  <c r="H12" i="4" s="1"/>
  <c r="C12" i="5" s="1"/>
  <c r="V11" i="4"/>
  <c r="R11" i="4"/>
  <c r="P11" i="4"/>
  <c r="L11" i="4"/>
  <c r="J11" i="4"/>
  <c r="F11" i="4"/>
  <c r="D11" i="4"/>
  <c r="S10" i="4"/>
  <c r="Q10" i="4"/>
  <c r="O10" i="4"/>
  <c r="T10" i="4" s="1"/>
  <c r="O10" i="5" s="1"/>
  <c r="T10" i="5" s="1"/>
  <c r="O10" i="7" s="1"/>
  <c r="T10" i="7" s="1"/>
  <c r="O10" i="8" s="1"/>
  <c r="T10" i="8" s="1"/>
  <c r="O10" i="9" s="1"/>
  <c r="T10" i="9" s="1"/>
  <c r="O10" i="10" s="1"/>
  <c r="T10" i="10" s="1"/>
  <c r="M10" i="4"/>
  <c r="K10" i="4"/>
  <c r="I10" i="4"/>
  <c r="N10" i="4" s="1"/>
  <c r="I10" i="5" s="1"/>
  <c r="N10" i="5" s="1"/>
  <c r="I10" i="7" s="1"/>
  <c r="N10" i="7" s="1"/>
  <c r="I10" i="8" s="1"/>
  <c r="N10" i="8" s="1"/>
  <c r="I10" i="9" s="1"/>
  <c r="N10" i="9" s="1"/>
  <c r="I10" i="10" s="1"/>
  <c r="N10" i="10" s="1"/>
  <c r="G10" i="4"/>
  <c r="E10" i="4"/>
  <c r="C10" i="4"/>
  <c r="H10" i="4" s="1"/>
  <c r="C10" i="5" s="1"/>
  <c r="H10" i="5" s="1"/>
  <c r="C10" i="7" s="1"/>
  <c r="H10" i="7" s="1"/>
  <c r="C10" i="8" s="1"/>
  <c r="H10" i="8" s="1"/>
  <c r="C10" i="9" s="1"/>
  <c r="H10" i="9" s="1"/>
  <c r="C10" i="10" s="1"/>
  <c r="H10" i="10" s="1"/>
  <c r="S9" i="4"/>
  <c r="Q9" i="4"/>
  <c r="O9" i="4"/>
  <c r="T9" i="4" s="1"/>
  <c r="O9" i="5" s="1"/>
  <c r="T9" i="5" s="1"/>
  <c r="O9" i="7" s="1"/>
  <c r="T9" i="7" s="1"/>
  <c r="O9" i="8" s="1"/>
  <c r="T9" i="8" s="1"/>
  <c r="O9" i="9" s="1"/>
  <c r="T9" i="9" s="1"/>
  <c r="O9" i="10" s="1"/>
  <c r="T9" i="10" s="1"/>
  <c r="M9" i="4"/>
  <c r="K9" i="4"/>
  <c r="I9" i="4"/>
  <c r="N9" i="4" s="1"/>
  <c r="I9" i="5" s="1"/>
  <c r="N9" i="5" s="1"/>
  <c r="I9" i="7" s="1"/>
  <c r="N9" i="7" s="1"/>
  <c r="I9" i="8" s="1"/>
  <c r="N9" i="8" s="1"/>
  <c r="I9" i="9" s="1"/>
  <c r="N9" i="9" s="1"/>
  <c r="I9" i="10" s="1"/>
  <c r="N9" i="10" s="1"/>
  <c r="G9" i="4"/>
  <c r="E9" i="4"/>
  <c r="C9" i="4"/>
  <c r="H9" i="4" s="1"/>
  <c r="C9" i="5" s="1"/>
  <c r="H9" i="5" s="1"/>
  <c r="C9" i="7" s="1"/>
  <c r="H9" i="7" s="1"/>
  <c r="C9" i="8" s="1"/>
  <c r="H9" i="8" s="1"/>
  <c r="C9" i="9" s="1"/>
  <c r="H9" i="9" s="1"/>
  <c r="C9" i="10" s="1"/>
  <c r="H9" i="10" s="1"/>
  <c r="S8" i="4"/>
  <c r="Q8" i="4"/>
  <c r="O8" i="4"/>
  <c r="T8" i="4" s="1"/>
  <c r="O8" i="5" s="1"/>
  <c r="T8" i="5" s="1"/>
  <c r="O8" i="7" s="1"/>
  <c r="T8" i="7" s="1"/>
  <c r="O8" i="8" s="1"/>
  <c r="T8" i="8" s="1"/>
  <c r="O8" i="9" s="1"/>
  <c r="T8" i="9" s="1"/>
  <c r="O8" i="10" s="1"/>
  <c r="T8" i="10" s="1"/>
  <c r="M8" i="4"/>
  <c r="K8" i="4"/>
  <c r="I8" i="4"/>
  <c r="N8" i="4" s="1"/>
  <c r="I8" i="5" s="1"/>
  <c r="N8" i="5" s="1"/>
  <c r="I8" i="7" s="1"/>
  <c r="N8" i="7" s="1"/>
  <c r="I8" i="8" s="1"/>
  <c r="N8" i="8" s="1"/>
  <c r="I8" i="9" s="1"/>
  <c r="N8" i="9" s="1"/>
  <c r="I8" i="10" s="1"/>
  <c r="N8" i="10" s="1"/>
  <c r="G8" i="4"/>
  <c r="E8" i="4"/>
  <c r="C8" i="4"/>
  <c r="H8" i="4" s="1"/>
  <c r="C8" i="5" s="1"/>
  <c r="H8" i="5" s="1"/>
  <c r="C8" i="7" s="1"/>
  <c r="H8" i="7" s="1"/>
  <c r="C8" i="8" s="1"/>
  <c r="H8" i="8" s="1"/>
  <c r="C8" i="9" s="1"/>
  <c r="H8" i="9" s="1"/>
  <c r="C8" i="10" s="1"/>
  <c r="H8" i="10" s="1"/>
  <c r="S7" i="4"/>
  <c r="Q7" i="4"/>
  <c r="O7" i="4"/>
  <c r="T7" i="4" s="1"/>
  <c r="O7" i="5" s="1"/>
  <c r="M7" i="4"/>
  <c r="K7" i="4"/>
  <c r="I7" i="4"/>
  <c r="N7" i="4" s="1"/>
  <c r="I7" i="5" s="1"/>
  <c r="G7" i="4"/>
  <c r="E7" i="4"/>
  <c r="C7" i="4"/>
  <c r="J50" i="4" l="1"/>
  <c r="U18" i="10"/>
  <c r="U21" i="10"/>
  <c r="U31" i="10"/>
  <c r="U9" i="10"/>
  <c r="U37" i="10"/>
  <c r="U41" i="10"/>
  <c r="U48" i="10"/>
  <c r="U32" i="10"/>
  <c r="U8" i="10"/>
  <c r="U10" i="10"/>
  <c r="U43" i="10"/>
  <c r="U46" i="10"/>
  <c r="U36" i="10"/>
  <c r="U47" i="10"/>
  <c r="U9" i="9"/>
  <c r="U43" i="9"/>
  <c r="U46" i="9"/>
  <c r="U18" i="9"/>
  <c r="U21" i="9"/>
  <c r="U10" i="9"/>
  <c r="U32" i="9"/>
  <c r="U8" i="9"/>
  <c r="U31" i="9"/>
  <c r="U37" i="9"/>
  <c r="U41" i="9"/>
  <c r="U48" i="9"/>
  <c r="U36" i="9"/>
  <c r="U47" i="9"/>
  <c r="U9" i="8"/>
  <c r="U18" i="8"/>
  <c r="U21" i="8"/>
  <c r="U43" i="8"/>
  <c r="U46" i="8"/>
  <c r="U10" i="8"/>
  <c r="U47" i="8"/>
  <c r="U8" i="8"/>
  <c r="U31" i="8"/>
  <c r="U37" i="8"/>
  <c r="U41" i="8"/>
  <c r="U48" i="8"/>
  <c r="U32" i="8"/>
  <c r="U36" i="8"/>
  <c r="F25" i="4"/>
  <c r="P25" i="4"/>
  <c r="U36" i="7"/>
  <c r="U47" i="7"/>
  <c r="U9" i="7"/>
  <c r="U18" i="7"/>
  <c r="U31" i="7"/>
  <c r="U37" i="7"/>
  <c r="U41" i="7"/>
  <c r="U48" i="7"/>
  <c r="U21" i="7"/>
  <c r="U8" i="7"/>
  <c r="H20" i="7"/>
  <c r="C20" i="8" s="1"/>
  <c r="U32" i="7"/>
  <c r="U43" i="7"/>
  <c r="U46" i="7"/>
  <c r="U10" i="7"/>
  <c r="U46" i="5"/>
  <c r="I11" i="5"/>
  <c r="G38" i="4"/>
  <c r="O49" i="5"/>
  <c r="U8" i="5"/>
  <c r="G15" i="4"/>
  <c r="O15" i="5"/>
  <c r="E19" i="4"/>
  <c r="K24" i="4"/>
  <c r="S24" i="4"/>
  <c r="I28" i="5"/>
  <c r="Q28" i="4"/>
  <c r="U32" i="5"/>
  <c r="S38" i="4"/>
  <c r="K49" i="4"/>
  <c r="O11" i="5"/>
  <c r="Q15" i="4"/>
  <c r="M24" i="4"/>
  <c r="M38" i="4"/>
  <c r="I44" i="5"/>
  <c r="Q44" i="4"/>
  <c r="T20" i="5"/>
  <c r="O24" i="5"/>
  <c r="I24" i="5"/>
  <c r="I38" i="5"/>
  <c r="U37" i="5"/>
  <c r="I49" i="4"/>
  <c r="N49" i="4" s="1"/>
  <c r="U48" i="5"/>
  <c r="U9" i="5"/>
  <c r="C11" i="4"/>
  <c r="G28" i="4"/>
  <c r="U31" i="5"/>
  <c r="U41" i="5"/>
  <c r="U43" i="5"/>
  <c r="U47" i="5"/>
  <c r="U18" i="5"/>
  <c r="U10" i="5"/>
  <c r="N7" i="5"/>
  <c r="T45" i="5"/>
  <c r="T7" i="5"/>
  <c r="C49" i="5"/>
  <c r="H45" i="5"/>
  <c r="U14" i="4"/>
  <c r="C14" i="5"/>
  <c r="H14" i="5" s="1"/>
  <c r="U17" i="4"/>
  <c r="C17" i="5"/>
  <c r="H17" i="5" s="1"/>
  <c r="U27" i="4"/>
  <c r="C27" i="5"/>
  <c r="H27" i="5" s="1"/>
  <c r="U30" i="4"/>
  <c r="C30" i="5"/>
  <c r="H30" i="5" s="1"/>
  <c r="U21" i="5"/>
  <c r="I24" i="4"/>
  <c r="N24" i="4" s="1"/>
  <c r="E28" i="4"/>
  <c r="H34" i="5"/>
  <c r="C34" i="7" s="1"/>
  <c r="N40" i="5"/>
  <c r="T12" i="5"/>
  <c r="M11" i="4"/>
  <c r="H7" i="4"/>
  <c r="C7" i="5" s="1"/>
  <c r="Q11" i="4"/>
  <c r="E15" i="4"/>
  <c r="M15" i="4"/>
  <c r="J25" i="4"/>
  <c r="K19" i="4"/>
  <c r="N20" i="5"/>
  <c r="D39" i="4"/>
  <c r="P39" i="4"/>
  <c r="N45" i="4"/>
  <c r="I45" i="5" s="1"/>
  <c r="I49" i="5" s="1"/>
  <c r="H29" i="5"/>
  <c r="C29" i="7" s="1"/>
  <c r="U42" i="4"/>
  <c r="C42" i="5"/>
  <c r="H42" i="5" s="1"/>
  <c r="N12" i="5"/>
  <c r="I12" i="7" s="1"/>
  <c r="M28" i="4"/>
  <c r="T33" i="4"/>
  <c r="O29" i="5"/>
  <c r="O33" i="5" s="1"/>
  <c r="N34" i="5"/>
  <c r="T38" i="4"/>
  <c r="O34" i="5"/>
  <c r="O38" i="5" s="1"/>
  <c r="U35" i="4"/>
  <c r="C35" i="5"/>
  <c r="H35" i="5" s="1"/>
  <c r="F39" i="4"/>
  <c r="K15" i="4"/>
  <c r="S15" i="4"/>
  <c r="R25" i="4"/>
  <c r="Q19" i="4"/>
  <c r="G19" i="4"/>
  <c r="G24" i="4"/>
  <c r="U22" i="4"/>
  <c r="C22" i="5"/>
  <c r="H22" i="5" s="1"/>
  <c r="U23" i="4"/>
  <c r="C23" i="5"/>
  <c r="H23" i="5" s="1"/>
  <c r="N26" i="5"/>
  <c r="I33" i="4"/>
  <c r="N33" i="4" s="1"/>
  <c r="L39" i="4"/>
  <c r="U36" i="5"/>
  <c r="G49" i="4"/>
  <c r="M49" i="4"/>
  <c r="S49" i="4"/>
  <c r="U47" i="4"/>
  <c r="P50" i="4"/>
  <c r="H12" i="5"/>
  <c r="C12" i="7" s="1"/>
  <c r="U18" i="4"/>
  <c r="U43" i="4"/>
  <c r="U10" i="4"/>
  <c r="T11" i="4"/>
  <c r="E24" i="4"/>
  <c r="U48" i="4"/>
  <c r="O11" i="4"/>
  <c r="E33" i="4"/>
  <c r="K33" i="4"/>
  <c r="U32" i="4"/>
  <c r="Q49" i="4"/>
  <c r="U8" i="4"/>
  <c r="U9" i="4"/>
  <c r="Q24" i="4"/>
  <c r="K28" i="4"/>
  <c r="S28" i="4"/>
  <c r="G33" i="4"/>
  <c r="M33" i="4"/>
  <c r="S33" i="4"/>
  <c r="C38" i="4"/>
  <c r="I38" i="4"/>
  <c r="N38" i="4" s="1"/>
  <c r="O38" i="4"/>
  <c r="U36" i="4"/>
  <c r="U37" i="4"/>
  <c r="K44" i="4"/>
  <c r="C49" i="4"/>
  <c r="O49" i="4"/>
  <c r="G11" i="4"/>
  <c r="E11" i="4"/>
  <c r="M19" i="4"/>
  <c r="S19" i="4"/>
  <c r="C24" i="4"/>
  <c r="O24" i="4"/>
  <c r="N29" i="4"/>
  <c r="I29" i="5" s="1"/>
  <c r="I33" i="5" s="1"/>
  <c r="E38" i="4"/>
  <c r="E44" i="4"/>
  <c r="M44" i="4"/>
  <c r="U41" i="4"/>
  <c r="E49" i="4"/>
  <c r="P51" i="4"/>
  <c r="F51" i="4"/>
  <c r="K11" i="4"/>
  <c r="I11" i="4"/>
  <c r="N11" i="4" s="1"/>
  <c r="H15" i="4"/>
  <c r="T15" i="4"/>
  <c r="I15" i="4"/>
  <c r="N15" i="4" s="1"/>
  <c r="H24" i="4"/>
  <c r="T24" i="4"/>
  <c r="D25" i="4"/>
  <c r="I28" i="4"/>
  <c r="N28" i="4" s="1"/>
  <c r="C33" i="4"/>
  <c r="O33" i="4"/>
  <c r="U31" i="4"/>
  <c r="K38" i="4"/>
  <c r="Q38" i="4"/>
  <c r="J39" i="4"/>
  <c r="J51" i="4" s="1"/>
  <c r="R39" i="4"/>
  <c r="R51" i="4" s="1"/>
  <c r="G44" i="4"/>
  <c r="O44" i="4"/>
  <c r="H49" i="4"/>
  <c r="T49" i="4"/>
  <c r="D50" i="4"/>
  <c r="S11" i="4"/>
  <c r="O19" i="4"/>
  <c r="T16" i="4"/>
  <c r="U21" i="4"/>
  <c r="L25" i="4"/>
  <c r="T26" i="4"/>
  <c r="O28" i="4"/>
  <c r="Q33" i="4"/>
  <c r="U46" i="4"/>
  <c r="L50" i="4"/>
  <c r="C19" i="4"/>
  <c r="H16" i="4"/>
  <c r="C16" i="5" s="1"/>
  <c r="H26" i="4"/>
  <c r="C26" i="5" s="1"/>
  <c r="C28" i="4"/>
  <c r="H33" i="4"/>
  <c r="H11" i="4"/>
  <c r="N16" i="4"/>
  <c r="I16" i="5" s="1"/>
  <c r="I19" i="5" s="1"/>
  <c r="I19" i="4"/>
  <c r="N19" i="4" s="1"/>
  <c r="H38" i="4"/>
  <c r="U34" i="4"/>
  <c r="C44" i="4"/>
  <c r="S44" i="4"/>
  <c r="C15" i="4"/>
  <c r="O15" i="4"/>
  <c r="I44" i="4"/>
  <c r="N44" i="4" s="1"/>
  <c r="U12" i="4"/>
  <c r="N13" i="4"/>
  <c r="U20" i="4"/>
  <c r="H40" i="4"/>
  <c r="C40" i="5" s="1"/>
  <c r="T40" i="4"/>
  <c r="U7" i="4" l="1"/>
  <c r="U11" i="4" s="1"/>
  <c r="G25" i="4"/>
  <c r="Q50" i="4"/>
  <c r="S50" i="4"/>
  <c r="M25" i="4"/>
  <c r="C50" i="4"/>
  <c r="H20" i="8"/>
  <c r="C20" i="9" s="1"/>
  <c r="K50" i="4"/>
  <c r="G39" i="4"/>
  <c r="U45" i="4"/>
  <c r="H12" i="7"/>
  <c r="C12" i="8" s="1"/>
  <c r="U22" i="5"/>
  <c r="C22" i="7"/>
  <c r="H29" i="7"/>
  <c r="C29" i="8" s="1"/>
  <c r="N24" i="5"/>
  <c r="I20" i="7"/>
  <c r="T15" i="5"/>
  <c r="O12" i="7"/>
  <c r="U27" i="5"/>
  <c r="C27" i="7"/>
  <c r="H27" i="7" s="1"/>
  <c r="U14" i="5"/>
  <c r="C14" i="7"/>
  <c r="H14" i="7" s="1"/>
  <c r="T11" i="5"/>
  <c r="O7" i="7"/>
  <c r="N28" i="5"/>
  <c r="I26" i="7"/>
  <c r="U35" i="5"/>
  <c r="C35" i="7"/>
  <c r="H35" i="7" s="1"/>
  <c r="N38" i="5"/>
  <c r="I34" i="7"/>
  <c r="N12" i="7"/>
  <c r="I12" i="8" s="1"/>
  <c r="N44" i="5"/>
  <c r="I40" i="7"/>
  <c r="T49" i="5"/>
  <c r="O45" i="7"/>
  <c r="U23" i="5"/>
  <c r="C23" i="7"/>
  <c r="H23" i="7" s="1"/>
  <c r="U42" i="5"/>
  <c r="C42" i="7"/>
  <c r="H42" i="7" s="1"/>
  <c r="C38" i="7"/>
  <c r="H34" i="7"/>
  <c r="C34" i="8" s="1"/>
  <c r="U30" i="5"/>
  <c r="C30" i="7"/>
  <c r="H30" i="7" s="1"/>
  <c r="U17" i="5"/>
  <c r="C17" i="7"/>
  <c r="H17" i="7" s="1"/>
  <c r="H49" i="5"/>
  <c r="C45" i="7"/>
  <c r="N11" i="5"/>
  <c r="I7" i="7"/>
  <c r="T24" i="5"/>
  <c r="O20" i="7"/>
  <c r="I39" i="4"/>
  <c r="N39" i="4" s="1"/>
  <c r="I50" i="5"/>
  <c r="M39" i="4"/>
  <c r="Q25" i="4"/>
  <c r="M50" i="4"/>
  <c r="G50" i="4"/>
  <c r="H15" i="5"/>
  <c r="C15" i="5"/>
  <c r="U24" i="4"/>
  <c r="U29" i="4"/>
  <c r="U33" i="4" s="1"/>
  <c r="U49" i="4"/>
  <c r="U20" i="5"/>
  <c r="K25" i="4"/>
  <c r="E39" i="4"/>
  <c r="U12" i="5"/>
  <c r="U38" i="4"/>
  <c r="H33" i="5"/>
  <c r="C33" i="5"/>
  <c r="O25" i="4"/>
  <c r="O50" i="4"/>
  <c r="I39" i="5"/>
  <c r="S25" i="4"/>
  <c r="H38" i="5"/>
  <c r="H24" i="5"/>
  <c r="J54" i="5"/>
  <c r="E50" i="4"/>
  <c r="S39" i="4"/>
  <c r="T44" i="4"/>
  <c r="T50" i="4" s="1"/>
  <c r="O40" i="5"/>
  <c r="O44" i="5" s="1"/>
  <c r="O50" i="5" s="1"/>
  <c r="C44" i="5"/>
  <c r="C50" i="5" s="1"/>
  <c r="H40" i="5"/>
  <c r="C28" i="5"/>
  <c r="H26" i="5"/>
  <c r="L51" i="4"/>
  <c r="O39" i="4"/>
  <c r="T19" i="4"/>
  <c r="T25" i="4" s="1"/>
  <c r="O16" i="5"/>
  <c r="O19" i="5" s="1"/>
  <c r="O25" i="5" s="1"/>
  <c r="K39" i="4"/>
  <c r="T34" i="5"/>
  <c r="T29" i="5"/>
  <c r="C38" i="5"/>
  <c r="N16" i="5"/>
  <c r="T28" i="4"/>
  <c r="T39" i="4" s="1"/>
  <c r="O26" i="5"/>
  <c r="O28" i="5" s="1"/>
  <c r="O39" i="5" s="1"/>
  <c r="U13" i="4"/>
  <c r="U15" i="4" s="1"/>
  <c r="I13" i="5"/>
  <c r="I15" i="5" s="1"/>
  <c r="I25" i="5" s="1"/>
  <c r="N29" i="5"/>
  <c r="C24" i="5"/>
  <c r="C11" i="5"/>
  <c r="H7" i="5"/>
  <c r="C19" i="5"/>
  <c r="H16" i="5"/>
  <c r="C39" i="4"/>
  <c r="N45" i="5"/>
  <c r="J53" i="5"/>
  <c r="H63" i="5" s="1"/>
  <c r="I25" i="4"/>
  <c r="N25" i="4" s="1"/>
  <c r="C25" i="4"/>
  <c r="E25" i="4"/>
  <c r="Q39" i="4"/>
  <c r="U40" i="4"/>
  <c r="U44" i="4" s="1"/>
  <c r="H44" i="4"/>
  <c r="H50" i="4" s="1"/>
  <c r="H28" i="4"/>
  <c r="H39" i="4" s="1"/>
  <c r="U26" i="4"/>
  <c r="U28" i="4" s="1"/>
  <c r="U16" i="4"/>
  <c r="U19" i="4" s="1"/>
  <c r="H19" i="4"/>
  <c r="H25" i="4" s="1"/>
  <c r="D51" i="4"/>
  <c r="J53" i="4" s="1"/>
  <c r="I50" i="4"/>
  <c r="Q51" i="4" l="1"/>
  <c r="G51" i="4"/>
  <c r="H20" i="9"/>
  <c r="C20" i="10" s="1"/>
  <c r="U35" i="7"/>
  <c r="C35" i="8"/>
  <c r="H35" i="8" s="1"/>
  <c r="U27" i="7"/>
  <c r="C27" i="8"/>
  <c r="H27" i="8" s="1"/>
  <c r="U30" i="7"/>
  <c r="C30" i="8"/>
  <c r="H30" i="8" s="1"/>
  <c r="U42" i="7"/>
  <c r="C42" i="8"/>
  <c r="H42" i="8" s="1"/>
  <c r="N12" i="8"/>
  <c r="I12" i="9" s="1"/>
  <c r="H12" i="8"/>
  <c r="C12" i="9" s="1"/>
  <c r="U14" i="7"/>
  <c r="C14" i="8"/>
  <c r="H14" i="8" s="1"/>
  <c r="H29" i="8"/>
  <c r="C29" i="9" s="1"/>
  <c r="U17" i="7"/>
  <c r="C17" i="8"/>
  <c r="H17" i="8" s="1"/>
  <c r="H34" i="8"/>
  <c r="C34" i="9" s="1"/>
  <c r="U23" i="7"/>
  <c r="C23" i="8"/>
  <c r="H23" i="8" s="1"/>
  <c r="U24" i="5"/>
  <c r="M51" i="4"/>
  <c r="U50" i="4"/>
  <c r="N49" i="5"/>
  <c r="N50" i="5" s="1"/>
  <c r="I45" i="7"/>
  <c r="H19" i="5"/>
  <c r="C16" i="7"/>
  <c r="T33" i="5"/>
  <c r="O29" i="7"/>
  <c r="N7" i="7"/>
  <c r="I11" i="7"/>
  <c r="H38" i="7"/>
  <c r="T45" i="7"/>
  <c r="O49" i="7"/>
  <c r="O11" i="7"/>
  <c r="T7" i="7"/>
  <c r="I24" i="7"/>
  <c r="N20" i="7"/>
  <c r="I20" i="8" s="1"/>
  <c r="I24" i="8" s="1"/>
  <c r="H22" i="7"/>
  <c r="C22" i="8" s="1"/>
  <c r="C24" i="7"/>
  <c r="H11" i="5"/>
  <c r="C7" i="7"/>
  <c r="N33" i="5"/>
  <c r="N39" i="5" s="1"/>
  <c r="I29" i="7"/>
  <c r="T38" i="5"/>
  <c r="O34" i="7"/>
  <c r="O51" i="4"/>
  <c r="H44" i="5"/>
  <c r="H50" i="5" s="1"/>
  <c r="C40" i="7"/>
  <c r="N19" i="5"/>
  <c r="I16" i="7"/>
  <c r="T20" i="7"/>
  <c r="O24" i="7"/>
  <c r="C49" i="7"/>
  <c r="H45" i="7"/>
  <c r="C45" i="8" s="1"/>
  <c r="I44" i="7"/>
  <c r="N40" i="7"/>
  <c r="I38" i="7"/>
  <c r="N34" i="7"/>
  <c r="N26" i="7"/>
  <c r="I28" i="7"/>
  <c r="O15" i="7"/>
  <c r="T12" i="7"/>
  <c r="H33" i="7"/>
  <c r="H15" i="7"/>
  <c r="H28" i="5"/>
  <c r="H39" i="5" s="1"/>
  <c r="C26" i="7"/>
  <c r="C33" i="7"/>
  <c r="C15" i="7"/>
  <c r="I51" i="5"/>
  <c r="K51" i="4"/>
  <c r="E51" i="4"/>
  <c r="S51" i="4"/>
  <c r="C51" i="4"/>
  <c r="U39" i="4"/>
  <c r="U25" i="4"/>
  <c r="U34" i="5"/>
  <c r="U38" i="5" s="1"/>
  <c r="O51" i="5"/>
  <c r="H59" i="5"/>
  <c r="C39" i="5"/>
  <c r="C25" i="5"/>
  <c r="N13" i="5"/>
  <c r="T51" i="4"/>
  <c r="U45" i="5"/>
  <c r="U49" i="5" s="1"/>
  <c r="U7" i="5"/>
  <c r="U11" i="5" s="1"/>
  <c r="T26" i="5"/>
  <c r="T16" i="5"/>
  <c r="U29" i="5"/>
  <c r="U33" i="5" s="1"/>
  <c r="T40" i="5"/>
  <c r="M57" i="5"/>
  <c r="H62" i="5"/>
  <c r="M55" i="5"/>
  <c r="N56" i="5"/>
  <c r="M60" i="5"/>
  <c r="M59" i="5"/>
  <c r="H51" i="4"/>
  <c r="N57" i="4" s="1"/>
  <c r="I51" i="4"/>
  <c r="N50" i="4"/>
  <c r="N56" i="4"/>
  <c r="H63" i="4"/>
  <c r="M59" i="4"/>
  <c r="M55" i="4"/>
  <c r="H62" i="4"/>
  <c r="H59" i="4"/>
  <c r="M60" i="4"/>
  <c r="M57" i="4"/>
  <c r="H20" i="10" l="1"/>
  <c r="U23" i="8"/>
  <c r="C23" i="9"/>
  <c r="H23" i="9" s="1"/>
  <c r="H12" i="9"/>
  <c r="C12" i="10" s="1"/>
  <c r="U30" i="8"/>
  <c r="C30" i="9"/>
  <c r="H30" i="9" s="1"/>
  <c r="U35" i="8"/>
  <c r="C35" i="9"/>
  <c r="H35" i="9" s="1"/>
  <c r="H29" i="9"/>
  <c r="C29" i="10" s="1"/>
  <c r="N12" i="9"/>
  <c r="I12" i="10" s="1"/>
  <c r="H34" i="9"/>
  <c r="C34" i="10" s="1"/>
  <c r="U14" i="8"/>
  <c r="C14" i="9"/>
  <c r="H14" i="9" s="1"/>
  <c r="U42" i="8"/>
  <c r="C42" i="9"/>
  <c r="H42" i="9" s="1"/>
  <c r="U27" i="8"/>
  <c r="C27" i="9"/>
  <c r="H27" i="9" s="1"/>
  <c r="U17" i="8"/>
  <c r="C17" i="9"/>
  <c r="H17" i="9" s="1"/>
  <c r="H38" i="8"/>
  <c r="H33" i="8"/>
  <c r="H15" i="8"/>
  <c r="N28" i="7"/>
  <c r="I26" i="8"/>
  <c r="I28" i="8" s="1"/>
  <c r="T24" i="7"/>
  <c r="O20" i="8"/>
  <c r="O24" i="8" s="1"/>
  <c r="T11" i="7"/>
  <c r="O7" i="8"/>
  <c r="O11" i="8" s="1"/>
  <c r="C33" i="8"/>
  <c r="T15" i="7"/>
  <c r="O12" i="8"/>
  <c r="O15" i="8" s="1"/>
  <c r="N38" i="7"/>
  <c r="I34" i="8"/>
  <c r="I38" i="8" s="1"/>
  <c r="C49" i="8"/>
  <c r="H45" i="8"/>
  <c r="H22" i="8"/>
  <c r="C24" i="8"/>
  <c r="C15" i="8"/>
  <c r="N20" i="8"/>
  <c r="N11" i="7"/>
  <c r="I7" i="8"/>
  <c r="I11" i="8" s="1"/>
  <c r="N44" i="7"/>
  <c r="I40" i="8"/>
  <c r="I44" i="8" s="1"/>
  <c r="T49" i="7"/>
  <c r="O45" i="8"/>
  <c r="C38" i="8"/>
  <c r="H25" i="5"/>
  <c r="H51" i="5" s="1"/>
  <c r="N51" i="4"/>
  <c r="N58" i="4" s="1"/>
  <c r="H52" i="4"/>
  <c r="U12" i="7"/>
  <c r="C44" i="7"/>
  <c r="C50" i="7" s="1"/>
  <c r="H40" i="7"/>
  <c r="C40" i="8" s="1"/>
  <c r="C19" i="7"/>
  <c r="H16" i="7"/>
  <c r="C16" i="8" s="1"/>
  <c r="T19" i="5"/>
  <c r="T25" i="5" s="1"/>
  <c r="O16" i="7"/>
  <c r="H49" i="7"/>
  <c r="I19" i="7"/>
  <c r="N16" i="7"/>
  <c r="I33" i="7"/>
  <c r="I39" i="7" s="1"/>
  <c r="N29" i="7"/>
  <c r="I29" i="8" s="1"/>
  <c r="I33" i="8" s="1"/>
  <c r="T28" i="5"/>
  <c r="T39" i="5" s="1"/>
  <c r="O26" i="7"/>
  <c r="N15" i="5"/>
  <c r="N25" i="5" s="1"/>
  <c r="N51" i="5" s="1"/>
  <c r="I13" i="7"/>
  <c r="U22" i="7"/>
  <c r="H24" i="7"/>
  <c r="T29" i="7"/>
  <c r="O33" i="7"/>
  <c r="I49" i="7"/>
  <c r="I50" i="7" s="1"/>
  <c r="N45" i="7"/>
  <c r="T44" i="5"/>
  <c r="T50" i="5" s="1"/>
  <c r="O40" i="7"/>
  <c r="C28" i="7"/>
  <c r="C39" i="7" s="1"/>
  <c r="H26" i="7"/>
  <c r="C26" i="8" s="1"/>
  <c r="T34" i="7"/>
  <c r="O38" i="7"/>
  <c r="C11" i="7"/>
  <c r="H7" i="7"/>
  <c r="C7" i="8" s="1"/>
  <c r="N24" i="7"/>
  <c r="U20" i="7"/>
  <c r="J54" i="4"/>
  <c r="U51" i="4"/>
  <c r="U16" i="5"/>
  <c r="U19" i="5" s="1"/>
  <c r="C51" i="5"/>
  <c r="U26" i="5"/>
  <c r="U28" i="5" s="1"/>
  <c r="U39" i="5" s="1"/>
  <c r="U40" i="5"/>
  <c r="U44" i="5" s="1"/>
  <c r="U50" i="5" s="1"/>
  <c r="U13" i="5"/>
  <c r="U15" i="5" s="1"/>
  <c r="H60" i="4" l="1"/>
  <c r="U17" i="9"/>
  <c r="C17" i="10"/>
  <c r="H17" i="10" s="1"/>
  <c r="U42" i="9"/>
  <c r="C42" i="10"/>
  <c r="H42" i="10" s="1"/>
  <c r="H34" i="10"/>
  <c r="U23" i="9"/>
  <c r="C23" i="10"/>
  <c r="H23" i="10" s="1"/>
  <c r="N12" i="10"/>
  <c r="U30" i="9"/>
  <c r="C30" i="10"/>
  <c r="H30" i="10" s="1"/>
  <c r="U27" i="9"/>
  <c r="C27" i="10"/>
  <c r="H27" i="10" s="1"/>
  <c r="U14" i="9"/>
  <c r="C14" i="10"/>
  <c r="H14" i="10" s="1"/>
  <c r="H29" i="10"/>
  <c r="U35" i="9"/>
  <c r="C35" i="10"/>
  <c r="H35" i="10" s="1"/>
  <c r="H12" i="10"/>
  <c r="J55" i="4"/>
  <c r="H38" i="9"/>
  <c r="H15" i="9"/>
  <c r="C38" i="9"/>
  <c r="C33" i="9"/>
  <c r="H33" i="9"/>
  <c r="C15" i="9"/>
  <c r="N24" i="8"/>
  <c r="I20" i="9"/>
  <c r="I24" i="9" s="1"/>
  <c r="H49" i="8"/>
  <c r="C45" i="9"/>
  <c r="C49" i="9" s="1"/>
  <c r="H24" i="8"/>
  <c r="C22" i="9"/>
  <c r="C24" i="9" s="1"/>
  <c r="T45" i="8"/>
  <c r="O49" i="8"/>
  <c r="I39" i="8"/>
  <c r="C19" i="8"/>
  <c r="H16" i="8"/>
  <c r="N40" i="8"/>
  <c r="N29" i="8"/>
  <c r="T12" i="8"/>
  <c r="N7" i="8"/>
  <c r="U22" i="8"/>
  <c r="T20" i="8"/>
  <c r="T38" i="7"/>
  <c r="O34" i="8"/>
  <c r="T33" i="7"/>
  <c r="O29" i="8"/>
  <c r="C44" i="8"/>
  <c r="C50" i="8" s="1"/>
  <c r="H40" i="8"/>
  <c r="T7" i="8"/>
  <c r="N26" i="8"/>
  <c r="C11" i="8"/>
  <c r="H7" i="8"/>
  <c r="C28" i="8"/>
  <c r="C39" i="8" s="1"/>
  <c r="H26" i="8"/>
  <c r="N49" i="7"/>
  <c r="N50" i="7" s="1"/>
  <c r="I45" i="8"/>
  <c r="I49" i="8" s="1"/>
  <c r="I50" i="8" s="1"/>
  <c r="N19" i="7"/>
  <c r="I16" i="8"/>
  <c r="I19" i="8" s="1"/>
  <c r="N34" i="8"/>
  <c r="T51" i="5"/>
  <c r="H60" i="5" s="1"/>
  <c r="C25" i="7"/>
  <c r="C51" i="7" s="1"/>
  <c r="U24" i="7"/>
  <c r="H53" i="5"/>
  <c r="H52" i="5"/>
  <c r="U34" i="7"/>
  <c r="U38" i="7" s="1"/>
  <c r="N13" i="7"/>
  <c r="I13" i="8" s="1"/>
  <c r="I15" i="8" s="1"/>
  <c r="I15" i="7"/>
  <c r="I25" i="7" s="1"/>
  <c r="I51" i="7" s="1"/>
  <c r="H19" i="7"/>
  <c r="H44" i="7"/>
  <c r="H50" i="7" s="1"/>
  <c r="O44" i="7"/>
  <c r="O50" i="7" s="1"/>
  <c r="T40" i="7"/>
  <c r="H11" i="7"/>
  <c r="U7" i="7"/>
  <c r="U11" i="7" s="1"/>
  <c r="O28" i="7"/>
  <c r="O39" i="7" s="1"/>
  <c r="T26" i="7"/>
  <c r="N33" i="7"/>
  <c r="N39" i="7" s="1"/>
  <c r="U29" i="7"/>
  <c r="U33" i="7" s="1"/>
  <c r="U45" i="7"/>
  <c r="U49" i="7" s="1"/>
  <c r="T16" i="7"/>
  <c r="O19" i="7"/>
  <c r="O25" i="7" s="1"/>
  <c r="H28" i="7"/>
  <c r="H39" i="7" s="1"/>
  <c r="U25" i="5"/>
  <c r="U51" i="5" s="1"/>
  <c r="C25" i="8" l="1"/>
  <c r="C51" i="8" s="1"/>
  <c r="U14" i="10"/>
  <c r="U30" i="10"/>
  <c r="U17" i="10"/>
  <c r="U35" i="10"/>
  <c r="U27" i="10"/>
  <c r="U42" i="10"/>
  <c r="U23" i="10"/>
  <c r="H15" i="10"/>
  <c r="H38" i="10"/>
  <c r="H33" i="10"/>
  <c r="C38" i="10"/>
  <c r="C33" i="10"/>
  <c r="C15" i="10"/>
  <c r="T15" i="8"/>
  <c r="O12" i="9"/>
  <c r="O15" i="9" s="1"/>
  <c r="H45" i="9"/>
  <c r="H28" i="8"/>
  <c r="H39" i="8" s="1"/>
  <c r="C26" i="9"/>
  <c r="C28" i="9" s="1"/>
  <c r="C39" i="9" s="1"/>
  <c r="N28" i="8"/>
  <c r="I26" i="9"/>
  <c r="I28" i="9" s="1"/>
  <c r="T24" i="8"/>
  <c r="O20" i="9"/>
  <c r="O24" i="9" s="1"/>
  <c r="N33" i="8"/>
  <c r="I29" i="9"/>
  <c r="I33" i="9" s="1"/>
  <c r="T11" i="8"/>
  <c r="O7" i="9"/>
  <c r="O11" i="9" s="1"/>
  <c r="N44" i="8"/>
  <c r="I40" i="9"/>
  <c r="I44" i="9" s="1"/>
  <c r="H22" i="9"/>
  <c r="N20" i="9"/>
  <c r="N38" i="8"/>
  <c r="I34" i="9"/>
  <c r="I38" i="9" s="1"/>
  <c r="H11" i="8"/>
  <c r="C7" i="9"/>
  <c r="C11" i="9" s="1"/>
  <c r="H44" i="8"/>
  <c r="H50" i="8" s="1"/>
  <c r="C40" i="9"/>
  <c r="C44" i="9" s="1"/>
  <c r="C50" i="9" s="1"/>
  <c r="N11" i="8"/>
  <c r="I7" i="9"/>
  <c r="I11" i="9" s="1"/>
  <c r="H19" i="8"/>
  <c r="C16" i="9"/>
  <c r="C19" i="9" s="1"/>
  <c r="T49" i="8"/>
  <c r="O45" i="9"/>
  <c r="O49" i="9" s="1"/>
  <c r="I25" i="8"/>
  <c r="I51" i="8" s="1"/>
  <c r="T29" i="8"/>
  <c r="O33" i="8"/>
  <c r="T34" i="8"/>
  <c r="O38" i="8"/>
  <c r="J55" i="5"/>
  <c r="U20" i="8"/>
  <c r="U24" i="8" s="1"/>
  <c r="N16" i="8"/>
  <c r="U12" i="8"/>
  <c r="T19" i="7"/>
  <c r="T25" i="7" s="1"/>
  <c r="O16" i="8"/>
  <c r="O19" i="8" s="1"/>
  <c r="O25" i="8" s="1"/>
  <c r="T28" i="7"/>
  <c r="T39" i="7" s="1"/>
  <c r="O26" i="8"/>
  <c r="T44" i="7"/>
  <c r="T50" i="7" s="1"/>
  <c r="O40" i="8"/>
  <c r="N45" i="8"/>
  <c r="U7" i="8"/>
  <c r="U11" i="8" s="1"/>
  <c r="N13" i="8"/>
  <c r="U26" i="7"/>
  <c r="U28" i="7" s="1"/>
  <c r="U39" i="7" s="1"/>
  <c r="H25" i="7"/>
  <c r="H51" i="7" s="1"/>
  <c r="U16" i="7"/>
  <c r="U19" i="7" s="1"/>
  <c r="U40" i="7"/>
  <c r="U44" i="7" s="1"/>
  <c r="U50" i="7" s="1"/>
  <c r="O51" i="7"/>
  <c r="U13" i="7"/>
  <c r="U15" i="7" s="1"/>
  <c r="N15" i="7"/>
  <c r="N25" i="7" s="1"/>
  <c r="N51" i="7" s="1"/>
  <c r="H49" i="9" l="1"/>
  <c r="C45" i="10"/>
  <c r="N24" i="9"/>
  <c r="I20" i="10"/>
  <c r="I24" i="10" s="1"/>
  <c r="M57" i="10"/>
  <c r="O58" i="10"/>
  <c r="H24" i="9"/>
  <c r="C22" i="10"/>
  <c r="I39" i="9"/>
  <c r="C25" i="9"/>
  <c r="C51" i="9" s="1"/>
  <c r="N39" i="8"/>
  <c r="H25" i="8"/>
  <c r="H51" i="8" s="1"/>
  <c r="O58" i="8"/>
  <c r="O58" i="9"/>
  <c r="M57" i="9"/>
  <c r="N49" i="8"/>
  <c r="N50" i="8" s="1"/>
  <c r="I45" i="9"/>
  <c r="I49" i="9" s="1"/>
  <c r="I50" i="9" s="1"/>
  <c r="N15" i="8"/>
  <c r="I13" i="9"/>
  <c r="I15" i="9" s="1"/>
  <c r="T38" i="8"/>
  <c r="O34" i="9"/>
  <c r="O38" i="9" s="1"/>
  <c r="H16" i="9"/>
  <c r="H40" i="9"/>
  <c r="N34" i="9"/>
  <c r="T7" i="9"/>
  <c r="N29" i="9"/>
  <c r="N26" i="9"/>
  <c r="U22" i="9"/>
  <c r="T45" i="9"/>
  <c r="N7" i="9"/>
  <c r="H7" i="9"/>
  <c r="N40" i="9"/>
  <c r="T20" i="9"/>
  <c r="H26" i="9"/>
  <c r="T12" i="9"/>
  <c r="N19" i="8"/>
  <c r="I16" i="9"/>
  <c r="I19" i="9" s="1"/>
  <c r="T33" i="8"/>
  <c r="O29" i="9"/>
  <c r="O33" i="9" s="1"/>
  <c r="M57" i="7"/>
  <c r="T26" i="8"/>
  <c r="O28" i="8"/>
  <c r="O39" i="8" s="1"/>
  <c r="T40" i="8"/>
  <c r="O44" i="8"/>
  <c r="O50" i="8" s="1"/>
  <c r="O58" i="7"/>
  <c r="M57" i="8"/>
  <c r="T51" i="7"/>
  <c r="J55" i="7" s="1"/>
  <c r="U13" i="8"/>
  <c r="U15" i="8" s="1"/>
  <c r="U45" i="8"/>
  <c r="U49" i="8" s="1"/>
  <c r="U34" i="8"/>
  <c r="U38" i="8" s="1"/>
  <c r="T16" i="8"/>
  <c r="U29" i="8"/>
  <c r="U33" i="8" s="1"/>
  <c r="U25" i="7"/>
  <c r="U51" i="7" s="1"/>
  <c r="T24" i="9" l="1"/>
  <c r="O20" i="10"/>
  <c r="O24" i="10" s="1"/>
  <c r="N38" i="9"/>
  <c r="I34" i="10"/>
  <c r="I38" i="10" s="1"/>
  <c r="T15" i="9"/>
  <c r="O12" i="10"/>
  <c r="O15" i="10" s="1"/>
  <c r="H11" i="9"/>
  <c r="C7" i="10"/>
  <c r="N28" i="9"/>
  <c r="I26" i="10"/>
  <c r="I28" i="10" s="1"/>
  <c r="H44" i="9"/>
  <c r="H50" i="9" s="1"/>
  <c r="C40" i="10"/>
  <c r="H28" i="9"/>
  <c r="H39" i="9" s="1"/>
  <c r="C26" i="10"/>
  <c r="N33" i="9"/>
  <c r="I29" i="10"/>
  <c r="I33" i="10" s="1"/>
  <c r="H19" i="9"/>
  <c r="C16" i="10"/>
  <c r="T49" i="9"/>
  <c r="O45" i="10"/>
  <c r="O49" i="10" s="1"/>
  <c r="C49" i="10"/>
  <c r="H45" i="10"/>
  <c r="N11" i="9"/>
  <c r="I7" i="10"/>
  <c r="T11" i="9"/>
  <c r="O7" i="10"/>
  <c r="O11" i="10" s="1"/>
  <c r="N44" i="9"/>
  <c r="I40" i="10"/>
  <c r="I44" i="10" s="1"/>
  <c r="H22" i="10"/>
  <c r="C24" i="10"/>
  <c r="N20" i="10"/>
  <c r="I25" i="9"/>
  <c r="I51" i="9" s="1"/>
  <c r="N25" i="8"/>
  <c r="N51" i="8" s="1"/>
  <c r="U12" i="9"/>
  <c r="N16" i="9"/>
  <c r="U7" i="9"/>
  <c r="U11" i="9" s="1"/>
  <c r="T29" i="9"/>
  <c r="U20" i="9"/>
  <c r="U24" i="9" s="1"/>
  <c r="N13" i="9"/>
  <c r="T28" i="8"/>
  <c r="T39" i="8" s="1"/>
  <c r="O26" i="9"/>
  <c r="O28" i="9" s="1"/>
  <c r="O39" i="9" s="1"/>
  <c r="T19" i="8"/>
  <c r="T25" i="8" s="1"/>
  <c r="O16" i="9"/>
  <c r="O19" i="9" s="1"/>
  <c r="O25" i="9" s="1"/>
  <c r="T44" i="8"/>
  <c r="T50" i="8" s="1"/>
  <c r="O40" i="9"/>
  <c r="O44" i="9" s="1"/>
  <c r="O50" i="9" s="1"/>
  <c r="T34" i="9"/>
  <c r="N45" i="9"/>
  <c r="H60" i="7"/>
  <c r="O51" i="8"/>
  <c r="U40" i="8"/>
  <c r="U44" i="8" s="1"/>
  <c r="U50" i="8" s="1"/>
  <c r="U16" i="8"/>
  <c r="U19" i="8" s="1"/>
  <c r="U25" i="8" s="1"/>
  <c r="U26" i="8"/>
  <c r="U28" i="8" s="1"/>
  <c r="U39" i="8" s="1"/>
  <c r="N39" i="9" l="1"/>
  <c r="N24" i="10"/>
  <c r="H49" i="10"/>
  <c r="H24" i="10"/>
  <c r="U22" i="10"/>
  <c r="I11" i="10"/>
  <c r="N7" i="10"/>
  <c r="H25" i="9"/>
  <c r="H51" i="9" s="1"/>
  <c r="I39" i="10"/>
  <c r="N49" i="9"/>
  <c r="N50" i="9" s="1"/>
  <c r="I45" i="10"/>
  <c r="I49" i="10" s="1"/>
  <c r="I50" i="10" s="1"/>
  <c r="N19" i="9"/>
  <c r="I16" i="10"/>
  <c r="I19" i="10" s="1"/>
  <c r="T33" i="9"/>
  <c r="O29" i="10"/>
  <c r="O33" i="10" s="1"/>
  <c r="N40" i="10"/>
  <c r="T45" i="10"/>
  <c r="N29" i="10"/>
  <c r="C44" i="10"/>
  <c r="C50" i="10" s="1"/>
  <c r="H40" i="10"/>
  <c r="C11" i="10"/>
  <c r="H7" i="10"/>
  <c r="N34" i="10"/>
  <c r="T7" i="10"/>
  <c r="C19" i="10"/>
  <c r="C25" i="10" s="1"/>
  <c r="H16" i="10"/>
  <c r="C28" i="10"/>
  <c r="C39" i="10" s="1"/>
  <c r="H26" i="10"/>
  <c r="N26" i="10"/>
  <c r="T12" i="10"/>
  <c r="T20" i="10"/>
  <c r="N15" i="9"/>
  <c r="N25" i="9" s="1"/>
  <c r="I13" i="10"/>
  <c r="I15" i="10" s="1"/>
  <c r="T38" i="9"/>
  <c r="O34" i="10"/>
  <c r="O38" i="10" s="1"/>
  <c r="O51" i="9"/>
  <c r="T51" i="8"/>
  <c r="H60" i="8" s="1"/>
  <c r="T40" i="9"/>
  <c r="U45" i="9"/>
  <c r="U49" i="9" s="1"/>
  <c r="T16" i="9"/>
  <c r="U34" i="9"/>
  <c r="U38" i="9" s="1"/>
  <c r="U29" i="9"/>
  <c r="U33" i="9" s="1"/>
  <c r="U13" i="9"/>
  <c r="U15" i="9" s="1"/>
  <c r="T26" i="9"/>
  <c r="U51" i="8"/>
  <c r="T24" i="10" l="1"/>
  <c r="U24" i="10" s="1"/>
  <c r="N11" i="10"/>
  <c r="N28" i="10"/>
  <c r="T49" i="10"/>
  <c r="H11" i="10"/>
  <c r="N51" i="9"/>
  <c r="T11" i="10"/>
  <c r="N44" i="10"/>
  <c r="U20" i="10"/>
  <c r="H19" i="10"/>
  <c r="N33" i="10"/>
  <c r="T15" i="10"/>
  <c r="U12" i="10"/>
  <c r="H28" i="10"/>
  <c r="H44" i="10"/>
  <c r="N38" i="10"/>
  <c r="I25" i="10"/>
  <c r="I51" i="10" s="1"/>
  <c r="N13" i="10"/>
  <c r="T29" i="10"/>
  <c r="N16" i="10"/>
  <c r="C51" i="10"/>
  <c r="T34" i="10"/>
  <c r="T28" i="9"/>
  <c r="T39" i="9" s="1"/>
  <c r="O26" i="10"/>
  <c r="O28" i="10" s="1"/>
  <c r="O39" i="10" s="1"/>
  <c r="T19" i="9"/>
  <c r="T25" i="9" s="1"/>
  <c r="O16" i="10"/>
  <c r="O19" i="10" s="1"/>
  <c r="O25" i="10" s="1"/>
  <c r="U7" i="10"/>
  <c r="N45" i="10"/>
  <c r="T44" i="9"/>
  <c r="T50" i="9" s="1"/>
  <c r="O40" i="10"/>
  <c r="O44" i="10" s="1"/>
  <c r="O50" i="10" s="1"/>
  <c r="U16" i="9"/>
  <c r="U19" i="9" s="1"/>
  <c r="U25" i="9" s="1"/>
  <c r="U26" i="9"/>
  <c r="U28" i="9" s="1"/>
  <c r="U39" i="9" s="1"/>
  <c r="U40" i="9"/>
  <c r="U44" i="9" s="1"/>
  <c r="U50" i="9" s="1"/>
  <c r="J55" i="8"/>
  <c r="U11" i="10" l="1"/>
  <c r="T33" i="10"/>
  <c r="U33" i="10" s="1"/>
  <c r="T38" i="10"/>
  <c r="U38" i="10" s="1"/>
  <c r="N19" i="10"/>
  <c r="U34" i="10"/>
  <c r="N15" i="10"/>
  <c r="U15" i="10" s="1"/>
  <c r="U13" i="10"/>
  <c r="H50" i="10"/>
  <c r="N49" i="10"/>
  <c r="U45" i="10"/>
  <c r="N39" i="10"/>
  <c r="H39" i="10"/>
  <c r="U29" i="10"/>
  <c r="H25" i="10"/>
  <c r="O51" i="10"/>
  <c r="T51" i="9"/>
  <c r="J55" i="9" s="1"/>
  <c r="I63" i="9"/>
  <c r="I63" i="10"/>
  <c r="T40" i="10"/>
  <c r="T16" i="10"/>
  <c r="T26" i="10"/>
  <c r="U51" i="9"/>
  <c r="N58" i="10" l="1"/>
  <c r="H60" i="9"/>
  <c r="N50" i="10"/>
  <c r="U49" i="10"/>
  <c r="T19" i="10"/>
  <c r="U16" i="10"/>
  <c r="T44" i="10"/>
  <c r="U40" i="10"/>
  <c r="H51" i="10"/>
  <c r="T28" i="10"/>
  <c r="U26" i="10"/>
  <c r="N25" i="10"/>
  <c r="N51" i="10" l="1"/>
  <c r="T39" i="10"/>
  <c r="U39" i="10" s="1"/>
  <c r="U28" i="10"/>
  <c r="T25" i="10"/>
  <c r="U25" i="10" s="1"/>
  <c r="U19" i="10"/>
  <c r="T50" i="10"/>
  <c r="U44" i="10"/>
  <c r="U50" i="10" l="1"/>
  <c r="T51" i="10"/>
  <c r="J55" i="10" l="1"/>
  <c r="U51" i="10"/>
  <c r="H60" i="10"/>
</calcChain>
</file>

<file path=xl/sharedStrings.xml><?xml version="1.0" encoding="utf-8"?>
<sst xmlns="http://schemas.openxmlformats.org/spreadsheetml/2006/main" count="1295" uniqueCount="87">
  <si>
    <t>BANGALORE ELECTRICITY SUPPLY COMPANY LIMITED</t>
  </si>
  <si>
    <t>Division-wise HT Overhead lines, U.G. &amp; ABC Cables added &amp; dismantled during the month of March  2021 &amp; during the Year 2020-21 in Route km</t>
  </si>
  <si>
    <t>Sl. No.</t>
  </si>
  <si>
    <t>Divisions</t>
  </si>
  <si>
    <t>Over head Lines</t>
  </si>
  <si>
    <t>Underground Cables</t>
  </si>
  <si>
    <t>AB Cables</t>
  </si>
  <si>
    <t>OB</t>
  </si>
  <si>
    <t>Added During</t>
  </si>
  <si>
    <t>Dismantled during</t>
  </si>
  <si>
    <t>CB</t>
  </si>
  <si>
    <t>Total</t>
  </si>
  <si>
    <t>Month</t>
  </si>
  <si>
    <t>Year</t>
  </si>
  <si>
    <t>Indiranagar</t>
  </si>
  <si>
    <t>Whitefield</t>
  </si>
  <si>
    <t>Shivajinagar</t>
  </si>
  <si>
    <t>Vidhana Soudha</t>
  </si>
  <si>
    <t>East Circle</t>
  </si>
  <si>
    <t>Jayanagar</t>
  </si>
  <si>
    <t>Koramangala</t>
  </si>
  <si>
    <t>HSR</t>
  </si>
  <si>
    <t xml:space="preserve">South Circle </t>
  </si>
  <si>
    <t>Kengeri</t>
  </si>
  <si>
    <t>Rajarajeshwari nagar</t>
  </si>
  <si>
    <t>Rajajinagar</t>
  </si>
  <si>
    <t>West Circle</t>
  </si>
  <si>
    <t>Hebbala</t>
  </si>
  <si>
    <t>Malleshwaram</t>
  </si>
  <si>
    <t>Peenya</t>
  </si>
  <si>
    <t>Jalahalli</t>
  </si>
  <si>
    <t xml:space="preserve">North Circle </t>
  </si>
  <si>
    <t xml:space="preserve">BMAZ TOTAL </t>
  </si>
  <si>
    <t>Nelamangala</t>
  </si>
  <si>
    <t>Hosakote</t>
  </si>
  <si>
    <t xml:space="preserve">Blore Rural Circle </t>
  </si>
  <si>
    <t xml:space="preserve">Ramnagara </t>
  </si>
  <si>
    <t>Magadi</t>
  </si>
  <si>
    <t>Kanakpura</t>
  </si>
  <si>
    <t>Chandapura</t>
  </si>
  <si>
    <t>Ramnagar Circle</t>
  </si>
  <si>
    <t xml:space="preserve">Kolar </t>
  </si>
  <si>
    <t>KGF</t>
  </si>
  <si>
    <t>CB Pura</t>
  </si>
  <si>
    <t>Chintamani</t>
  </si>
  <si>
    <t xml:space="preserve">Kolar Circle </t>
  </si>
  <si>
    <t xml:space="preserve">BRAZ TOTAL </t>
  </si>
  <si>
    <t>Tumkur</t>
  </si>
  <si>
    <t>Tiptur</t>
  </si>
  <si>
    <t>Madhugiri</t>
  </si>
  <si>
    <t>Kunigal</t>
  </si>
  <si>
    <t xml:space="preserve">Tumkur Circle </t>
  </si>
  <si>
    <t>Davanagere</t>
  </si>
  <si>
    <t>Harihara</t>
  </si>
  <si>
    <t>Chitradurga</t>
  </si>
  <si>
    <t>Hiriyur</t>
  </si>
  <si>
    <t xml:space="preserve">Davanagere Circle </t>
  </si>
  <si>
    <t>CTAZ TOTAL</t>
  </si>
  <si>
    <t xml:space="preserve">BESCOM </t>
  </si>
  <si>
    <t>HT LINES added during the month</t>
  </si>
  <si>
    <t>During the year</t>
  </si>
  <si>
    <t>TOTAL HT LINES EXISTING</t>
  </si>
  <si>
    <t>Assistant General Manager(Op-4)</t>
  </si>
  <si>
    <t>Deputy General Manager(Op-1)</t>
  </si>
  <si>
    <t>BESCOM</t>
  </si>
  <si>
    <t>Chief General Manager,</t>
  </si>
  <si>
    <t>Operations, BESCOM</t>
  </si>
  <si>
    <t>Division-wise HT Overhead lines, U.G. &amp; ABC Cables added &amp; dismantled during the month of  April 2021 &amp; during the Year 2021-22 in Route km</t>
  </si>
  <si>
    <t>Division-wise HT Overhead lines, U.G. &amp; ABC Cables added &amp; dismantled during the month of  May 2021 &amp; during the Year 2021-22 in Route km</t>
  </si>
  <si>
    <t>Division-wise HT Overhead lines, U.G. &amp; ABC Cables added &amp; dismantled during the month of  June 2021 &amp; during the Year 2021-22 in Route km</t>
  </si>
  <si>
    <t>Division-wise HT Overhead lines, U.G. &amp; ABC Cables added &amp; dismantled during the month of  July 2021 &amp; during the Year 2021-22 in Route km</t>
  </si>
  <si>
    <t>Division-wise HT Overhead lines, U.G. &amp; ABC Cables added &amp; dismantled during the month of  August 2021 &amp; during the Year 2021-22 in Route km</t>
  </si>
  <si>
    <t>Ramanagar Circle</t>
  </si>
  <si>
    <t>Division-wise HT Overhead lines, U.G. &amp; ABC Cables added &amp; dismantled during the month of  September 2021 &amp; during the Year 2021-22 in Route km</t>
  </si>
  <si>
    <t>Division-wise HT Overhead lines, U.G. &amp; ABC Cables added &amp; dismantled during the month of  October 2021 &amp; during the Year 2021-22 in Route km</t>
  </si>
  <si>
    <t>Division-wise HT Overhead lines, U.G. &amp; ABC Cables added &amp; dismantled during the month of November 2021 &amp; during the Year 2021-22 in Route km</t>
  </si>
  <si>
    <t>Division-wise HT Overhead lines, U.G. &amp; ABC Cables added &amp; dismantled during the month of December 2021 &amp; during the Year 2021-22 in Route km</t>
  </si>
  <si>
    <t>Division-wise HT Overhead lines, U.G. &amp; ABC Cables added &amp; dismantled during the month of January 2022 &amp; during the Year 2021-22 in Route km</t>
  </si>
  <si>
    <t>Over Head</t>
  </si>
  <si>
    <t>UG</t>
  </si>
  <si>
    <t>AB Cable</t>
  </si>
  <si>
    <t xml:space="preserve">Added for the month </t>
  </si>
  <si>
    <t>Dimantled</t>
  </si>
  <si>
    <t>Division-wise HT Overhead lines, U.G. &amp; ABC Cables added &amp; dismantled during the month of February 2022 &amp; during the Year 2021-22 in Route km</t>
  </si>
  <si>
    <t>Division-wise HT Overhead lines, U.G. &amp; ABC Cables added &amp; dismantled during the month of  March-2022 &amp; during the Year 2021-22 in Route km</t>
  </si>
  <si>
    <t>Division-wise HT Overhead lines, U.G. &amp; ABC Cables added &amp; dismantled during the month of  April-2022 &amp; during the Year 2021-22 in Route km</t>
  </si>
  <si>
    <t>Division-wise HT Overhead lines, U.G. &amp; ABC Cables added &amp; dismantled during the month of  May -2022 &amp; during the Year 2021-22 in Route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</si>
</sst>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00"/>
    <numFmt numFmtId="167" formatCode="#,##0.0000_);\(#,##0.0000\)"/>
    <numFmt numFmtId="168" formatCode="_-* #,##0\ &quot;F&quot;_-;\-* #,##0\ &quot;F&quot;_-;_-* &quot;-&quot;\ &quot;F&quot;_-;_-@_-"/>
    <numFmt numFmtId="169" formatCode="0.00000_)"/>
    <numFmt numFmtId="170" formatCode="_-* #,##0\ _F_-;\-* #,##0\ _F_-;_-* &quot;-&quot;\ _F_-;_-@_-"/>
    <numFmt numFmtId="171" formatCode="&quot;\&quot;#,##0.00;[Red]\-&quot;\&quot;#,##0.00"/>
    <numFmt numFmtId="172" formatCode="_([$€-2]* #,##0.00_);_([$€-2]* \(#,##0.00\);_([$€-2]* &quot;-&quot;??_)"/>
    <numFmt numFmtId="173" formatCode="#,##0.0"/>
  </numFmts>
  <fonts count="5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Bookman Old Style"/>
      <family val="1"/>
    </font>
    <font>
      <b/>
      <u/>
      <sz val="20"/>
      <name val="Bookman Old Style"/>
      <family val="1"/>
    </font>
    <font>
      <sz val="20"/>
      <name val="Bookman Old Style"/>
      <family val="1"/>
    </font>
    <font>
      <sz val="24"/>
      <name val="Bookman Old Style"/>
      <family val="1"/>
    </font>
    <font>
      <b/>
      <sz val="24"/>
      <name val="Bookman Old Style"/>
      <family val="1"/>
    </font>
    <font>
      <sz val="20"/>
      <color theme="1"/>
      <name val="Bookman Old Style"/>
      <family val="1"/>
    </font>
    <font>
      <sz val="18"/>
      <color theme="1"/>
      <name val="Bookman Old Style"/>
      <family val="1"/>
    </font>
    <font>
      <sz val="28"/>
      <color theme="0"/>
      <name val="Bookman Old Style"/>
      <family val="1"/>
    </font>
    <font>
      <sz val="20"/>
      <color theme="0"/>
      <name val="Bookman Old Style"/>
      <family val="1"/>
    </font>
    <font>
      <b/>
      <sz val="22"/>
      <color theme="0"/>
      <name val="Bookman Old Style"/>
      <family val="1"/>
    </font>
    <font>
      <sz val="24"/>
      <color theme="0"/>
      <name val="Bookman Old Style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4"/>
      <name val="AngsanaUPC"/>
      <family val="1"/>
      <charset val="222"/>
    </font>
    <font>
      <sz val="12"/>
      <name val="¹ÙÅÁÃ¼"/>
      <charset val="129"/>
    </font>
    <font>
      <sz val="10"/>
      <color indexed="10"/>
      <name val="Arial"/>
      <family val="2"/>
    </font>
    <font>
      <u/>
      <sz val="9"/>
      <color indexed="12"/>
      <name val="Arial"/>
      <family val="2"/>
    </font>
    <font>
      <sz val="7"/>
      <name val="Small Fonts"/>
      <family val="2"/>
    </font>
    <font>
      <sz val="12"/>
      <name val="Times New Roman"/>
      <family val="1"/>
    </font>
    <font>
      <b/>
      <sz val="10"/>
      <name val="Arial CE"/>
      <family val="2"/>
      <charset val="238"/>
    </font>
    <font>
      <u/>
      <sz val="9"/>
      <color indexed="36"/>
      <name val="Arial"/>
      <family val="2"/>
    </font>
    <font>
      <sz val="10"/>
      <name val="MS Sans Serif"/>
      <family val="2"/>
    </font>
    <font>
      <u/>
      <sz val="7"/>
      <color theme="10"/>
      <name val="Arial"/>
      <family val="2"/>
    </font>
    <font>
      <sz val="12"/>
      <color theme="1"/>
      <name val="Calibri"/>
      <family val="2"/>
      <scheme val="minor"/>
    </font>
    <font>
      <b/>
      <u/>
      <sz val="24"/>
      <name val="Bookman Old Style"/>
      <family val="1"/>
    </font>
    <font>
      <sz val="24"/>
      <color theme="1"/>
      <name val="Bookman Old Style"/>
      <family val="1"/>
    </font>
    <font>
      <b/>
      <sz val="24"/>
      <color theme="0"/>
      <name val="Bookman Old Style"/>
      <family val="1"/>
    </font>
    <font>
      <b/>
      <sz val="22"/>
      <name val="Bookman Old Style"/>
      <family val="1"/>
    </font>
    <font>
      <sz val="22"/>
      <color theme="1"/>
      <name val="Bookman Old Style"/>
      <family val="1"/>
    </font>
    <font>
      <sz val="22"/>
      <name val="Bookman Old Style"/>
      <family val="1"/>
    </font>
    <font>
      <b/>
      <sz val="20"/>
      <color theme="0"/>
      <name val="Bookman Old Style"/>
      <family val="1"/>
    </font>
    <font>
      <b/>
      <sz val="18"/>
      <name val="Bookman Old Style"/>
      <family val="1"/>
    </font>
    <font>
      <b/>
      <sz val="11"/>
      <color theme="1"/>
      <name val="Calibri"/>
      <family val="2"/>
      <scheme val="minor"/>
    </font>
    <font>
      <b/>
      <sz val="11"/>
      <color theme="1"/>
      <name val="Bookman Old Style"/>
      <family val="1"/>
    </font>
    <font>
      <b/>
      <sz val="10"/>
      <name val="Bookman Old Style"/>
      <family val="1"/>
    </font>
  </fonts>
  <fills count="2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83">
    <xf numFmtId="0" fontId="0" fillId="0" borderId="0"/>
    <xf numFmtId="0" fontId="2" fillId="0" borderId="0"/>
    <xf numFmtId="0" fontId="2" fillId="0" borderId="0"/>
    <xf numFmtId="0" fontId="1" fillId="0" borderId="0"/>
    <xf numFmtId="0" fontId="14" fillId="0" borderId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9" fontId="35" fillId="0" borderId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20" borderId="0" applyNumberFormat="0" applyBorder="0" applyAlignment="0" applyProtection="0"/>
    <xf numFmtId="167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0" fontId="17" fillId="4" borderId="0" applyNumberFormat="0" applyBorder="0" applyAlignment="0" applyProtection="0"/>
    <xf numFmtId="0" fontId="36" fillId="0" borderId="0"/>
    <xf numFmtId="0" fontId="18" fillId="21" borderId="2" applyNumberFormat="0" applyAlignment="0" applyProtection="0"/>
    <xf numFmtId="0" fontId="19" fillId="22" borderId="3" applyNumberFormat="0" applyAlignment="0" applyProtection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 applyFont="0" applyFill="0" applyBorder="0" applyAlignment="0" applyProtection="0">
      <alignment vertical="center"/>
    </xf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3" fontId="37" fillId="0" borderId="4">
      <alignment horizontal="right"/>
    </xf>
    <xf numFmtId="0" fontId="21" fillId="5" borderId="0" applyNumberFormat="0" applyBorder="0" applyAlignment="0" applyProtection="0"/>
    <xf numFmtId="0" fontId="33" fillId="0" borderId="5" applyNumberFormat="0" applyAlignment="0" applyProtection="0">
      <alignment horizontal="left" vertical="center"/>
    </xf>
    <xf numFmtId="0" fontId="33" fillId="0" borderId="6">
      <alignment horizontal="left" vertical="center"/>
    </xf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26" fillId="8" borderId="2" applyNumberFormat="0" applyAlignment="0" applyProtection="0"/>
    <xf numFmtId="0" fontId="27" fillId="0" borderId="10" applyNumberFormat="0" applyFill="0" applyAlignment="0" applyProtection="0"/>
    <xf numFmtId="0" fontId="28" fillId="23" borderId="0" applyNumberFormat="0" applyBorder="0" applyAlignment="0" applyProtection="0"/>
    <xf numFmtId="37" fontId="39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5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15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4" fillId="24" borderId="11" applyNumberFormat="0" applyFont="0" applyAlignment="0" applyProtection="0"/>
    <xf numFmtId="0" fontId="2" fillId="24" borderId="11" applyNumberFormat="0" applyFont="0" applyAlignment="0" applyProtection="0"/>
    <xf numFmtId="0" fontId="29" fillId="21" borderId="12" applyNumberFormat="0" applyAlignment="0" applyProtection="0"/>
    <xf numFmtId="9" fontId="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41" fillId="0" borderId="0" applyFont="0"/>
    <xf numFmtId="164" fontId="2" fillId="0" borderId="0" applyNumberFormat="0">
      <alignment horizontal="left"/>
    </xf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/>
    <xf numFmtId="0" fontId="34" fillId="0" borderId="0">
      <alignment vertical="top"/>
    </xf>
    <xf numFmtId="0" fontId="30" fillId="0" borderId="0" applyNumberFormat="0" applyFill="0" applyBorder="0" applyAlignment="0" applyProtection="0"/>
    <xf numFmtId="0" fontId="31" fillId="0" borderId="13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/>
  </cellStyleXfs>
  <cellXfs count="225">
    <xf numFmtId="0" fontId="0" fillId="0" borderId="0" xfId="0"/>
    <xf numFmtId="0" fontId="5" fillId="0" borderId="0" xfId="1" applyFont="1" applyFill="1" applyBorder="1" applyAlignment="1">
      <alignment wrapText="1"/>
    </xf>
    <xf numFmtId="0" fontId="5" fillId="0" borderId="0" xfId="1" applyFont="1" applyFill="1" applyBorder="1" applyAlignment="1">
      <alignment vertical="center" wrapText="1"/>
    </xf>
    <xf numFmtId="2" fontId="6" fillId="0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wrapText="1"/>
    </xf>
    <xf numFmtId="2" fontId="7" fillId="0" borderId="1" xfId="1" applyNumberFormat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wrapText="1"/>
    </xf>
    <xf numFmtId="0" fontId="8" fillId="0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2" fontId="3" fillId="0" borderId="0" xfId="1" applyNumberFormat="1" applyFont="1" applyFill="1" applyBorder="1" applyAlignment="1">
      <alignment wrapText="1"/>
    </xf>
    <xf numFmtId="2" fontId="5" fillId="0" borderId="0" xfId="1" applyNumberFormat="1" applyFont="1" applyFill="1" applyBorder="1" applyAlignment="1">
      <alignment wrapText="1"/>
    </xf>
    <xf numFmtId="2" fontId="5" fillId="0" borderId="0" xfId="1" applyNumberFormat="1" applyFont="1" applyFill="1" applyBorder="1" applyAlignment="1">
      <alignment horizontal="right" wrapText="1"/>
    </xf>
    <xf numFmtId="2" fontId="10" fillId="0" borderId="0" xfId="1" applyNumberFormat="1" applyFont="1" applyFill="1" applyBorder="1" applyAlignment="1">
      <alignment wrapText="1"/>
    </xf>
    <xf numFmtId="2" fontId="5" fillId="0" borderId="0" xfId="1" applyNumberFormat="1" applyFont="1" applyFill="1" applyBorder="1" applyAlignment="1">
      <alignment horizontal="center" wrapText="1"/>
    </xf>
    <xf numFmtId="0" fontId="5" fillId="0" borderId="0" xfId="1" applyFont="1" applyFill="1" applyBorder="1" applyAlignment="1">
      <alignment horizontal="center" wrapText="1"/>
    </xf>
    <xf numFmtId="0" fontId="5" fillId="0" borderId="0" xfId="1" applyFont="1" applyFill="1" applyBorder="1" applyAlignment="1">
      <alignment horizontal="center" vertical="center" wrapText="1"/>
    </xf>
    <xf numFmtId="2" fontId="5" fillId="0" borderId="0" xfId="1" applyNumberFormat="1" applyFont="1" applyFill="1" applyBorder="1" applyAlignment="1">
      <alignment vertical="center" wrapText="1"/>
    </xf>
    <xf numFmtId="2" fontId="6" fillId="0" borderId="0" xfId="1" applyNumberFormat="1" applyFont="1" applyFill="1" applyBorder="1" applyAlignment="1">
      <alignment wrapText="1"/>
    </xf>
    <xf numFmtId="2" fontId="11" fillId="0" borderId="0" xfId="1" applyNumberFormat="1" applyFont="1" applyFill="1" applyBorder="1" applyAlignment="1">
      <alignment wrapText="1"/>
    </xf>
    <xf numFmtId="0" fontId="6" fillId="0" borderId="0" xfId="1" applyFont="1" applyFill="1" applyBorder="1" applyAlignment="1">
      <alignment wrapText="1"/>
    </xf>
    <xf numFmtId="2" fontId="7" fillId="0" borderId="0" xfId="1" applyNumberFormat="1" applyFont="1" applyFill="1" applyBorder="1" applyAlignment="1">
      <alignment wrapText="1"/>
    </xf>
    <xf numFmtId="0" fontId="7" fillId="0" borderId="0" xfId="1" applyFont="1" applyFill="1" applyBorder="1" applyAlignment="1">
      <alignment wrapText="1"/>
    </xf>
    <xf numFmtId="2" fontId="7" fillId="0" borderId="0" xfId="1" applyNumberFormat="1" applyFont="1" applyFill="1" applyBorder="1" applyAlignment="1">
      <alignment horizontal="right" wrapText="1"/>
    </xf>
    <xf numFmtId="2" fontId="12" fillId="0" borderId="0" xfId="1" applyNumberFormat="1" applyFont="1" applyFill="1" applyBorder="1" applyAlignment="1">
      <alignment wrapText="1"/>
    </xf>
    <xf numFmtId="0" fontId="7" fillId="0" borderId="0" xfId="1" applyFont="1" applyFill="1" applyBorder="1" applyAlignment="1">
      <alignment horizontal="right" wrapText="1"/>
    </xf>
    <xf numFmtId="0" fontId="7" fillId="0" borderId="0" xfId="0" applyFont="1" applyFill="1" applyBorder="1" applyAlignment="1">
      <alignment vertical="center" wrapText="1"/>
    </xf>
    <xf numFmtId="2" fontId="13" fillId="0" borderId="0" xfId="1" applyNumberFormat="1" applyFont="1" applyFill="1" applyBorder="1" applyAlignment="1">
      <alignment wrapText="1"/>
    </xf>
    <xf numFmtId="0" fontId="6" fillId="0" borderId="0" xfId="1" applyFont="1" applyFill="1" applyBorder="1" applyAlignment="1">
      <alignment horizontal="right" wrapText="1"/>
    </xf>
    <xf numFmtId="0" fontId="6" fillId="0" borderId="0" xfId="1" applyFont="1" applyFill="1" applyBorder="1" applyAlignment="1">
      <alignment horizontal="center" wrapText="1"/>
    </xf>
    <xf numFmtId="0" fontId="6" fillId="0" borderId="0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wrapText="1"/>
    </xf>
    <xf numFmtId="0" fontId="5" fillId="0" borderId="0" xfId="1" applyFont="1" applyFill="1" applyBorder="1" applyAlignment="1">
      <alignment horizontal="right" wrapText="1"/>
    </xf>
    <xf numFmtId="0" fontId="11" fillId="0" borderId="0" xfId="1" applyFont="1" applyFill="1" applyBorder="1" applyAlignment="1">
      <alignment horizontal="right" wrapText="1"/>
    </xf>
    <xf numFmtId="0" fontId="6" fillId="0" borderId="0" xfId="1" applyFont="1" applyFill="1" applyBorder="1" applyAlignment="1">
      <alignment vertical="center" wrapText="1"/>
    </xf>
    <xf numFmtId="0" fontId="47" fillId="0" borderId="0" xfId="1" applyFont="1" applyFill="1" applyBorder="1" applyAlignment="1">
      <alignment wrapText="1"/>
    </xf>
    <xf numFmtId="0" fontId="47" fillId="0" borderId="1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2" fontId="6" fillId="0" borderId="0" xfId="1" applyNumberFormat="1" applyFont="1" applyFill="1" applyBorder="1" applyAlignment="1">
      <alignment horizontal="right" wrapText="1"/>
    </xf>
    <xf numFmtId="2" fontId="6" fillId="0" borderId="0" xfId="1" applyNumberFormat="1" applyFont="1" applyFill="1" applyBorder="1" applyAlignment="1">
      <alignment horizontal="center" wrapText="1"/>
    </xf>
    <xf numFmtId="2" fontId="6" fillId="0" borderId="0" xfId="1" applyNumberFormat="1" applyFont="1" applyFill="1" applyBorder="1" applyAlignment="1">
      <alignment vertical="center" wrapText="1"/>
    </xf>
    <xf numFmtId="2" fontId="48" fillId="0" borderId="0" xfId="1" applyNumberFormat="1" applyFont="1" applyFill="1" applyBorder="1" applyAlignment="1">
      <alignment wrapText="1"/>
    </xf>
    <xf numFmtId="0" fontId="13" fillId="0" borderId="0" xfId="1" applyFont="1" applyFill="1" applyBorder="1" applyAlignment="1">
      <alignment wrapText="1"/>
    </xf>
    <xf numFmtId="0" fontId="13" fillId="0" borderId="0" xfId="1" applyFont="1" applyFill="1" applyBorder="1" applyAlignment="1">
      <alignment horizontal="right" wrapText="1"/>
    </xf>
    <xf numFmtId="2" fontId="6" fillId="0" borderId="1" xfId="4" applyNumberFormat="1" applyFont="1" applyFill="1" applyBorder="1" applyAlignment="1">
      <alignment horizontal="center" vertical="center"/>
    </xf>
    <xf numFmtId="2" fontId="49" fillId="0" borderId="0" xfId="1" applyNumberFormat="1" applyFont="1" applyFill="1" applyBorder="1" applyAlignment="1">
      <alignment horizontal="center" vertical="center" wrapText="1"/>
    </xf>
    <xf numFmtId="0" fontId="50" fillId="0" borderId="1" xfId="1" applyFont="1" applyFill="1" applyBorder="1" applyAlignment="1">
      <alignment horizontal="center" vertical="center" wrapText="1"/>
    </xf>
    <xf numFmtId="0" fontId="49" fillId="0" borderId="0" xfId="1" applyFont="1" applyFill="1" applyBorder="1" applyAlignment="1">
      <alignment horizontal="center" vertical="center" wrapText="1"/>
    </xf>
    <xf numFmtId="0" fontId="51" fillId="0" borderId="0" xfId="1" applyFont="1" applyFill="1" applyBorder="1" applyAlignment="1">
      <alignment wrapText="1"/>
    </xf>
    <xf numFmtId="0" fontId="7" fillId="0" borderId="0" xfId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2" fontId="7" fillId="0" borderId="0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49" fillId="0" borderId="1" xfId="1" applyFont="1" applyFill="1" applyBorder="1" applyAlignment="1">
      <alignment horizontal="center" vertical="center" wrapText="1"/>
    </xf>
    <xf numFmtId="0" fontId="51" fillId="0" borderId="1" xfId="1" applyFont="1" applyFill="1" applyBorder="1" applyAlignment="1">
      <alignment horizontal="center" vertical="center" wrapText="1"/>
    </xf>
    <xf numFmtId="2" fontId="52" fillId="0" borderId="0" xfId="1" applyNumberFormat="1" applyFont="1" applyFill="1" applyBorder="1" applyAlignment="1">
      <alignment wrapText="1"/>
    </xf>
    <xf numFmtId="2" fontId="53" fillId="0" borderId="0" xfId="1" applyNumberFormat="1" applyFont="1" applyFill="1" applyBorder="1" applyAlignment="1">
      <alignment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wrapText="1"/>
    </xf>
    <xf numFmtId="0" fontId="7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49" fillId="0" borderId="1" xfId="1" applyFont="1" applyFill="1" applyBorder="1" applyAlignment="1">
      <alignment horizontal="center" vertical="center" wrapText="1"/>
    </xf>
    <xf numFmtId="0" fontId="51" fillId="0" borderId="1" xfId="1" applyFont="1" applyFill="1" applyBorder="1" applyAlignment="1">
      <alignment horizontal="center" vertical="center" wrapText="1"/>
    </xf>
    <xf numFmtId="2" fontId="7" fillId="0" borderId="0" xfId="1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wrapText="1"/>
    </xf>
    <xf numFmtId="0" fontId="7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49" fillId="0" borderId="1" xfId="1" applyFont="1" applyFill="1" applyBorder="1" applyAlignment="1">
      <alignment horizontal="center" vertical="center" wrapText="1"/>
    </xf>
    <xf numFmtId="0" fontId="51" fillId="0" borderId="1" xfId="1" applyFont="1" applyFill="1" applyBorder="1" applyAlignment="1">
      <alignment horizontal="center" vertical="center" wrapText="1"/>
    </xf>
    <xf numFmtId="2" fontId="7" fillId="0" borderId="0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wrapText="1"/>
    </xf>
    <xf numFmtId="2" fontId="3" fillId="0" borderId="0" xfId="1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51" fillId="2" borderId="1" xfId="1" applyFont="1" applyFill="1" applyBorder="1" applyAlignment="1">
      <alignment horizontal="center" vertical="center" wrapText="1"/>
    </xf>
    <xf numFmtId="2" fontId="6" fillId="2" borderId="1" xfId="1" applyNumberFormat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wrapText="1"/>
    </xf>
    <xf numFmtId="0" fontId="7" fillId="2" borderId="0" xfId="1" applyFont="1" applyFill="1" applyBorder="1" applyAlignment="1">
      <alignment wrapText="1"/>
    </xf>
    <xf numFmtId="0" fontId="7" fillId="0" borderId="0" xfId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2" fontId="7" fillId="0" borderId="0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49" fillId="0" borderId="1" xfId="1" applyFont="1" applyFill="1" applyBorder="1" applyAlignment="1">
      <alignment horizontal="center" vertical="center" wrapText="1"/>
    </xf>
    <xf numFmtId="0" fontId="51" fillId="0" borderId="1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2" fontId="7" fillId="0" borderId="0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49" fillId="0" borderId="1" xfId="1" applyFont="1" applyFill="1" applyBorder="1" applyAlignment="1">
      <alignment horizontal="center" vertical="center" wrapText="1"/>
    </xf>
    <xf numFmtId="0" fontId="51" fillId="0" borderId="1" xfId="1" applyFont="1" applyFill="1" applyBorder="1" applyAlignment="1">
      <alignment horizontal="center" vertical="center" wrapText="1"/>
    </xf>
    <xf numFmtId="2" fontId="13" fillId="0" borderId="0" xfId="1" applyNumberFormat="1" applyFont="1" applyFill="1" applyBorder="1" applyAlignment="1">
      <alignment horizontal="right" wrapText="1"/>
    </xf>
    <xf numFmtId="0" fontId="7" fillId="0" borderId="0" xfId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2" fontId="7" fillId="0" borderId="0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49" fillId="0" borderId="1" xfId="1" applyFont="1" applyFill="1" applyBorder="1" applyAlignment="1">
      <alignment horizontal="center" vertical="center" wrapText="1"/>
    </xf>
    <xf numFmtId="0" fontId="51" fillId="0" borderId="1" xfId="1" applyFont="1" applyFill="1" applyBorder="1" applyAlignment="1">
      <alignment horizontal="center" vertical="center" wrapText="1"/>
    </xf>
    <xf numFmtId="2" fontId="6" fillId="0" borderId="1" xfId="182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wrapText="1"/>
    </xf>
    <xf numFmtId="0" fontId="7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49" fillId="0" borderId="1" xfId="1" applyFont="1" applyFill="1" applyBorder="1" applyAlignment="1">
      <alignment horizontal="center" vertical="center" wrapText="1"/>
    </xf>
    <xf numFmtId="0" fontId="51" fillId="0" borderId="1" xfId="1" applyFont="1" applyFill="1" applyBorder="1" applyAlignment="1">
      <alignment horizontal="center" vertical="center" wrapText="1"/>
    </xf>
    <xf numFmtId="2" fontId="7" fillId="0" borderId="0" xfId="1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wrapText="1"/>
    </xf>
    <xf numFmtId="0" fontId="7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49" fillId="0" borderId="1" xfId="1" applyFont="1" applyFill="1" applyBorder="1" applyAlignment="1">
      <alignment horizontal="center" vertical="center" wrapText="1"/>
    </xf>
    <xf numFmtId="0" fontId="51" fillId="0" borderId="1" xfId="1" applyFont="1" applyFill="1" applyBorder="1" applyAlignment="1">
      <alignment horizontal="center" vertical="center" wrapText="1"/>
    </xf>
    <xf numFmtId="2" fontId="7" fillId="0" borderId="0" xfId="1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wrapText="1"/>
    </xf>
    <xf numFmtId="0" fontId="7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49" fillId="0" borderId="1" xfId="1" applyFont="1" applyFill="1" applyBorder="1" applyAlignment="1">
      <alignment horizontal="center" vertical="center" wrapText="1"/>
    </xf>
    <xf numFmtId="0" fontId="51" fillId="0" borderId="1" xfId="1" applyFont="1" applyFill="1" applyBorder="1" applyAlignment="1">
      <alignment horizontal="center" vertical="center" wrapText="1"/>
    </xf>
    <xf numFmtId="2" fontId="7" fillId="0" borderId="0" xfId="1" applyNumberFormat="1" applyFont="1" applyFill="1" applyBorder="1" applyAlignment="1">
      <alignment horizontal="center" vertical="center" wrapText="1"/>
    </xf>
    <xf numFmtId="0" fontId="54" fillId="0" borderId="0" xfId="0" applyFont="1"/>
    <xf numFmtId="17" fontId="0" fillId="0" borderId="0" xfId="0" applyNumberFormat="1"/>
    <xf numFmtId="2" fontId="0" fillId="0" borderId="0" xfId="0" applyNumberFormat="1"/>
    <xf numFmtId="2" fontId="0" fillId="2" borderId="0" xfId="0" applyNumberFormat="1" applyFill="1"/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2" fontId="55" fillId="0" borderId="0" xfId="0" applyNumberFormat="1" applyFont="1" applyAlignment="1">
      <alignment horizontal="center" vertical="center"/>
    </xf>
    <xf numFmtId="17" fontId="0" fillId="2" borderId="0" xfId="0" applyNumberFormat="1" applyFill="1"/>
    <xf numFmtId="0" fontId="0" fillId="2" borderId="0" xfId="0" applyFill="1"/>
    <xf numFmtId="2" fontId="0" fillId="25" borderId="0" xfId="0" applyNumberFormat="1" applyFill="1"/>
    <xf numFmtId="0" fontId="6" fillId="26" borderId="0" xfId="1" applyFont="1" applyFill="1" applyBorder="1" applyAlignment="1">
      <alignment wrapText="1"/>
    </xf>
    <xf numFmtId="0" fontId="6" fillId="26" borderId="1" xfId="1" applyFont="1" applyFill="1" applyBorder="1" applyAlignment="1">
      <alignment horizontal="center" vertical="center" wrapText="1"/>
    </xf>
    <xf numFmtId="0" fontId="6" fillId="26" borderId="0" xfId="1" applyFont="1" applyFill="1" applyBorder="1" applyAlignment="1">
      <alignment vertical="center" wrapText="1"/>
    </xf>
    <xf numFmtId="0" fontId="7" fillId="26" borderId="1" xfId="1" applyFont="1" applyFill="1" applyBorder="1" applyAlignment="1">
      <alignment horizontal="center" vertical="center" wrapText="1"/>
    </xf>
    <xf numFmtId="0" fontId="51" fillId="26" borderId="1" xfId="1" applyFont="1" applyFill="1" applyBorder="1" applyAlignment="1">
      <alignment horizontal="center" vertical="center" wrapText="1"/>
    </xf>
    <xf numFmtId="2" fontId="6" fillId="26" borderId="1" xfId="1" applyNumberFormat="1" applyFont="1" applyFill="1" applyBorder="1" applyAlignment="1">
      <alignment horizontal="center" vertical="center" wrapText="1"/>
    </xf>
    <xf numFmtId="0" fontId="7" fillId="26" borderId="0" xfId="1" applyFont="1" applyFill="1" applyBorder="1" applyAlignment="1">
      <alignment wrapText="1"/>
    </xf>
    <xf numFmtId="0" fontId="49" fillId="26" borderId="1" xfId="1" applyFont="1" applyFill="1" applyBorder="1" applyAlignment="1">
      <alignment horizontal="center" vertical="center" wrapText="1"/>
    </xf>
    <xf numFmtId="2" fontId="7" fillId="26" borderId="1" xfId="1" applyNumberFormat="1" applyFont="1" applyFill="1" applyBorder="1" applyAlignment="1">
      <alignment horizontal="center" vertical="center" wrapText="1"/>
    </xf>
    <xf numFmtId="2" fontId="6" fillId="26" borderId="1" xfId="182" applyNumberFormat="1" applyFont="1" applyFill="1" applyBorder="1" applyAlignment="1">
      <alignment horizontal="center" vertical="center"/>
    </xf>
    <xf numFmtId="0" fontId="47" fillId="26" borderId="0" xfId="1" applyFont="1" applyFill="1" applyBorder="1" applyAlignment="1">
      <alignment wrapText="1"/>
    </xf>
    <xf numFmtId="0" fontId="47" fillId="26" borderId="1" xfId="1" applyFont="1" applyFill="1" applyBorder="1" applyAlignment="1">
      <alignment horizontal="center" vertical="center" wrapText="1"/>
    </xf>
    <xf numFmtId="0" fontId="50" fillId="26" borderId="1" xfId="1" applyFont="1" applyFill="1" applyBorder="1" applyAlignment="1">
      <alignment horizontal="center" vertical="center" wrapText="1"/>
    </xf>
    <xf numFmtId="0" fontId="7" fillId="26" borderId="0" xfId="1" applyFont="1" applyFill="1" applyBorder="1" applyAlignment="1">
      <alignment horizontal="center" vertical="center" wrapText="1"/>
    </xf>
    <xf numFmtId="0" fontId="49" fillId="26" borderId="0" xfId="1" applyFont="1" applyFill="1" applyBorder="1" applyAlignment="1">
      <alignment horizontal="center" vertical="center" wrapText="1"/>
    </xf>
    <xf numFmtId="2" fontId="7" fillId="26" borderId="0" xfId="1" applyNumberFormat="1" applyFont="1" applyFill="1" applyBorder="1" applyAlignment="1">
      <alignment horizontal="center" vertical="center" wrapText="1"/>
    </xf>
    <xf numFmtId="2" fontId="49" fillId="26" borderId="0" xfId="1" applyNumberFormat="1" applyFont="1" applyFill="1" applyBorder="1" applyAlignment="1">
      <alignment horizontal="center" vertical="center" wrapText="1"/>
    </xf>
    <xf numFmtId="2" fontId="7" fillId="26" borderId="0" xfId="1" applyNumberFormat="1" applyFont="1" applyFill="1" applyBorder="1" applyAlignment="1">
      <alignment wrapText="1"/>
    </xf>
    <xf numFmtId="2" fontId="6" fillId="26" borderId="0" xfId="1" applyNumberFormat="1" applyFont="1" applyFill="1" applyBorder="1" applyAlignment="1">
      <alignment wrapText="1"/>
    </xf>
    <xf numFmtId="0" fontId="51" fillId="26" borderId="0" xfId="1" applyFont="1" applyFill="1" applyBorder="1" applyAlignment="1">
      <alignment wrapText="1"/>
    </xf>
    <xf numFmtId="2" fontId="6" fillId="26" borderId="0" xfId="1" applyNumberFormat="1" applyFont="1" applyFill="1" applyBorder="1" applyAlignment="1">
      <alignment horizontal="right" wrapText="1"/>
    </xf>
    <xf numFmtId="2" fontId="6" fillId="26" borderId="0" xfId="1" applyNumberFormat="1" applyFont="1" applyFill="1" applyBorder="1" applyAlignment="1">
      <alignment horizontal="center" wrapText="1"/>
    </xf>
    <xf numFmtId="0" fontId="6" fillId="26" borderId="0" xfId="1" applyFont="1" applyFill="1" applyBorder="1" applyAlignment="1">
      <alignment horizontal="center" wrapText="1"/>
    </xf>
    <xf numFmtId="0" fontId="6" fillId="26" borderId="0" xfId="1" applyFont="1" applyFill="1" applyBorder="1" applyAlignment="1">
      <alignment horizontal="center" vertical="center" wrapText="1"/>
    </xf>
    <xf numFmtId="2" fontId="6" fillId="26" borderId="0" xfId="1" applyNumberFormat="1" applyFont="1" applyFill="1" applyBorder="1" applyAlignment="1">
      <alignment vertical="center" wrapText="1"/>
    </xf>
    <xf numFmtId="2" fontId="13" fillId="26" borderId="0" xfId="1" applyNumberFormat="1" applyFont="1" applyFill="1" applyBorder="1" applyAlignment="1">
      <alignment wrapText="1"/>
    </xf>
    <xf numFmtId="2" fontId="7" fillId="26" borderId="0" xfId="1" applyNumberFormat="1" applyFont="1" applyFill="1" applyBorder="1" applyAlignment="1">
      <alignment horizontal="right" wrapText="1"/>
    </xf>
    <xf numFmtId="2" fontId="48" fillId="26" borderId="0" xfId="1" applyNumberFormat="1" applyFont="1" applyFill="1" applyBorder="1" applyAlignment="1">
      <alignment wrapText="1"/>
    </xf>
    <xf numFmtId="2" fontId="3" fillId="26" borderId="0" xfId="1" applyNumberFormat="1" applyFont="1" applyFill="1" applyBorder="1" applyAlignment="1">
      <alignment wrapText="1"/>
    </xf>
    <xf numFmtId="0" fontId="7" fillId="26" borderId="0" xfId="1" applyFont="1" applyFill="1" applyBorder="1" applyAlignment="1">
      <alignment horizontal="center" wrapText="1"/>
    </xf>
    <xf numFmtId="0" fontId="7" fillId="26" borderId="0" xfId="1" applyFont="1" applyFill="1" applyBorder="1" applyAlignment="1">
      <alignment horizontal="right" wrapText="1"/>
    </xf>
    <xf numFmtId="0" fontId="7" fillId="26" borderId="0" xfId="0" applyFont="1" applyFill="1" applyBorder="1" applyAlignment="1">
      <alignment vertical="center" wrapText="1"/>
    </xf>
    <xf numFmtId="0" fontId="7" fillId="26" borderId="0" xfId="0" applyFont="1" applyFill="1" applyBorder="1" applyAlignment="1">
      <alignment horizontal="center" vertical="center" wrapText="1"/>
    </xf>
    <xf numFmtId="2" fontId="52" fillId="26" borderId="0" xfId="1" applyNumberFormat="1" applyFont="1" applyFill="1" applyBorder="1" applyAlignment="1">
      <alignment wrapText="1"/>
    </xf>
    <xf numFmtId="0" fontId="6" fillId="26" borderId="0" xfId="1" applyFont="1" applyFill="1" applyBorder="1" applyAlignment="1">
      <alignment horizontal="right" wrapText="1"/>
    </xf>
    <xf numFmtId="0" fontId="13" fillId="26" borderId="0" xfId="1" applyFont="1" applyFill="1" applyBorder="1" applyAlignment="1">
      <alignment wrapText="1"/>
    </xf>
    <xf numFmtId="0" fontId="13" fillId="26" borderId="0" xfId="1" applyFont="1" applyFill="1" applyBorder="1" applyAlignment="1">
      <alignment horizontal="right" wrapText="1"/>
    </xf>
    <xf numFmtId="2" fontId="13" fillId="26" borderId="0" xfId="1" applyNumberFormat="1" applyFont="1" applyFill="1" applyBorder="1" applyAlignment="1">
      <alignment horizontal="right" wrapText="1"/>
    </xf>
    <xf numFmtId="0" fontId="7" fillId="26" borderId="1" xfId="1" applyFont="1" applyFill="1" applyBorder="1" applyAlignment="1">
      <alignment horizontal="center" vertical="center" wrapText="1"/>
    </xf>
    <xf numFmtId="0" fontId="6" fillId="26" borderId="1" xfId="1" applyFont="1" applyFill="1" applyBorder="1" applyAlignment="1">
      <alignment horizontal="center" vertical="center" wrapText="1"/>
    </xf>
    <xf numFmtId="0" fontId="49" fillId="26" borderId="1" xfId="1" applyFont="1" applyFill="1" applyBorder="1" applyAlignment="1">
      <alignment horizontal="center" vertical="center" wrapText="1"/>
    </xf>
    <xf numFmtId="0" fontId="51" fillId="26" borderId="1" xfId="1" applyFont="1" applyFill="1" applyBorder="1" applyAlignment="1">
      <alignment horizontal="center" vertical="center" wrapText="1"/>
    </xf>
    <xf numFmtId="0" fontId="7" fillId="26" borderId="0" xfId="1" applyFont="1" applyFill="1" applyBorder="1" applyAlignment="1">
      <alignment horizontal="center" wrapText="1"/>
    </xf>
    <xf numFmtId="2" fontId="7" fillId="26" borderId="0" xfId="1" applyNumberFormat="1" applyFont="1" applyFill="1" applyBorder="1" applyAlignment="1">
      <alignment horizontal="center" vertical="center" wrapText="1"/>
    </xf>
    <xf numFmtId="0" fontId="7" fillId="26" borderId="0" xfId="0" applyFont="1" applyFill="1" applyBorder="1" applyAlignment="1">
      <alignment horizontal="center" vertical="center" wrapText="1"/>
    </xf>
    <xf numFmtId="2" fontId="7" fillId="26" borderId="0" xfId="1" applyNumberFormat="1" applyFont="1" applyFill="1" applyBorder="1" applyAlignment="1">
      <alignment horizontal="center" vertical="center" wrapText="1"/>
    </xf>
    <xf numFmtId="2" fontId="47" fillId="0" borderId="1" xfId="1" applyNumberFormat="1" applyFont="1" applyFill="1" applyBorder="1" applyAlignment="1">
      <alignment horizontal="center" vertical="center" wrapText="1"/>
    </xf>
    <xf numFmtId="0" fontId="7" fillId="26" borderId="0" xfId="0" applyFont="1" applyFill="1" applyBorder="1" applyAlignment="1">
      <alignment horizontal="center" vertical="center" wrapText="1"/>
    </xf>
    <xf numFmtId="2" fontId="7" fillId="26" borderId="0" xfId="1" applyNumberFormat="1" applyFont="1" applyFill="1" applyBorder="1" applyAlignment="1">
      <alignment horizontal="center" vertical="center" wrapText="1"/>
    </xf>
    <xf numFmtId="0" fontId="7" fillId="26" borderId="0" xfId="1" applyFont="1" applyFill="1" applyBorder="1" applyAlignment="1">
      <alignment horizontal="center" wrapText="1"/>
    </xf>
    <xf numFmtId="0" fontId="7" fillId="26" borderId="1" xfId="1" applyFont="1" applyFill="1" applyBorder="1" applyAlignment="1">
      <alignment horizontal="center" vertical="center" wrapText="1"/>
    </xf>
    <xf numFmtId="0" fontId="6" fillId="26" borderId="1" xfId="1" applyFont="1" applyFill="1" applyBorder="1" applyAlignment="1">
      <alignment horizontal="center" vertical="center" wrapText="1"/>
    </xf>
    <xf numFmtId="0" fontId="49" fillId="26" borderId="1" xfId="1" applyFont="1" applyFill="1" applyBorder="1" applyAlignment="1">
      <alignment horizontal="center" vertical="center" wrapText="1"/>
    </xf>
    <xf numFmtId="0" fontId="51" fillId="26" borderId="1" xfId="1" applyFont="1" applyFill="1" applyBorder="1" applyAlignment="1">
      <alignment horizontal="center" vertical="center" wrapText="1"/>
    </xf>
    <xf numFmtId="0" fontId="7" fillId="26" borderId="0" xfId="0" applyFont="1" applyFill="1" applyBorder="1" applyAlignment="1">
      <alignment horizontal="center" vertical="center" wrapText="1"/>
    </xf>
    <xf numFmtId="2" fontId="7" fillId="26" borderId="0" xfId="1" applyNumberFormat="1" applyFont="1" applyFill="1" applyBorder="1" applyAlignment="1">
      <alignment horizontal="center" vertical="center" wrapText="1"/>
    </xf>
    <xf numFmtId="0" fontId="7" fillId="26" borderId="0" xfId="1" applyFont="1" applyFill="1" applyBorder="1" applyAlignment="1">
      <alignment horizontal="center" wrapText="1"/>
    </xf>
    <xf numFmtId="0" fontId="7" fillId="26" borderId="1" xfId="1" applyFont="1" applyFill="1" applyBorder="1" applyAlignment="1">
      <alignment horizontal="center" vertical="center" wrapText="1"/>
    </xf>
    <xf numFmtId="0" fontId="6" fillId="26" borderId="1" xfId="1" applyFont="1" applyFill="1" applyBorder="1" applyAlignment="1">
      <alignment horizontal="center" vertical="center" wrapText="1"/>
    </xf>
    <xf numFmtId="0" fontId="49" fillId="26" borderId="1" xfId="1" applyFont="1" applyFill="1" applyBorder="1" applyAlignment="1">
      <alignment horizontal="center" vertical="center" wrapText="1"/>
    </xf>
    <xf numFmtId="0" fontId="51" fillId="26" borderId="1" xfId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2" fontId="3" fillId="0" borderId="0" xfId="1" applyNumberFormat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46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49" fillId="0" borderId="1" xfId="1" applyFont="1" applyFill="1" applyBorder="1" applyAlignment="1">
      <alignment horizontal="center" vertical="center" wrapText="1"/>
    </xf>
    <xf numFmtId="0" fontId="51" fillId="0" borderId="1" xfId="1" applyFont="1" applyFill="1" applyBorder="1" applyAlignment="1">
      <alignment horizontal="center" vertical="center" wrapText="1"/>
    </xf>
    <xf numFmtId="2" fontId="7" fillId="0" borderId="0" xfId="1" applyNumberFormat="1" applyFont="1" applyFill="1" applyBorder="1" applyAlignment="1">
      <alignment horizontal="center" vertical="center" wrapText="1"/>
    </xf>
    <xf numFmtId="0" fontId="7" fillId="26" borderId="0" xfId="0" applyFont="1" applyFill="1" applyBorder="1" applyAlignment="1">
      <alignment horizontal="center" vertical="center" wrapText="1"/>
    </xf>
    <xf numFmtId="2" fontId="7" fillId="26" borderId="0" xfId="1" applyNumberFormat="1" applyFont="1" applyFill="1" applyBorder="1" applyAlignment="1">
      <alignment horizontal="center" vertical="center" wrapText="1"/>
    </xf>
    <xf numFmtId="0" fontId="7" fillId="26" borderId="0" xfId="1" applyFont="1" applyFill="1" applyBorder="1" applyAlignment="1">
      <alignment horizontal="center" wrapText="1"/>
    </xf>
    <xf numFmtId="2" fontId="7" fillId="26" borderId="0" xfId="0" applyNumberFormat="1" applyFont="1" applyFill="1" applyBorder="1" applyAlignment="1">
      <alignment horizontal="center" vertical="center" wrapText="1"/>
    </xf>
    <xf numFmtId="0" fontId="7" fillId="26" borderId="1" xfId="1" applyFont="1" applyFill="1" applyBorder="1" applyAlignment="1">
      <alignment horizontal="center" vertical="center" wrapText="1"/>
    </xf>
    <xf numFmtId="0" fontId="6" fillId="26" borderId="1" xfId="1" applyFont="1" applyFill="1" applyBorder="1" applyAlignment="1">
      <alignment horizontal="center" vertical="center" wrapText="1"/>
    </xf>
    <xf numFmtId="0" fontId="46" fillId="26" borderId="1" xfId="1" applyFont="1" applyFill="1" applyBorder="1" applyAlignment="1">
      <alignment horizontal="center" vertical="center" wrapText="1"/>
    </xf>
    <xf numFmtId="0" fontId="7" fillId="26" borderId="1" xfId="1" applyFont="1" applyFill="1" applyBorder="1" applyAlignment="1">
      <alignment horizontal="center" vertical="center"/>
    </xf>
    <xf numFmtId="0" fontId="49" fillId="26" borderId="1" xfId="1" applyFont="1" applyFill="1" applyBorder="1" applyAlignment="1">
      <alignment horizontal="center" vertical="center" wrapText="1"/>
    </xf>
    <xf numFmtId="0" fontId="51" fillId="26" borderId="1" xfId="1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/>
    </xf>
  </cellXfs>
  <cellStyles count="183">
    <cellStyle name="20% - Accent1 2" xfId="5"/>
    <cellStyle name="20% - Accent2 2" xfId="6"/>
    <cellStyle name="20% - Accent3 2" xfId="7"/>
    <cellStyle name="20% - Accent4 2" xfId="8"/>
    <cellStyle name="20% - Accent5 2" xfId="9"/>
    <cellStyle name="20% - Accent6 2" xfId="10"/>
    <cellStyle name="40% - Accent1 2" xfId="11"/>
    <cellStyle name="40% - Accent2 2" xfId="12"/>
    <cellStyle name="40% - Accent3 2" xfId="13"/>
    <cellStyle name="40% - Accent4 2" xfId="14"/>
    <cellStyle name="40% - Accent5 2" xfId="15"/>
    <cellStyle name="40% - Accent6 2" xfId="16"/>
    <cellStyle name="60% - Accent1 2" xfId="17"/>
    <cellStyle name="60% - Accent2 2" xfId="18"/>
    <cellStyle name="60% - Accent3 2" xfId="19"/>
    <cellStyle name="60% - Accent4 2" xfId="20"/>
    <cellStyle name="60% - Accent5 2" xfId="21"/>
    <cellStyle name="60% - Accent6 2" xfId="22"/>
    <cellStyle name="75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ÅëÈ­ [0]_±âÅ¸" xfId="30"/>
    <cellStyle name="ÅëÈ­_±âÅ¸" xfId="31"/>
    <cellStyle name="ÄÞ¸¶ [0]_±âÅ¸" xfId="32"/>
    <cellStyle name="ÄÞ¸¶_±âÅ¸" xfId="33"/>
    <cellStyle name="Bad 2" xfId="34"/>
    <cellStyle name="Ç¥ÁØ_¿¬°£´©°è¿¹»ó" xfId="35"/>
    <cellStyle name="Calculation 2" xfId="36"/>
    <cellStyle name="Check Cell 2" xfId="37"/>
    <cellStyle name="Comma  - Style1" xfId="38"/>
    <cellStyle name="Comma  - Style2" xfId="39"/>
    <cellStyle name="Comma  - Style3" xfId="40"/>
    <cellStyle name="Comma  - Style4" xfId="41"/>
    <cellStyle name="Comma  - Style5" xfId="42"/>
    <cellStyle name="Comma  - Style6" xfId="43"/>
    <cellStyle name="Comma  - Style7" xfId="44"/>
    <cellStyle name="Comma  - Style8" xfId="45"/>
    <cellStyle name="Comma 2" xfId="46"/>
    <cellStyle name="Comma 2 2" xfId="47"/>
    <cellStyle name="Comma 2 2 2" xfId="48"/>
    <cellStyle name="Comma 2 3" xfId="49"/>
    <cellStyle name="Comma 2 4" xfId="50"/>
    <cellStyle name="Comma 3" xfId="51"/>
    <cellStyle name="Comma 4" xfId="52"/>
    <cellStyle name="Comma 5" xfId="53"/>
    <cellStyle name="Currency 2" xfId="54"/>
    <cellStyle name="Currency 2 2" xfId="55"/>
    <cellStyle name="Currency 3" xfId="56"/>
    <cellStyle name="Currency 4" xfId="57"/>
    <cellStyle name="Euro" xfId="58"/>
    <cellStyle name="Explanatory Text 2" xfId="59"/>
    <cellStyle name="Formula" xfId="60"/>
    <cellStyle name="Good 2" xfId="61"/>
    <cellStyle name="Header1" xfId="62"/>
    <cellStyle name="Header2" xfId="63"/>
    <cellStyle name="Heading 1 2" xfId="64"/>
    <cellStyle name="Heading 2 2" xfId="65"/>
    <cellStyle name="Heading 3 2" xfId="66"/>
    <cellStyle name="Heading 4 2" xfId="67"/>
    <cellStyle name="Hyperlink 2" xfId="68"/>
    <cellStyle name="Hyperlink 3" xfId="69"/>
    <cellStyle name="Hypertextový odkaz" xfId="70"/>
    <cellStyle name="Input 2" xfId="71"/>
    <cellStyle name="Linked Cell 2" xfId="72"/>
    <cellStyle name="Neutral 2" xfId="73"/>
    <cellStyle name="no dec" xfId="74"/>
    <cellStyle name="Nor}al" xfId="75"/>
    <cellStyle name="Normal" xfId="0" builtinId="0"/>
    <cellStyle name="Normal - Style1" xfId="76"/>
    <cellStyle name="Normal 10" xfId="77"/>
    <cellStyle name="Normal 10 16" xfId="78"/>
    <cellStyle name="Normal 10 2" xfId="79"/>
    <cellStyle name="Normal 11" xfId="80"/>
    <cellStyle name="Normal 12" xfId="81"/>
    <cellStyle name="Normal 12 2" xfId="82"/>
    <cellStyle name="Normal 13" xfId="83"/>
    <cellStyle name="Normal 138_EEPhoneNos" xfId="84"/>
    <cellStyle name="Normal 14" xfId="85"/>
    <cellStyle name="Normal 14 2" xfId="86"/>
    <cellStyle name="Normal 14_January-2010  Fortnight WS Tra NEW" xfId="87"/>
    <cellStyle name="Normal 15" xfId="88"/>
    <cellStyle name="Normal 16" xfId="89"/>
    <cellStyle name="Normal 17" xfId="90"/>
    <cellStyle name="Normal 18" xfId="91"/>
    <cellStyle name="Normal 19" xfId="92"/>
    <cellStyle name="Normal 2" xfId="1"/>
    <cellStyle name="Normal 2 10" xfId="93"/>
    <cellStyle name="Normal 2 11" xfId="94"/>
    <cellStyle name="Normal 2 12" xfId="95"/>
    <cellStyle name="Normal 2 13" xfId="96"/>
    <cellStyle name="Normal 2 14" xfId="97"/>
    <cellStyle name="Normal 2 15" xfId="98"/>
    <cellStyle name="Normal 2 16" xfId="99"/>
    <cellStyle name="Normal 2 17" xfId="100"/>
    <cellStyle name="Normal 2 18" xfId="101"/>
    <cellStyle name="Normal 2 19" xfId="102"/>
    <cellStyle name="Normal 2 2" xfId="2"/>
    <cellStyle name="Normal 2 2 2" xfId="103"/>
    <cellStyle name="Normal 2 2 3" xfId="104"/>
    <cellStyle name="Normal 2 2_Meeting_Notes_09-03-2009" xfId="105"/>
    <cellStyle name="Normal 2 3" xfId="106"/>
    <cellStyle name="Normal 2 4" xfId="107"/>
    <cellStyle name="Normal 2 4 2" xfId="108"/>
    <cellStyle name="Normal 2 5" xfId="109"/>
    <cellStyle name="Normal 2 6" xfId="110"/>
    <cellStyle name="Normal 2 7" xfId="111"/>
    <cellStyle name="Normal 2 8" xfId="112"/>
    <cellStyle name="Normal 2 9" xfId="113"/>
    <cellStyle name="Normal 20" xfId="3"/>
    <cellStyle name="Normal 20 2" xfId="115"/>
    <cellStyle name="Normal 20 3" xfId="114"/>
    <cellStyle name="Normal 21" xfId="116"/>
    <cellStyle name="Normal 22" xfId="117"/>
    <cellStyle name="Normal 23" xfId="118"/>
    <cellStyle name="Normal 24" xfId="119"/>
    <cellStyle name="Normal 25" xfId="120"/>
    <cellStyle name="Normal 26" xfId="121"/>
    <cellStyle name="Normal 27" xfId="122"/>
    <cellStyle name="Normal 28" xfId="123"/>
    <cellStyle name="Normal 29" xfId="124"/>
    <cellStyle name="Normal 3" xfId="125"/>
    <cellStyle name="Normal 3 2" xfId="126"/>
    <cellStyle name="Normal 3 2 2" xfId="127"/>
    <cellStyle name="Normal 3 3" xfId="128"/>
    <cellStyle name="Normal 3 3 2" xfId="129"/>
    <cellStyle name="Normal 3 4" xfId="130"/>
    <cellStyle name="Normal 3 5" xfId="131"/>
    <cellStyle name="Normal 3_Weekly transformer New format" xfId="132"/>
    <cellStyle name="Normal 30" xfId="133"/>
    <cellStyle name="Normal 31" xfId="134"/>
    <cellStyle name="Normal 32" xfId="135"/>
    <cellStyle name="Normal 33" xfId="136"/>
    <cellStyle name="Normal 34" xfId="137"/>
    <cellStyle name="Normal 35" xfId="138"/>
    <cellStyle name="Normal 36" xfId="139"/>
    <cellStyle name="Normal 37" xfId="140"/>
    <cellStyle name="Normal 38" xfId="141"/>
    <cellStyle name="Normal 39" xfId="142"/>
    <cellStyle name="Normal 4" xfId="143"/>
    <cellStyle name="Normal 4 2" xfId="144"/>
    <cellStyle name="Normal 4 3" xfId="145"/>
    <cellStyle name="Normal 4_Feederwise TCs as on June-08" xfId="146"/>
    <cellStyle name="Normal 40" xfId="147"/>
    <cellStyle name="Normal 41" xfId="4"/>
    <cellStyle name="Normal 41 2" xfId="182"/>
    <cellStyle name="Normal 5" xfId="148"/>
    <cellStyle name="Normal 5 2" xfId="149"/>
    <cellStyle name="Normal 5 2 2" xfId="150"/>
    <cellStyle name="Normal 6" xfId="151"/>
    <cellStyle name="Normal 6 2" xfId="152"/>
    <cellStyle name="Normal 6 2 2" xfId="153"/>
    <cellStyle name="Normal 6 2_MIS-Dec-2008 " xfId="154"/>
    <cellStyle name="Normal 7" xfId="155"/>
    <cellStyle name="Normal 7 2" xfId="156"/>
    <cellStyle name="Normal 7_Agenda-1 MMR Meeting for the month of December-2009" xfId="157"/>
    <cellStyle name="Normal 8" xfId="158"/>
    <cellStyle name="Normal 8 2" xfId="159"/>
    <cellStyle name="Normal 8 3" xfId="160"/>
    <cellStyle name="Normal 8_Meeting Booklet (Tech Formates) Dec-08" xfId="161"/>
    <cellStyle name="Normal 9" xfId="162"/>
    <cellStyle name="Normal 9 2" xfId="163"/>
    <cellStyle name="Note 2" xfId="165"/>
    <cellStyle name="Note 3" xfId="164"/>
    <cellStyle name="Output 2" xfId="166"/>
    <cellStyle name="Percent 2" xfId="167"/>
    <cellStyle name="Percent 2 2" xfId="168"/>
    <cellStyle name="Percent 2 3" xfId="169"/>
    <cellStyle name="Percent 3" xfId="170"/>
    <cellStyle name="Percent 4" xfId="171"/>
    <cellStyle name="Percent 5" xfId="172"/>
    <cellStyle name="Percent 6" xfId="173"/>
    <cellStyle name="Popis" xfId="174"/>
    <cellStyle name="Rs" xfId="175"/>
    <cellStyle name="Sledovaný hypertextový odkaz" xfId="176"/>
    <cellStyle name="Standard_BS14" xfId="177"/>
    <cellStyle name="Style 1" xfId="178"/>
    <cellStyle name="Title 2" xfId="179"/>
    <cellStyle name="Total 2" xfId="180"/>
    <cellStyle name="Warning Text 2" xfId="18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24694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4410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27647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73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27647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73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27647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73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27647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73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26409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6124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26409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6124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24694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4410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27647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73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27647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73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27647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73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27647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73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7630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91440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27647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73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27647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73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Y%2020-21/HT%20LT%20FY%202020-21/HT%20LINES%20FY%202020-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GM%20Oeration/HT%20LT/2017-18/HT%20Lines%20FY%2017-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scom/Desktop/New%20folder/HT%20Lines%20FY%202021-22%20abc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P\Downloads\HT%20Lines%20FY%202021-22%20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P/Downloads/HT%20Lines%20FY%202021-2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FY%202021-22/HT%20LT%20Lines/HT%20LT%20Lines/HT%20Lines%20FY%202021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ch 2020"/>
      <sheetName val="APRIL 2020"/>
      <sheetName val="MAY 2020"/>
      <sheetName val="JUNE 2020"/>
      <sheetName val="July 2020"/>
      <sheetName val="aug 2020"/>
      <sheetName val="braz"/>
      <sheetName val="brc"/>
      <sheetName val="kolar"/>
      <sheetName val="ramanagr"/>
      <sheetName val="CIRCLE"/>
      <sheetName val="DIFF"/>
      <sheetName val="ht"/>
      <sheetName val="sep 2020 "/>
      <sheetName val="oct 2020"/>
      <sheetName val="nov 2020"/>
      <sheetName val="Dec 2020 "/>
      <sheetName val="jan 2021"/>
      <sheetName val="Feb 2021"/>
      <sheetName val="March 2021"/>
      <sheetName val="Sheet1"/>
    </sheetNames>
    <sheetDataSet>
      <sheetData sheetId="0"/>
      <sheetData sheetId="1"/>
      <sheetData sheetId="2"/>
      <sheetData sheetId="3"/>
      <sheetData sheetId="4">
        <row r="56">
          <cell r="J56">
            <v>115941.9399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6">
          <cell r="J56">
            <v>116750.91089999999</v>
          </cell>
        </row>
      </sheetData>
      <sheetData sheetId="14"/>
      <sheetData sheetId="15">
        <row r="56">
          <cell r="J56">
            <v>118614.85089999999</v>
          </cell>
        </row>
      </sheetData>
      <sheetData sheetId="16"/>
      <sheetData sheetId="17"/>
      <sheetData sheetId="18">
        <row r="7">
          <cell r="E7">
            <v>0</v>
          </cell>
          <cell r="G7">
            <v>0</v>
          </cell>
          <cell r="H7">
            <v>459.88999999999987</v>
          </cell>
          <cell r="K7">
            <v>10.214999999999998</v>
          </cell>
          <cell r="M7">
            <v>0</v>
          </cell>
          <cell r="N7">
            <v>548.88999999999987</v>
          </cell>
          <cell r="Q7">
            <v>0</v>
          </cell>
          <cell r="S7">
            <v>0</v>
          </cell>
          <cell r="T7">
            <v>70.100000000000009</v>
          </cell>
        </row>
        <row r="8">
          <cell r="E8">
            <v>0.99500000000000011</v>
          </cell>
          <cell r="G8">
            <v>0</v>
          </cell>
          <cell r="H8">
            <v>5.3350000000000009</v>
          </cell>
          <cell r="K8">
            <v>23.678999999999998</v>
          </cell>
          <cell r="M8">
            <v>0</v>
          </cell>
          <cell r="N8">
            <v>76.989000000000033</v>
          </cell>
          <cell r="Q8">
            <v>0</v>
          </cell>
          <cell r="S8">
            <v>0</v>
          </cell>
          <cell r="T8">
            <v>0.21000000000000002</v>
          </cell>
        </row>
        <row r="9">
          <cell r="E9">
            <v>0</v>
          </cell>
          <cell r="G9">
            <v>1</v>
          </cell>
          <cell r="H9">
            <v>308.7600000000001</v>
          </cell>
          <cell r="K9">
            <v>96.358000000000004</v>
          </cell>
          <cell r="M9">
            <v>0</v>
          </cell>
          <cell r="N9">
            <v>534.38800000000003</v>
          </cell>
          <cell r="Q9">
            <v>0</v>
          </cell>
          <cell r="S9">
            <v>0</v>
          </cell>
          <cell r="T9">
            <v>44.809999999999995</v>
          </cell>
        </row>
        <row r="10">
          <cell r="E10">
            <v>0</v>
          </cell>
          <cell r="G10">
            <v>0</v>
          </cell>
          <cell r="H10">
            <v>7.36</v>
          </cell>
          <cell r="K10">
            <v>5.8950000000000005</v>
          </cell>
          <cell r="M10">
            <v>0</v>
          </cell>
          <cell r="N10">
            <v>479.56499999999994</v>
          </cell>
          <cell r="Q10">
            <v>0</v>
          </cell>
          <cell r="S10">
            <v>0</v>
          </cell>
          <cell r="T10">
            <v>0.8</v>
          </cell>
        </row>
        <row r="12">
          <cell r="E12">
            <v>0.18</v>
          </cell>
          <cell r="G12">
            <v>9.4</v>
          </cell>
          <cell r="H12">
            <v>558.03999999999962</v>
          </cell>
          <cell r="K12">
            <v>15.34</v>
          </cell>
          <cell r="M12">
            <v>0</v>
          </cell>
          <cell r="N12">
            <v>720.55999999999983</v>
          </cell>
          <cell r="Q12">
            <v>2.25</v>
          </cell>
          <cell r="S12">
            <v>0</v>
          </cell>
          <cell r="T12">
            <v>42.680000000000007</v>
          </cell>
        </row>
        <row r="13">
          <cell r="E13">
            <v>0</v>
          </cell>
          <cell r="G13">
            <v>0</v>
          </cell>
          <cell r="H13">
            <v>315.62000000000012</v>
          </cell>
          <cell r="K13">
            <v>25.5</v>
          </cell>
          <cell r="M13">
            <v>0</v>
          </cell>
          <cell r="N13">
            <v>519.0300000000002</v>
          </cell>
          <cell r="Q13">
            <v>0</v>
          </cell>
          <cell r="S13">
            <v>0</v>
          </cell>
          <cell r="T13">
            <v>21.49</v>
          </cell>
        </row>
        <row r="14">
          <cell r="E14">
            <v>1.7200000000000002</v>
          </cell>
          <cell r="G14">
            <v>234.93999999999997</v>
          </cell>
          <cell r="H14">
            <v>1277.7599999999993</v>
          </cell>
          <cell r="K14">
            <v>261.39999999999998</v>
          </cell>
          <cell r="M14">
            <v>0</v>
          </cell>
          <cell r="N14">
            <v>820.13000000000022</v>
          </cell>
          <cell r="Q14">
            <v>0</v>
          </cell>
          <cell r="S14">
            <v>0.05</v>
          </cell>
          <cell r="T14">
            <v>57.749999999999993</v>
          </cell>
        </row>
        <row r="16">
          <cell r="E16">
            <v>29.750000000000007</v>
          </cell>
          <cell r="G16">
            <v>0.45</v>
          </cell>
          <cell r="H16">
            <v>1024.6740000000004</v>
          </cell>
          <cell r="K16">
            <v>4.8699999999999992</v>
          </cell>
          <cell r="M16">
            <v>0</v>
          </cell>
          <cell r="N16">
            <v>110.44599999999997</v>
          </cell>
          <cell r="Q16">
            <v>0.02</v>
          </cell>
          <cell r="S16">
            <v>0</v>
          </cell>
          <cell r="T16">
            <v>245.90200000000002</v>
          </cell>
        </row>
        <row r="17">
          <cell r="E17">
            <v>0.48799999999999999</v>
          </cell>
          <cell r="G17">
            <v>0</v>
          </cell>
          <cell r="H17">
            <v>183.82599999999994</v>
          </cell>
          <cell r="K17">
            <v>12.658999999999999</v>
          </cell>
          <cell r="M17">
            <v>0.02</v>
          </cell>
          <cell r="N17">
            <v>338.31500000000011</v>
          </cell>
          <cell r="Q17">
            <v>0</v>
          </cell>
          <cell r="S17">
            <v>0</v>
          </cell>
          <cell r="T17">
            <v>64.375</v>
          </cell>
        </row>
        <row r="18">
          <cell r="E18">
            <v>1.1100000000000001</v>
          </cell>
          <cell r="G18">
            <v>0</v>
          </cell>
          <cell r="H18">
            <v>210.55600000000007</v>
          </cell>
          <cell r="K18">
            <v>6.5710000000000006</v>
          </cell>
          <cell r="M18">
            <v>0</v>
          </cell>
          <cell r="N18">
            <v>345.67199999999997</v>
          </cell>
          <cell r="Q18">
            <v>0</v>
          </cell>
          <cell r="S18">
            <v>0</v>
          </cell>
          <cell r="T18">
            <v>8.3749999999999982</v>
          </cell>
        </row>
        <row r="20">
          <cell r="E20">
            <v>7.14</v>
          </cell>
          <cell r="G20">
            <v>0</v>
          </cell>
          <cell r="H20">
            <v>639.5</v>
          </cell>
          <cell r="K20">
            <v>18.09</v>
          </cell>
          <cell r="M20">
            <v>0</v>
          </cell>
          <cell r="N20">
            <v>389.05000000000007</v>
          </cell>
          <cell r="Q20">
            <v>0.03</v>
          </cell>
          <cell r="S20">
            <v>0</v>
          </cell>
          <cell r="T20">
            <v>40.220000000000006</v>
          </cell>
        </row>
        <row r="21">
          <cell r="E21">
            <v>0</v>
          </cell>
          <cell r="G21">
            <v>0</v>
          </cell>
          <cell r="H21">
            <v>18.919999999999995</v>
          </cell>
          <cell r="K21">
            <v>22.730000000000004</v>
          </cell>
          <cell r="M21">
            <v>0</v>
          </cell>
          <cell r="N21">
            <v>387.94299999999998</v>
          </cell>
          <cell r="Q21">
            <v>0</v>
          </cell>
          <cell r="S21">
            <v>0</v>
          </cell>
          <cell r="T21">
            <v>19.559999999999999</v>
          </cell>
        </row>
        <row r="22">
          <cell r="E22">
            <v>0.18</v>
          </cell>
          <cell r="G22">
            <v>102.25999999999999</v>
          </cell>
          <cell r="H22">
            <v>180.71000000000004</v>
          </cell>
          <cell r="K22">
            <v>209.57500000000002</v>
          </cell>
          <cell r="M22">
            <v>0</v>
          </cell>
          <cell r="N22">
            <v>352.47499999999997</v>
          </cell>
          <cell r="Q22">
            <v>0</v>
          </cell>
          <cell r="S22">
            <v>0</v>
          </cell>
          <cell r="T22">
            <v>13.350000000000001</v>
          </cell>
        </row>
        <row r="23">
          <cell r="E23">
            <v>9.94</v>
          </cell>
          <cell r="G23">
            <v>0</v>
          </cell>
          <cell r="H23">
            <v>422.26999999999987</v>
          </cell>
          <cell r="K23">
            <v>4.2200000000000006</v>
          </cell>
          <cell r="M23">
            <v>0</v>
          </cell>
          <cell r="N23">
            <v>76.599999999999994</v>
          </cell>
          <cell r="Q23">
            <v>0</v>
          </cell>
          <cell r="S23">
            <v>0</v>
          </cell>
          <cell r="T23">
            <v>22.5</v>
          </cell>
        </row>
        <row r="26">
          <cell r="E26">
            <v>221.11999999999998</v>
          </cell>
          <cell r="G26">
            <v>0</v>
          </cell>
          <cell r="H26">
            <v>7382.3999999999987</v>
          </cell>
          <cell r="K26">
            <v>0.31000000000000005</v>
          </cell>
          <cell r="M26">
            <v>0</v>
          </cell>
          <cell r="N26">
            <v>59.050000000000004</v>
          </cell>
          <cell r="Q26">
            <v>0</v>
          </cell>
          <cell r="S26">
            <v>0</v>
          </cell>
          <cell r="T26">
            <v>1.02</v>
          </cell>
        </row>
        <row r="27">
          <cell r="E27">
            <v>428.45</v>
          </cell>
          <cell r="G27">
            <v>0</v>
          </cell>
          <cell r="H27">
            <v>5457.6700000000019</v>
          </cell>
          <cell r="K27">
            <v>24.21</v>
          </cell>
          <cell r="M27">
            <v>0</v>
          </cell>
          <cell r="N27">
            <v>554.61800000000005</v>
          </cell>
          <cell r="Q27">
            <v>12.71</v>
          </cell>
          <cell r="S27">
            <v>0</v>
          </cell>
          <cell r="T27">
            <v>16.920000000000002</v>
          </cell>
        </row>
        <row r="29">
          <cell r="E29">
            <v>718.67</v>
          </cell>
          <cell r="G29">
            <v>0</v>
          </cell>
          <cell r="H29">
            <v>4366.7870000000003</v>
          </cell>
          <cell r="K29">
            <v>9.52</v>
          </cell>
          <cell r="M29">
            <v>0</v>
          </cell>
          <cell r="N29">
            <v>96.66</v>
          </cell>
          <cell r="Q29">
            <v>0</v>
          </cell>
          <cell r="S29">
            <v>0</v>
          </cell>
          <cell r="T29">
            <v>57.720000000000006</v>
          </cell>
        </row>
        <row r="30">
          <cell r="E30">
            <v>41.83</v>
          </cell>
          <cell r="G30">
            <v>0</v>
          </cell>
          <cell r="H30">
            <v>399.4319999999999</v>
          </cell>
          <cell r="K30">
            <v>1.4</v>
          </cell>
          <cell r="M30">
            <v>0</v>
          </cell>
          <cell r="N30">
            <v>21.497</v>
          </cell>
          <cell r="Q30">
            <v>0</v>
          </cell>
          <cell r="S30">
            <v>0</v>
          </cell>
          <cell r="T30">
            <v>0.05</v>
          </cell>
        </row>
        <row r="31">
          <cell r="E31">
            <v>41.959999999999994</v>
          </cell>
          <cell r="G31">
            <v>0</v>
          </cell>
          <cell r="H31">
            <v>4223.1610000000001</v>
          </cell>
          <cell r="K31">
            <v>0</v>
          </cell>
          <cell r="M31">
            <v>0</v>
          </cell>
          <cell r="N31">
            <v>100.31000000000002</v>
          </cell>
          <cell r="Q31">
            <v>0</v>
          </cell>
          <cell r="S31">
            <v>0</v>
          </cell>
          <cell r="T31">
            <v>158.35</v>
          </cell>
        </row>
        <row r="32">
          <cell r="E32">
            <v>58.932000000000002</v>
          </cell>
          <cell r="G32">
            <v>0</v>
          </cell>
          <cell r="H32">
            <v>2575.2408</v>
          </cell>
          <cell r="K32">
            <v>22.8</v>
          </cell>
          <cell r="M32">
            <v>0</v>
          </cell>
          <cell r="N32">
            <v>181.34900000000005</v>
          </cell>
          <cell r="Q32">
            <v>0.315</v>
          </cell>
          <cell r="S32">
            <v>0</v>
          </cell>
          <cell r="T32">
            <v>20.465</v>
          </cell>
        </row>
        <row r="34">
          <cell r="E34">
            <v>227.3</v>
          </cell>
          <cell r="G34">
            <v>0</v>
          </cell>
          <cell r="H34">
            <v>4371.1800000000012</v>
          </cell>
          <cell r="K34">
            <v>1.8</v>
          </cell>
          <cell r="M34">
            <v>0</v>
          </cell>
          <cell r="N34">
            <v>9.4</v>
          </cell>
          <cell r="Q34">
            <v>0</v>
          </cell>
          <cell r="S34">
            <v>0</v>
          </cell>
          <cell r="T34">
            <v>0</v>
          </cell>
        </row>
        <row r="35">
          <cell r="E35">
            <v>228.73999999999998</v>
          </cell>
          <cell r="G35">
            <v>16.2</v>
          </cell>
          <cell r="H35">
            <v>5871.3099999999977</v>
          </cell>
          <cell r="K35">
            <v>0</v>
          </cell>
          <cell r="M35">
            <v>0</v>
          </cell>
          <cell r="N35">
            <v>4</v>
          </cell>
          <cell r="Q35">
            <v>0</v>
          </cell>
          <cell r="S35">
            <v>0</v>
          </cell>
          <cell r="T35">
            <v>0.03</v>
          </cell>
        </row>
        <row r="36">
          <cell r="E36">
            <v>183.97999999999996</v>
          </cell>
          <cell r="G36">
            <v>0</v>
          </cell>
          <cell r="H36">
            <v>2887.22</v>
          </cell>
          <cell r="K36">
            <v>0</v>
          </cell>
          <cell r="M36">
            <v>0</v>
          </cell>
          <cell r="N36">
            <v>155.65000000000003</v>
          </cell>
          <cell r="Q36">
            <v>0</v>
          </cell>
          <cell r="S36">
            <v>0</v>
          </cell>
          <cell r="T36">
            <v>2.2000000000000002</v>
          </cell>
        </row>
        <row r="37">
          <cell r="E37">
            <v>54.82</v>
          </cell>
          <cell r="G37">
            <v>0</v>
          </cell>
          <cell r="H37">
            <v>4686.2799999999988</v>
          </cell>
          <cell r="K37">
            <v>0</v>
          </cell>
          <cell r="M37">
            <v>0</v>
          </cell>
          <cell r="N37">
            <v>6.92</v>
          </cell>
          <cell r="Q37">
            <v>0</v>
          </cell>
          <cell r="S37">
            <v>0</v>
          </cell>
          <cell r="T37">
            <v>1.04</v>
          </cell>
        </row>
        <row r="40">
          <cell r="E40">
            <v>389.46</v>
          </cell>
          <cell r="G40">
            <v>0</v>
          </cell>
          <cell r="H40">
            <v>10988.179999999997</v>
          </cell>
          <cell r="K40">
            <v>0</v>
          </cell>
          <cell r="M40">
            <v>0</v>
          </cell>
          <cell r="N40">
            <v>0</v>
          </cell>
          <cell r="Q40">
            <v>0</v>
          </cell>
          <cell r="S40">
            <v>0</v>
          </cell>
          <cell r="T40">
            <v>0</v>
          </cell>
        </row>
        <row r="41">
          <cell r="E41">
            <v>63.17</v>
          </cell>
          <cell r="G41">
            <v>0</v>
          </cell>
          <cell r="H41">
            <v>7064.8159999999953</v>
          </cell>
          <cell r="K41">
            <v>0</v>
          </cell>
          <cell r="M41">
            <v>0</v>
          </cell>
          <cell r="N41">
            <v>0</v>
          </cell>
          <cell r="Q41">
            <v>0</v>
          </cell>
          <cell r="S41">
            <v>0</v>
          </cell>
          <cell r="T41">
            <v>0</v>
          </cell>
        </row>
        <row r="42">
          <cell r="E42">
            <v>205.58999999999997</v>
          </cell>
          <cell r="G42">
            <v>0</v>
          </cell>
          <cell r="H42">
            <v>13469.605999999996</v>
          </cell>
          <cell r="K42">
            <v>0</v>
          </cell>
          <cell r="M42">
            <v>0</v>
          </cell>
          <cell r="N42">
            <v>0</v>
          </cell>
          <cell r="Q42">
            <v>0</v>
          </cell>
          <cell r="S42">
            <v>0</v>
          </cell>
          <cell r="T42">
            <v>0</v>
          </cell>
        </row>
        <row r="43">
          <cell r="E43">
            <v>239.4</v>
          </cell>
          <cell r="G43">
            <v>0</v>
          </cell>
          <cell r="H43">
            <v>962.36800000000017</v>
          </cell>
          <cell r="K43">
            <v>0</v>
          </cell>
          <cell r="M43">
            <v>0</v>
          </cell>
          <cell r="N43">
            <v>0</v>
          </cell>
          <cell r="Q43">
            <v>0</v>
          </cell>
          <cell r="S43">
            <v>0</v>
          </cell>
          <cell r="T43">
            <v>0</v>
          </cell>
        </row>
        <row r="45">
          <cell r="E45">
            <v>208.07000000000002</v>
          </cell>
          <cell r="G45">
            <v>0</v>
          </cell>
          <cell r="H45">
            <v>8039.3221000000012</v>
          </cell>
          <cell r="K45">
            <v>0.11</v>
          </cell>
          <cell r="M45">
            <v>0</v>
          </cell>
          <cell r="N45">
            <v>0.81</v>
          </cell>
          <cell r="Q45">
            <v>0</v>
          </cell>
          <cell r="S45">
            <v>0</v>
          </cell>
          <cell r="T45">
            <v>14.43</v>
          </cell>
        </row>
        <row r="46">
          <cell r="E46">
            <v>487.6</v>
          </cell>
          <cell r="G46">
            <v>0</v>
          </cell>
          <cell r="H46">
            <v>7647.4550000000008</v>
          </cell>
          <cell r="K46">
            <v>0</v>
          </cell>
          <cell r="M46">
            <v>0</v>
          </cell>
          <cell r="N46">
            <v>0.96</v>
          </cell>
          <cell r="Q46">
            <v>0</v>
          </cell>
          <cell r="S46">
            <v>0</v>
          </cell>
          <cell r="T46">
            <v>0</v>
          </cell>
        </row>
        <row r="47">
          <cell r="E47">
            <v>461.45</v>
          </cell>
          <cell r="G47">
            <v>0</v>
          </cell>
          <cell r="H47">
            <v>8379.18</v>
          </cell>
          <cell r="K47">
            <v>0</v>
          </cell>
          <cell r="M47">
            <v>0</v>
          </cell>
          <cell r="N47">
            <v>6.89</v>
          </cell>
          <cell r="Q47">
            <v>0</v>
          </cell>
          <cell r="S47">
            <v>0</v>
          </cell>
          <cell r="T47">
            <v>0.03</v>
          </cell>
        </row>
        <row r="48">
          <cell r="E48">
            <v>315.17000000000007</v>
          </cell>
          <cell r="G48">
            <v>0</v>
          </cell>
          <cell r="H48">
            <v>7487.83</v>
          </cell>
          <cell r="K48">
            <v>0</v>
          </cell>
          <cell r="M48">
            <v>0</v>
          </cell>
          <cell r="N48">
            <v>0.505</v>
          </cell>
          <cell r="Q48">
            <v>0</v>
          </cell>
          <cell r="S48">
            <v>0</v>
          </cell>
          <cell r="T48">
            <v>0</v>
          </cell>
        </row>
        <row r="55">
          <cell r="J55">
            <v>119695.70789999999</v>
          </cell>
        </row>
      </sheetData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ch 17"/>
      <sheetName val="April 17"/>
      <sheetName val="may 17"/>
      <sheetName val="June 17"/>
      <sheetName val="July 17"/>
      <sheetName val="aug 17"/>
      <sheetName val="sep 17"/>
      <sheetName val="oct 2017"/>
      <sheetName val="nov 17"/>
      <sheetName val="dec 17"/>
      <sheetName val="jan 18"/>
      <sheetName val="feb 18"/>
      <sheetName val="Mar 18"/>
      <sheetName val="rural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47">
          <cell r="J47">
            <v>32.905000000000001</v>
          </cell>
        </row>
        <row r="53">
          <cell r="J53">
            <v>98581.184299999994</v>
          </cell>
        </row>
      </sheetData>
      <sheetData sheetId="9" refreshError="1">
        <row r="51">
          <cell r="J51">
            <v>407.10399999999998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ch 2021"/>
      <sheetName val="April 2021"/>
      <sheetName val="May 2021"/>
      <sheetName val="June 2021)"/>
      <sheetName val="July 2021"/>
      <sheetName val="august 2021"/>
      <sheetName val="Sheet1 (2)"/>
    </sheetNames>
    <sheetDataSet>
      <sheetData sheetId="0"/>
      <sheetData sheetId="1">
        <row r="55">
          <cell r="J55">
            <v>120216.5189</v>
          </cell>
        </row>
      </sheetData>
      <sheetData sheetId="2"/>
      <sheetData sheetId="3">
        <row r="55">
          <cell r="J55">
            <v>120676.49890000001</v>
          </cell>
        </row>
      </sheetData>
      <sheetData sheetId="4">
        <row r="55">
          <cell r="J55">
            <v>121005.26989999998</v>
          </cell>
        </row>
      </sheetData>
      <sheetData sheetId="5">
        <row r="7">
          <cell r="E7">
            <v>0</v>
          </cell>
          <cell r="G7">
            <v>8.9580000000000002</v>
          </cell>
          <cell r="H7">
            <v>450.93199999999985</v>
          </cell>
          <cell r="K7">
            <v>37.068000000000005</v>
          </cell>
          <cell r="M7">
            <v>0</v>
          </cell>
          <cell r="N7">
            <v>588.12299999999982</v>
          </cell>
          <cell r="Q7">
            <v>1.88</v>
          </cell>
          <cell r="S7">
            <v>1.88</v>
          </cell>
          <cell r="T7">
            <v>70.100000000000009</v>
          </cell>
        </row>
        <row r="8">
          <cell r="E8">
            <v>0</v>
          </cell>
          <cell r="G8">
            <v>0</v>
          </cell>
          <cell r="H8">
            <v>5.3350000000000009</v>
          </cell>
          <cell r="K8">
            <v>19.274000000000001</v>
          </cell>
          <cell r="M8">
            <v>0</v>
          </cell>
          <cell r="N8">
            <v>97.944000000000017</v>
          </cell>
          <cell r="Q8">
            <v>0</v>
          </cell>
          <cell r="S8">
            <v>0</v>
          </cell>
          <cell r="T8">
            <v>0.21000000000000002</v>
          </cell>
        </row>
        <row r="9">
          <cell r="E9">
            <v>0</v>
          </cell>
          <cell r="G9">
            <v>0</v>
          </cell>
          <cell r="H9">
            <v>308.7600000000001</v>
          </cell>
          <cell r="K9">
            <v>5.8599999999999994</v>
          </cell>
          <cell r="M9">
            <v>0</v>
          </cell>
          <cell r="N9">
            <v>541.59799999999996</v>
          </cell>
          <cell r="Q9">
            <v>0</v>
          </cell>
          <cell r="S9">
            <v>0</v>
          </cell>
          <cell r="T9">
            <v>44.809999999999995</v>
          </cell>
        </row>
        <row r="10">
          <cell r="E10">
            <v>0</v>
          </cell>
          <cell r="G10">
            <v>0</v>
          </cell>
          <cell r="H10">
            <v>7.36</v>
          </cell>
          <cell r="K10">
            <v>3.04</v>
          </cell>
          <cell r="M10">
            <v>0</v>
          </cell>
          <cell r="N10">
            <v>483.435</v>
          </cell>
          <cell r="Q10">
            <v>0</v>
          </cell>
          <cell r="S10">
            <v>0</v>
          </cell>
          <cell r="T10">
            <v>0.8</v>
          </cell>
        </row>
        <row r="12">
          <cell r="E12">
            <v>0</v>
          </cell>
          <cell r="G12">
            <v>23.09</v>
          </cell>
          <cell r="H12">
            <v>534.94999999999959</v>
          </cell>
          <cell r="K12">
            <v>63.465000000000003</v>
          </cell>
          <cell r="M12">
            <v>0</v>
          </cell>
          <cell r="N12">
            <v>785.50499999999988</v>
          </cell>
          <cell r="Q12">
            <v>0</v>
          </cell>
          <cell r="S12">
            <v>0</v>
          </cell>
          <cell r="T12">
            <v>42.680000000000007</v>
          </cell>
        </row>
        <row r="13">
          <cell r="E13">
            <v>0</v>
          </cell>
          <cell r="G13">
            <v>0</v>
          </cell>
          <cell r="H13">
            <v>315.62000000000012</v>
          </cell>
          <cell r="K13">
            <v>2.8319999999999999</v>
          </cell>
          <cell r="M13">
            <v>0</v>
          </cell>
          <cell r="N13">
            <v>523.7320000000002</v>
          </cell>
          <cell r="Q13">
            <v>0</v>
          </cell>
          <cell r="S13">
            <v>0</v>
          </cell>
          <cell r="T13">
            <v>21.49</v>
          </cell>
        </row>
        <row r="14">
          <cell r="E14">
            <v>0.15</v>
          </cell>
          <cell r="G14">
            <v>0</v>
          </cell>
          <cell r="H14">
            <v>1277.9099999999994</v>
          </cell>
          <cell r="K14">
            <v>31.917999999999999</v>
          </cell>
          <cell r="M14">
            <v>0</v>
          </cell>
          <cell r="N14">
            <v>860.31800000000021</v>
          </cell>
          <cell r="Q14">
            <v>0</v>
          </cell>
          <cell r="S14">
            <v>0</v>
          </cell>
          <cell r="T14">
            <v>57.749999999999993</v>
          </cell>
        </row>
        <row r="16">
          <cell r="E16">
            <v>0.67999999999999994</v>
          </cell>
          <cell r="G16">
            <v>45.16</v>
          </cell>
          <cell r="H16">
            <v>980.31400000000042</v>
          </cell>
          <cell r="K16">
            <v>67.314999999999998</v>
          </cell>
          <cell r="M16">
            <v>0</v>
          </cell>
          <cell r="N16">
            <v>178.08599999999998</v>
          </cell>
          <cell r="Q16">
            <v>0.03</v>
          </cell>
          <cell r="S16">
            <v>0</v>
          </cell>
          <cell r="T16">
            <v>245.93200000000002</v>
          </cell>
        </row>
        <row r="17">
          <cell r="E17">
            <v>3.51</v>
          </cell>
          <cell r="G17">
            <v>39.729999999999997</v>
          </cell>
          <cell r="H17">
            <v>147.60599999999994</v>
          </cell>
          <cell r="K17">
            <v>30.970000000000002</v>
          </cell>
          <cell r="M17">
            <v>0</v>
          </cell>
          <cell r="N17">
            <v>371.71000000000015</v>
          </cell>
          <cell r="Q17">
            <v>0.03</v>
          </cell>
          <cell r="S17">
            <v>1.665</v>
          </cell>
          <cell r="T17">
            <v>62.74</v>
          </cell>
        </row>
        <row r="18">
          <cell r="E18">
            <v>0.26</v>
          </cell>
          <cell r="G18">
            <v>0</v>
          </cell>
          <cell r="H18">
            <v>210.81600000000009</v>
          </cell>
          <cell r="K18">
            <v>4.0600000000000005</v>
          </cell>
          <cell r="M18">
            <v>0</v>
          </cell>
          <cell r="N18">
            <v>350.26699999999994</v>
          </cell>
          <cell r="Q18">
            <v>0</v>
          </cell>
          <cell r="S18">
            <v>0</v>
          </cell>
          <cell r="T18">
            <v>8.3749999999999982</v>
          </cell>
        </row>
        <row r="20">
          <cell r="E20">
            <v>2.37</v>
          </cell>
          <cell r="G20">
            <v>0</v>
          </cell>
          <cell r="H20">
            <v>642.01999999999987</v>
          </cell>
          <cell r="K20">
            <v>3.75</v>
          </cell>
          <cell r="M20">
            <v>0</v>
          </cell>
          <cell r="N20">
            <v>393.7600000000001</v>
          </cell>
          <cell r="Q20">
            <v>0.15</v>
          </cell>
          <cell r="S20">
            <v>0</v>
          </cell>
          <cell r="T20">
            <v>40.370000000000005</v>
          </cell>
        </row>
        <row r="21">
          <cell r="E21">
            <v>0</v>
          </cell>
          <cell r="G21">
            <v>8.36</v>
          </cell>
          <cell r="H21">
            <v>10.559999999999995</v>
          </cell>
          <cell r="K21">
            <v>26.484000000000002</v>
          </cell>
          <cell r="M21">
            <v>0</v>
          </cell>
          <cell r="N21">
            <v>414.98699999999997</v>
          </cell>
          <cell r="Q21">
            <v>0</v>
          </cell>
          <cell r="S21">
            <v>0</v>
          </cell>
          <cell r="T21">
            <v>19.559999999999999</v>
          </cell>
        </row>
        <row r="22">
          <cell r="E22">
            <v>0.85</v>
          </cell>
          <cell r="G22">
            <v>64.459999999999994</v>
          </cell>
          <cell r="H22">
            <v>117.10000000000005</v>
          </cell>
          <cell r="K22">
            <v>106.575</v>
          </cell>
          <cell r="M22">
            <v>19.510000000000002</v>
          </cell>
          <cell r="N22">
            <v>440.53000000000003</v>
          </cell>
          <cell r="Q22">
            <v>0</v>
          </cell>
          <cell r="S22">
            <v>12.75</v>
          </cell>
          <cell r="T22">
            <v>0.60000000000000142</v>
          </cell>
        </row>
        <row r="23">
          <cell r="E23">
            <v>7.1899999999999995</v>
          </cell>
          <cell r="G23">
            <v>0</v>
          </cell>
          <cell r="H23">
            <v>429.48499999999984</v>
          </cell>
          <cell r="K23">
            <v>5.2249999999999996</v>
          </cell>
          <cell r="M23">
            <v>0</v>
          </cell>
          <cell r="N23">
            <v>82.024999999999991</v>
          </cell>
          <cell r="Q23">
            <v>0</v>
          </cell>
          <cell r="S23">
            <v>3.26</v>
          </cell>
          <cell r="T23">
            <v>19.240000000000002</v>
          </cell>
        </row>
        <row r="26">
          <cell r="E26">
            <v>48.15</v>
          </cell>
          <cell r="G26">
            <v>0</v>
          </cell>
          <cell r="H26">
            <v>7448.7969999999996</v>
          </cell>
          <cell r="K26">
            <v>0.1</v>
          </cell>
          <cell r="M26">
            <v>0</v>
          </cell>
          <cell r="N26">
            <v>59.150000000000006</v>
          </cell>
          <cell r="Q26">
            <v>2.62</v>
          </cell>
          <cell r="S26">
            <v>0</v>
          </cell>
          <cell r="T26">
            <v>3.64</v>
          </cell>
        </row>
        <row r="27">
          <cell r="E27">
            <v>38.305000000000007</v>
          </cell>
          <cell r="G27">
            <v>0</v>
          </cell>
          <cell r="H27">
            <v>5506.8050000000012</v>
          </cell>
          <cell r="K27">
            <v>5.8199999999999994</v>
          </cell>
          <cell r="M27">
            <v>0</v>
          </cell>
          <cell r="N27">
            <v>561.81799999999998</v>
          </cell>
          <cell r="Q27">
            <v>0</v>
          </cell>
          <cell r="S27">
            <v>0</v>
          </cell>
          <cell r="T27">
            <v>16.920000000000002</v>
          </cell>
        </row>
        <row r="29">
          <cell r="E29">
            <v>21.401000000000003</v>
          </cell>
          <cell r="G29">
            <v>0</v>
          </cell>
          <cell r="H29">
            <v>4404.4780000000001</v>
          </cell>
          <cell r="K29">
            <v>24.25</v>
          </cell>
          <cell r="M29">
            <v>0</v>
          </cell>
          <cell r="N29">
            <v>120.91</v>
          </cell>
          <cell r="Q29">
            <v>0</v>
          </cell>
          <cell r="S29">
            <v>0</v>
          </cell>
          <cell r="T29">
            <v>57.720000000000006</v>
          </cell>
        </row>
        <row r="30">
          <cell r="E30">
            <v>30.518999999999998</v>
          </cell>
          <cell r="G30">
            <v>0</v>
          </cell>
          <cell r="H30">
            <v>433.43099999999993</v>
          </cell>
          <cell r="K30">
            <v>0</v>
          </cell>
          <cell r="M30">
            <v>0</v>
          </cell>
          <cell r="N30">
            <v>21.497</v>
          </cell>
          <cell r="Q30">
            <v>0</v>
          </cell>
          <cell r="S30">
            <v>0</v>
          </cell>
          <cell r="T30">
            <v>0.05</v>
          </cell>
        </row>
        <row r="31">
          <cell r="E31">
            <v>15.32</v>
          </cell>
          <cell r="G31">
            <v>0</v>
          </cell>
          <cell r="H31">
            <v>4238.8710000000001</v>
          </cell>
          <cell r="K31">
            <v>0.28000000000000003</v>
          </cell>
          <cell r="M31">
            <v>0</v>
          </cell>
          <cell r="N31">
            <v>100.59000000000002</v>
          </cell>
          <cell r="Q31">
            <v>0</v>
          </cell>
          <cell r="S31">
            <v>0</v>
          </cell>
          <cell r="T31">
            <v>158.35</v>
          </cell>
        </row>
        <row r="32">
          <cell r="E32">
            <v>12.490000000000002</v>
          </cell>
          <cell r="G32">
            <v>0</v>
          </cell>
          <cell r="H32">
            <v>2589.8058000000001</v>
          </cell>
          <cell r="K32">
            <v>4.4850000000000003</v>
          </cell>
          <cell r="M32">
            <v>0</v>
          </cell>
          <cell r="N32">
            <v>186.54600000000005</v>
          </cell>
          <cell r="Q32">
            <v>7.0000000000000001E-3</v>
          </cell>
          <cell r="S32">
            <v>0</v>
          </cell>
          <cell r="T32">
            <v>20.792000000000002</v>
          </cell>
        </row>
        <row r="34">
          <cell r="E34">
            <v>12.27</v>
          </cell>
          <cell r="G34">
            <v>0</v>
          </cell>
          <cell r="H34">
            <v>4384.5600000000004</v>
          </cell>
          <cell r="K34">
            <v>0</v>
          </cell>
          <cell r="M34">
            <v>0</v>
          </cell>
          <cell r="N34">
            <v>9.4</v>
          </cell>
          <cell r="Q34">
            <v>0</v>
          </cell>
          <cell r="S34">
            <v>0</v>
          </cell>
          <cell r="T34">
            <v>0</v>
          </cell>
        </row>
        <row r="35">
          <cell r="E35">
            <v>77.900000000000006</v>
          </cell>
          <cell r="G35">
            <v>0</v>
          </cell>
          <cell r="H35">
            <v>5964.5199999999986</v>
          </cell>
          <cell r="K35">
            <v>0</v>
          </cell>
          <cell r="M35">
            <v>0</v>
          </cell>
          <cell r="N35">
            <v>4</v>
          </cell>
          <cell r="Q35">
            <v>0</v>
          </cell>
          <cell r="S35">
            <v>0</v>
          </cell>
          <cell r="T35">
            <v>0.03</v>
          </cell>
        </row>
        <row r="36">
          <cell r="E36">
            <v>26.85</v>
          </cell>
          <cell r="G36">
            <v>0</v>
          </cell>
          <cell r="H36">
            <v>2962.0199999999995</v>
          </cell>
          <cell r="K36">
            <v>0</v>
          </cell>
          <cell r="M36">
            <v>0</v>
          </cell>
          <cell r="N36">
            <v>155.65000000000003</v>
          </cell>
          <cell r="Q36">
            <v>0</v>
          </cell>
          <cell r="S36">
            <v>0</v>
          </cell>
          <cell r="T36">
            <v>2.2000000000000002</v>
          </cell>
        </row>
        <row r="37">
          <cell r="E37">
            <v>34.049999999999997</v>
          </cell>
          <cell r="G37">
            <v>0</v>
          </cell>
          <cell r="H37">
            <v>4735.489999999998</v>
          </cell>
          <cell r="K37">
            <v>0</v>
          </cell>
          <cell r="M37">
            <v>0</v>
          </cell>
          <cell r="N37">
            <v>6.92</v>
          </cell>
          <cell r="Q37">
            <v>0</v>
          </cell>
          <cell r="S37">
            <v>0</v>
          </cell>
          <cell r="T37">
            <v>1.04</v>
          </cell>
        </row>
        <row r="40">
          <cell r="E40">
            <v>128.244</v>
          </cell>
          <cell r="G40">
            <v>0</v>
          </cell>
          <cell r="H40">
            <v>11123.103999999998</v>
          </cell>
          <cell r="K40">
            <v>0</v>
          </cell>
          <cell r="M40">
            <v>0</v>
          </cell>
          <cell r="N40">
            <v>0</v>
          </cell>
          <cell r="Q40">
            <v>0</v>
          </cell>
          <cell r="S40">
            <v>0</v>
          </cell>
          <cell r="T40">
            <v>0</v>
          </cell>
        </row>
        <row r="41">
          <cell r="E41">
            <v>85.912999999999997</v>
          </cell>
          <cell r="G41">
            <v>0</v>
          </cell>
          <cell r="H41">
            <v>7157.5989999999947</v>
          </cell>
          <cell r="K41">
            <v>0</v>
          </cell>
          <cell r="M41">
            <v>0</v>
          </cell>
          <cell r="N41">
            <v>0</v>
          </cell>
          <cell r="Q41">
            <v>0</v>
          </cell>
          <cell r="S41">
            <v>0</v>
          </cell>
          <cell r="T41">
            <v>0</v>
          </cell>
        </row>
        <row r="42">
          <cell r="E42">
            <v>95.902999999999992</v>
          </cell>
          <cell r="G42">
            <v>0</v>
          </cell>
          <cell r="H42">
            <v>13610.018999999997</v>
          </cell>
          <cell r="K42">
            <v>0</v>
          </cell>
          <cell r="M42">
            <v>0</v>
          </cell>
          <cell r="N42">
            <v>0</v>
          </cell>
          <cell r="Q42">
            <v>5.67</v>
          </cell>
          <cell r="S42">
            <v>0</v>
          </cell>
          <cell r="T42">
            <v>5.67</v>
          </cell>
        </row>
        <row r="43">
          <cell r="E43">
            <v>55.521999999999991</v>
          </cell>
          <cell r="G43">
            <v>0</v>
          </cell>
          <cell r="H43">
            <v>1027.1000000000004</v>
          </cell>
          <cell r="K43">
            <v>0</v>
          </cell>
          <cell r="M43">
            <v>0</v>
          </cell>
          <cell r="N43">
            <v>0</v>
          </cell>
          <cell r="Q43">
            <v>0</v>
          </cell>
          <cell r="S43">
            <v>0</v>
          </cell>
          <cell r="T43">
            <v>0</v>
          </cell>
        </row>
        <row r="45">
          <cell r="E45">
            <v>34.4</v>
          </cell>
          <cell r="G45">
            <v>0</v>
          </cell>
          <cell r="H45">
            <v>8082.8421000000008</v>
          </cell>
          <cell r="K45">
            <v>7.0000000000000007E-2</v>
          </cell>
          <cell r="M45">
            <v>0</v>
          </cell>
          <cell r="N45">
            <v>0.93000000000000016</v>
          </cell>
          <cell r="Q45">
            <v>0.17</v>
          </cell>
          <cell r="S45">
            <v>0</v>
          </cell>
          <cell r="T45">
            <v>14.6</v>
          </cell>
        </row>
        <row r="46">
          <cell r="E46">
            <v>88.19</v>
          </cell>
          <cell r="G46">
            <v>0</v>
          </cell>
          <cell r="H46">
            <v>7755.3150000000014</v>
          </cell>
          <cell r="K46">
            <v>0</v>
          </cell>
          <cell r="M46">
            <v>0</v>
          </cell>
          <cell r="N46">
            <v>0.96</v>
          </cell>
          <cell r="Q46">
            <v>0</v>
          </cell>
          <cell r="S46">
            <v>0</v>
          </cell>
          <cell r="T46">
            <v>0</v>
          </cell>
        </row>
        <row r="47">
          <cell r="E47">
            <v>62.11</v>
          </cell>
          <cell r="G47">
            <v>0</v>
          </cell>
          <cell r="H47">
            <v>8460.5400000000009</v>
          </cell>
          <cell r="K47">
            <v>0</v>
          </cell>
          <cell r="M47">
            <v>0</v>
          </cell>
          <cell r="N47">
            <v>6.89</v>
          </cell>
          <cell r="Q47">
            <v>0</v>
          </cell>
          <cell r="S47">
            <v>0</v>
          </cell>
          <cell r="T47">
            <v>0.03</v>
          </cell>
        </row>
        <row r="48">
          <cell r="E48">
            <v>179.56899999999999</v>
          </cell>
          <cell r="G48">
            <v>0</v>
          </cell>
          <cell r="H48">
            <v>7681.5990000000002</v>
          </cell>
          <cell r="K48">
            <v>0</v>
          </cell>
          <cell r="M48">
            <v>0</v>
          </cell>
          <cell r="N48">
            <v>0.505</v>
          </cell>
          <cell r="Q48">
            <v>0</v>
          </cell>
          <cell r="S48">
            <v>0</v>
          </cell>
          <cell r="T48">
            <v>0</v>
          </cell>
        </row>
        <row r="55">
          <cell r="J55">
            <v>121269.1489</v>
          </cell>
        </row>
      </sheetData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ch 2021"/>
      <sheetName val="April 2021"/>
      <sheetName val="May 2021"/>
      <sheetName val="June 2021)"/>
      <sheetName val="July 2021"/>
      <sheetName val="august 2021"/>
      <sheetName val="september 2021"/>
      <sheetName val="October 2021"/>
      <sheetName val="November 2021"/>
      <sheetName val="December 2021"/>
      <sheetName val="January 2022"/>
      <sheetName val="February 2022"/>
      <sheetName val="H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7">
          <cell r="E7">
            <v>0</v>
          </cell>
          <cell r="G7">
            <v>8.9580000000000002</v>
          </cell>
          <cell r="H7">
            <v>189.45999999999998</v>
          </cell>
          <cell r="K7">
            <v>43.063000000000009</v>
          </cell>
          <cell r="M7">
            <v>0</v>
          </cell>
          <cell r="N7">
            <v>405.65799999999984</v>
          </cell>
          <cell r="Q7">
            <v>1.88</v>
          </cell>
          <cell r="S7">
            <v>1.88</v>
          </cell>
          <cell r="T7">
            <v>17.390000000000008</v>
          </cell>
        </row>
        <row r="8">
          <cell r="E8">
            <v>0</v>
          </cell>
          <cell r="G8">
            <v>0</v>
          </cell>
          <cell r="H8">
            <v>265.39</v>
          </cell>
          <cell r="K8">
            <v>44.93</v>
          </cell>
          <cell r="M8">
            <v>0</v>
          </cell>
          <cell r="N8">
            <v>307.11</v>
          </cell>
          <cell r="Q8">
            <v>3.18</v>
          </cell>
          <cell r="S8">
            <v>0</v>
          </cell>
          <cell r="T8">
            <v>66.290000000000006</v>
          </cell>
        </row>
        <row r="9">
          <cell r="E9">
            <v>0</v>
          </cell>
          <cell r="G9">
            <v>0</v>
          </cell>
          <cell r="H9">
            <v>209.16</v>
          </cell>
          <cell r="K9">
            <v>13.5</v>
          </cell>
          <cell r="M9">
            <v>0</v>
          </cell>
          <cell r="N9">
            <v>697.02800000000002</v>
          </cell>
          <cell r="Q9">
            <v>0</v>
          </cell>
          <cell r="S9">
            <v>0</v>
          </cell>
          <cell r="T9">
            <v>44.739999999999995</v>
          </cell>
        </row>
        <row r="10">
          <cell r="E10">
            <v>0</v>
          </cell>
          <cell r="G10">
            <v>0</v>
          </cell>
          <cell r="H10">
            <v>0</v>
          </cell>
          <cell r="K10">
            <v>4.4499999999999993</v>
          </cell>
          <cell r="M10">
            <v>0</v>
          </cell>
          <cell r="N10">
            <v>342.005</v>
          </cell>
          <cell r="Q10">
            <v>0</v>
          </cell>
          <cell r="S10">
            <v>0</v>
          </cell>
          <cell r="T10">
            <v>0.20000000000000007</v>
          </cell>
        </row>
        <row r="12">
          <cell r="E12">
            <v>0</v>
          </cell>
          <cell r="G12">
            <v>23.09</v>
          </cell>
          <cell r="H12">
            <v>413.23999999999961</v>
          </cell>
          <cell r="K12">
            <v>67.295000000000002</v>
          </cell>
          <cell r="M12">
            <v>0</v>
          </cell>
          <cell r="N12">
            <v>803.46499999999992</v>
          </cell>
          <cell r="Q12">
            <v>0</v>
          </cell>
          <cell r="S12">
            <v>0</v>
          </cell>
          <cell r="T12">
            <v>36.850000000000009</v>
          </cell>
        </row>
        <row r="13">
          <cell r="E13">
            <v>0.85</v>
          </cell>
          <cell r="G13">
            <v>0</v>
          </cell>
          <cell r="H13">
            <v>312.23000000000013</v>
          </cell>
          <cell r="K13">
            <v>9.8419999999999987</v>
          </cell>
          <cell r="M13">
            <v>0</v>
          </cell>
          <cell r="N13">
            <v>526.71200000000022</v>
          </cell>
          <cell r="Q13">
            <v>0</v>
          </cell>
          <cell r="S13">
            <v>0</v>
          </cell>
          <cell r="T13">
            <v>68.39</v>
          </cell>
        </row>
        <row r="14">
          <cell r="E14">
            <v>0.15</v>
          </cell>
          <cell r="G14">
            <v>0</v>
          </cell>
          <cell r="H14">
            <v>1216.4399999999994</v>
          </cell>
          <cell r="K14">
            <v>41.317999999999998</v>
          </cell>
          <cell r="M14">
            <v>0</v>
          </cell>
          <cell r="N14">
            <v>859.61800000000028</v>
          </cell>
          <cell r="Q14">
            <v>0</v>
          </cell>
          <cell r="S14">
            <v>0</v>
          </cell>
          <cell r="T14">
            <v>61.329999999999991</v>
          </cell>
        </row>
      </sheetData>
      <sheetData sheetId="11" refreshError="1">
        <row r="7">
          <cell r="D7">
            <v>0</v>
          </cell>
          <cell r="F7">
            <v>0</v>
          </cell>
          <cell r="J7">
            <v>1.27</v>
          </cell>
          <cell r="L7">
            <v>0</v>
          </cell>
          <cell r="P7">
            <v>1</v>
          </cell>
          <cell r="R7">
            <v>0</v>
          </cell>
        </row>
        <row r="8">
          <cell r="D8">
            <v>0</v>
          </cell>
          <cell r="F8">
            <v>0</v>
          </cell>
          <cell r="J8">
            <v>2.4049999999999998</v>
          </cell>
          <cell r="L8">
            <v>0</v>
          </cell>
          <cell r="P8">
            <v>0</v>
          </cell>
          <cell r="R8">
            <v>0</v>
          </cell>
        </row>
        <row r="9">
          <cell r="D9">
            <v>0</v>
          </cell>
          <cell r="F9">
            <v>0</v>
          </cell>
          <cell r="J9">
            <v>1.22</v>
          </cell>
          <cell r="L9">
            <v>0</v>
          </cell>
          <cell r="P9">
            <v>0</v>
          </cell>
          <cell r="R9">
            <v>0</v>
          </cell>
        </row>
        <row r="10">
          <cell r="D10">
            <v>0</v>
          </cell>
          <cell r="F10">
            <v>0</v>
          </cell>
          <cell r="J10">
            <v>0.09</v>
          </cell>
          <cell r="L10">
            <v>0</v>
          </cell>
          <cell r="P10">
            <v>0</v>
          </cell>
          <cell r="R10">
            <v>0</v>
          </cell>
        </row>
        <row r="12">
          <cell r="D12">
            <v>0</v>
          </cell>
          <cell r="F12">
            <v>57.93</v>
          </cell>
          <cell r="J12">
            <v>0.53</v>
          </cell>
          <cell r="L12">
            <v>0</v>
          </cell>
          <cell r="P12">
            <v>0</v>
          </cell>
          <cell r="R12">
            <v>0</v>
          </cell>
        </row>
        <row r="13">
          <cell r="D13">
            <v>0</v>
          </cell>
          <cell r="F13">
            <v>0</v>
          </cell>
          <cell r="J13">
            <v>0.84</v>
          </cell>
          <cell r="L13">
            <v>0</v>
          </cell>
          <cell r="P13">
            <v>0</v>
          </cell>
          <cell r="R13">
            <v>0</v>
          </cell>
        </row>
        <row r="14">
          <cell r="D14">
            <v>0</v>
          </cell>
          <cell r="F14">
            <v>0</v>
          </cell>
          <cell r="J14">
            <v>1.64</v>
          </cell>
          <cell r="L14">
            <v>0</v>
          </cell>
          <cell r="P14">
            <v>0</v>
          </cell>
          <cell r="R14">
            <v>0</v>
          </cell>
        </row>
      </sheetData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ch 2021"/>
      <sheetName val="April 2021"/>
      <sheetName val="May 2021"/>
      <sheetName val="June 2021)"/>
      <sheetName val="July 2021"/>
      <sheetName val="august 2021"/>
      <sheetName val="september 2021"/>
      <sheetName val="October 2021"/>
      <sheetName val="November 2021"/>
      <sheetName val="December 2021"/>
      <sheetName val="January 2022"/>
      <sheetName val="H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6">
          <cell r="E16">
            <v>1.9299999999999997</v>
          </cell>
          <cell r="G16">
            <v>57.36</v>
          </cell>
          <cell r="H16">
            <v>1011.2140000000004</v>
          </cell>
          <cell r="K16">
            <v>149.035</v>
          </cell>
          <cell r="M16">
            <v>0</v>
          </cell>
          <cell r="N16">
            <v>275.71600000000001</v>
          </cell>
          <cell r="Q16">
            <v>0.05</v>
          </cell>
          <cell r="S16">
            <v>0</v>
          </cell>
          <cell r="T16">
            <v>177.31200000000004</v>
          </cell>
        </row>
        <row r="17">
          <cell r="E17">
            <v>3.51</v>
          </cell>
          <cell r="G17">
            <v>67.83</v>
          </cell>
          <cell r="H17">
            <v>58.815999999999946</v>
          </cell>
          <cell r="K17">
            <v>94.84</v>
          </cell>
          <cell r="M17">
            <v>0</v>
          </cell>
          <cell r="N17">
            <v>442.87000000000018</v>
          </cell>
          <cell r="Q17">
            <v>0.03</v>
          </cell>
          <cell r="S17">
            <v>1.665</v>
          </cell>
          <cell r="T17">
            <v>6.33</v>
          </cell>
        </row>
        <row r="18">
          <cell r="E18">
            <v>0.29000000000000004</v>
          </cell>
          <cell r="G18">
            <v>0</v>
          </cell>
          <cell r="H18">
            <v>135.7760000000001</v>
          </cell>
          <cell r="K18">
            <v>140.45999999999998</v>
          </cell>
          <cell r="M18">
            <v>0</v>
          </cell>
          <cell r="N18">
            <v>482.99699999999996</v>
          </cell>
          <cell r="Q18">
            <v>0</v>
          </cell>
          <cell r="S18">
            <v>0</v>
          </cell>
          <cell r="T18">
            <v>38.869999999999997</v>
          </cell>
        </row>
        <row r="26">
          <cell r="E26">
            <v>82.86</v>
          </cell>
          <cell r="G26">
            <v>0</v>
          </cell>
          <cell r="H26">
            <v>1533.3899999999999</v>
          </cell>
          <cell r="K26">
            <v>4.92</v>
          </cell>
          <cell r="M26">
            <v>0</v>
          </cell>
          <cell r="N26">
            <v>63.970000000000006</v>
          </cell>
          <cell r="Q26">
            <v>2.62</v>
          </cell>
          <cell r="S26">
            <v>0</v>
          </cell>
          <cell r="T26">
            <v>16.11</v>
          </cell>
        </row>
        <row r="27">
          <cell r="E27">
            <v>93.935000000000016</v>
          </cell>
          <cell r="G27">
            <v>0</v>
          </cell>
          <cell r="H27">
            <v>5548.0750000000016</v>
          </cell>
          <cell r="K27">
            <v>22.33</v>
          </cell>
          <cell r="M27">
            <v>0</v>
          </cell>
          <cell r="N27">
            <v>578.32799999999997</v>
          </cell>
          <cell r="Q27">
            <v>0</v>
          </cell>
          <cell r="S27">
            <v>0</v>
          </cell>
          <cell r="T27">
            <v>33.49</v>
          </cell>
        </row>
      </sheetData>
      <sheetData sheetId="10" refreshError="1">
        <row r="16">
          <cell r="D16">
            <v>0</v>
          </cell>
          <cell r="F16">
            <v>0</v>
          </cell>
          <cell r="J16">
            <v>8.39</v>
          </cell>
          <cell r="L16">
            <v>0</v>
          </cell>
          <cell r="P16">
            <v>0</v>
          </cell>
          <cell r="R16">
            <v>0</v>
          </cell>
        </row>
        <row r="17">
          <cell r="D17">
            <v>0</v>
          </cell>
          <cell r="F17">
            <v>47.69</v>
          </cell>
          <cell r="J17">
            <v>51.07</v>
          </cell>
          <cell r="L17">
            <v>0</v>
          </cell>
          <cell r="P17">
            <v>0</v>
          </cell>
          <cell r="R17">
            <v>0</v>
          </cell>
        </row>
        <row r="18">
          <cell r="D18">
            <v>0</v>
          </cell>
          <cell r="F18">
            <v>59.79</v>
          </cell>
          <cell r="J18">
            <v>1.43</v>
          </cell>
          <cell r="L18">
            <v>0</v>
          </cell>
          <cell r="P18">
            <v>0</v>
          </cell>
          <cell r="R18">
            <v>0</v>
          </cell>
        </row>
        <row r="26">
          <cell r="D26">
            <v>4.51</v>
          </cell>
          <cell r="F26">
            <v>0</v>
          </cell>
          <cell r="J26">
            <v>1.1000000000000001</v>
          </cell>
          <cell r="L26">
            <v>0</v>
          </cell>
          <cell r="P26">
            <v>0</v>
          </cell>
          <cell r="R26">
            <v>0</v>
          </cell>
        </row>
        <row r="27">
          <cell r="D27">
            <v>9.2100000000000009</v>
          </cell>
          <cell r="F27">
            <v>0</v>
          </cell>
          <cell r="J27">
            <v>4.2799999999999994</v>
          </cell>
          <cell r="L27">
            <v>0</v>
          </cell>
          <cell r="P27">
            <v>0</v>
          </cell>
          <cell r="R27">
            <v>0</v>
          </cell>
        </row>
      </sheetData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ch 2021"/>
      <sheetName val="April 2021"/>
      <sheetName val="May 2021"/>
      <sheetName val="June 2021)"/>
      <sheetName val="July 2021"/>
      <sheetName val="august 2021"/>
      <sheetName val="september 2021"/>
      <sheetName val="October 2021"/>
      <sheetName val="November 2021"/>
    </sheetNames>
    <sheetDataSet>
      <sheetData sheetId="0"/>
      <sheetData sheetId="1">
        <row r="51">
          <cell r="C51">
            <v>112133.30589999999</v>
          </cell>
          <cell r="D51">
            <v>196.47000000000003</v>
          </cell>
          <cell r="F51">
            <v>0</v>
          </cell>
          <cell r="I51">
            <v>6924.4549999999999</v>
          </cell>
          <cell r="J51">
            <v>37.584000000000003</v>
          </cell>
          <cell r="L51">
            <v>0</v>
          </cell>
          <cell r="O51">
            <v>924.69699999999989</v>
          </cell>
          <cell r="P51">
            <v>7.0000000000000001E-3</v>
          </cell>
          <cell r="R51">
            <v>0</v>
          </cell>
        </row>
      </sheetData>
      <sheetData sheetId="2">
        <row r="51">
          <cell r="D51">
            <v>169.88600000000002</v>
          </cell>
          <cell r="F51">
            <v>35.93</v>
          </cell>
          <cell r="J51">
            <v>81.293999999999997</v>
          </cell>
          <cell r="L51">
            <v>0</v>
          </cell>
          <cell r="P51">
            <v>0</v>
          </cell>
          <cell r="R51">
            <v>1.88</v>
          </cell>
        </row>
      </sheetData>
      <sheetData sheetId="3">
        <row r="51">
          <cell r="D51">
            <v>231.79499999999999</v>
          </cell>
          <cell r="F51">
            <v>108.66799999999999</v>
          </cell>
          <cell r="J51">
            <v>157.44800000000001</v>
          </cell>
          <cell r="L51">
            <v>19.510000000000002</v>
          </cell>
          <cell r="P51">
            <v>3.2199999999999998</v>
          </cell>
          <cell r="R51">
            <v>17.674999999999997</v>
          </cell>
        </row>
      </sheetData>
      <sheetData sheetId="4">
        <row r="51">
          <cell r="D51">
            <v>254.05999999999997</v>
          </cell>
          <cell r="F51">
            <v>37.229999999999997</v>
          </cell>
          <cell r="J51">
            <v>104.98099999999999</v>
          </cell>
          <cell r="L51">
            <v>0</v>
          </cell>
          <cell r="P51">
            <v>6.9600000000000009</v>
          </cell>
          <cell r="R51">
            <v>0</v>
          </cell>
        </row>
      </sheetData>
      <sheetData sheetId="5">
        <row r="51">
          <cell r="D51">
            <v>209.90500000000003</v>
          </cell>
          <cell r="F51">
            <v>7.93</v>
          </cell>
          <cell r="J51">
            <v>61.533999999999999</v>
          </cell>
          <cell r="L51">
            <v>0</v>
          </cell>
          <cell r="P51">
            <v>0.37</v>
          </cell>
          <cell r="R51">
            <v>0</v>
          </cell>
        </row>
      </sheetData>
      <sheetData sheetId="6">
        <row r="51">
          <cell r="D51">
            <v>421.36</v>
          </cell>
          <cell r="F51">
            <v>0</v>
          </cell>
          <cell r="J51">
            <v>64.599999999999994</v>
          </cell>
          <cell r="L51">
            <v>0</v>
          </cell>
          <cell r="P51">
            <v>0.15</v>
          </cell>
          <cell r="R51">
            <v>0</v>
          </cell>
        </row>
      </sheetData>
      <sheetData sheetId="7">
        <row r="51">
          <cell r="D51">
            <v>429.89000000000004</v>
          </cell>
          <cell r="F51">
            <v>0</v>
          </cell>
          <cell r="J51">
            <v>48.188000000000002</v>
          </cell>
          <cell r="L51">
            <v>0</v>
          </cell>
          <cell r="P51">
            <v>0</v>
          </cell>
          <cell r="R51">
            <v>0</v>
          </cell>
        </row>
      </sheetData>
      <sheetData sheetId="8">
        <row r="51">
          <cell r="D51">
            <v>328.87799999999999</v>
          </cell>
          <cell r="F51">
            <v>40.299999999999997</v>
          </cell>
          <cell r="J51">
            <v>63.675999999999995</v>
          </cell>
          <cell r="L51">
            <v>0</v>
          </cell>
          <cell r="P51">
            <v>0.02</v>
          </cell>
          <cell r="R5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8"/>
  <sheetViews>
    <sheetView zoomScale="48" zoomScaleNormal="48" workbookViewId="0">
      <pane ySplit="6" topLeftCell="A43" activePane="bottomLeft" state="frozen"/>
      <selection pane="bottomLeft" activeCell="A40" sqref="A40:XFD40"/>
    </sheetView>
  </sheetViews>
  <sheetFormatPr defaultRowHeight="25.5"/>
  <cols>
    <col min="1" max="1" width="11.5703125" style="1" customWidth="1"/>
    <col min="2" max="2" width="40.7109375" style="1" customWidth="1"/>
    <col min="3" max="3" width="28.140625" style="1" customWidth="1"/>
    <col min="4" max="5" width="25.42578125" style="1" customWidth="1"/>
    <col min="6" max="6" width="28.42578125" style="1" customWidth="1"/>
    <col min="7" max="7" width="31.28515625" style="1" customWidth="1"/>
    <col min="8" max="8" width="32.42578125" style="1" customWidth="1"/>
    <col min="9" max="9" width="33" style="33" customWidth="1"/>
    <col min="10" max="15" width="25.42578125" style="1" customWidth="1"/>
    <col min="16" max="18" width="25.42578125" style="16" customWidth="1"/>
    <col min="19" max="19" width="25.42578125" style="17" customWidth="1"/>
    <col min="20" max="20" width="25.42578125" style="16" customWidth="1"/>
    <col min="21" max="21" width="28.140625" style="16" customWidth="1"/>
    <col min="22" max="22" width="9.28515625" style="1" bestFit="1" customWidth="1"/>
    <col min="23" max="16384" width="9.140625" style="1"/>
  </cols>
  <sheetData>
    <row r="1" spans="1:22" ht="55.5" customHeight="1">
      <c r="A1" s="203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</row>
    <row r="2" spans="1:22" ht="15" customHeight="1">
      <c r="A2" s="206" t="s">
        <v>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</row>
    <row r="3" spans="1:22" ht="32.25" customHeight="1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</row>
    <row r="4" spans="1:22" s="2" customFormat="1" ht="43.5" customHeight="1">
      <c r="A4" s="203" t="s">
        <v>2</v>
      </c>
      <c r="B4" s="203" t="s">
        <v>3</v>
      </c>
      <c r="C4" s="203" t="s">
        <v>4</v>
      </c>
      <c r="D4" s="203"/>
      <c r="E4" s="203"/>
      <c r="F4" s="203"/>
      <c r="G4" s="203"/>
      <c r="H4" s="203"/>
      <c r="I4" s="203" t="s">
        <v>5</v>
      </c>
      <c r="J4" s="204"/>
      <c r="K4" s="204"/>
      <c r="L4" s="204"/>
      <c r="M4" s="204"/>
      <c r="N4" s="204"/>
      <c r="O4" s="203" t="s">
        <v>6</v>
      </c>
      <c r="P4" s="204"/>
      <c r="Q4" s="204"/>
      <c r="R4" s="204"/>
      <c r="S4" s="204"/>
      <c r="T4" s="204"/>
      <c r="U4" s="74"/>
    </row>
    <row r="5" spans="1:22" s="2" customFormat="1" ht="54.75" customHeight="1">
      <c r="A5" s="204"/>
      <c r="B5" s="204"/>
      <c r="C5" s="203" t="s">
        <v>7</v>
      </c>
      <c r="D5" s="203" t="s">
        <v>8</v>
      </c>
      <c r="E5" s="203"/>
      <c r="F5" s="203" t="s">
        <v>9</v>
      </c>
      <c r="G5" s="203"/>
      <c r="H5" s="203" t="s">
        <v>10</v>
      </c>
      <c r="I5" s="203" t="s">
        <v>7</v>
      </c>
      <c r="J5" s="203" t="s">
        <v>8</v>
      </c>
      <c r="K5" s="203"/>
      <c r="L5" s="203" t="s">
        <v>9</v>
      </c>
      <c r="M5" s="203"/>
      <c r="N5" s="203" t="s">
        <v>10</v>
      </c>
      <c r="O5" s="203" t="s">
        <v>7</v>
      </c>
      <c r="P5" s="203" t="s">
        <v>8</v>
      </c>
      <c r="Q5" s="203"/>
      <c r="R5" s="203" t="s">
        <v>9</v>
      </c>
      <c r="S5" s="203"/>
      <c r="T5" s="203" t="s">
        <v>10</v>
      </c>
      <c r="U5" s="203" t="s">
        <v>11</v>
      </c>
    </row>
    <row r="6" spans="1:22" s="2" customFormat="1" ht="38.25" customHeight="1">
      <c r="A6" s="204"/>
      <c r="B6" s="204"/>
      <c r="C6" s="204"/>
      <c r="D6" s="73" t="s">
        <v>12</v>
      </c>
      <c r="E6" s="73" t="s">
        <v>13</v>
      </c>
      <c r="F6" s="73" t="s">
        <v>12</v>
      </c>
      <c r="G6" s="73" t="s">
        <v>13</v>
      </c>
      <c r="H6" s="203"/>
      <c r="I6" s="204"/>
      <c r="J6" s="73" t="s">
        <v>12</v>
      </c>
      <c r="K6" s="73" t="s">
        <v>13</v>
      </c>
      <c r="L6" s="73" t="s">
        <v>12</v>
      </c>
      <c r="M6" s="73" t="s">
        <v>13</v>
      </c>
      <c r="N6" s="203"/>
      <c r="O6" s="204"/>
      <c r="P6" s="73" t="s">
        <v>12</v>
      </c>
      <c r="Q6" s="73" t="s">
        <v>13</v>
      </c>
      <c r="R6" s="73" t="s">
        <v>12</v>
      </c>
      <c r="S6" s="73" t="s">
        <v>13</v>
      </c>
      <c r="T6" s="203"/>
      <c r="U6" s="203"/>
    </row>
    <row r="7" spans="1:22" ht="38.25" customHeight="1">
      <c r="A7" s="74">
        <v>1</v>
      </c>
      <c r="B7" s="74" t="s">
        <v>14</v>
      </c>
      <c r="C7" s="3">
        <f>'[1]Feb 2021'!H7</f>
        <v>459.88999999999987</v>
      </c>
      <c r="D7" s="3">
        <v>0</v>
      </c>
      <c r="E7" s="3">
        <f>'[1]Feb 2021'!E7+'March 2021'!D7</f>
        <v>0</v>
      </c>
      <c r="F7" s="3">
        <v>0</v>
      </c>
      <c r="G7" s="3">
        <f>'[1]Feb 2021'!G7+'March 2021'!F7</f>
        <v>0</v>
      </c>
      <c r="H7" s="3">
        <f>C7+(D7-F7)</f>
        <v>459.88999999999987</v>
      </c>
      <c r="I7" s="3">
        <f>'[1]Feb 2021'!N7</f>
        <v>548.88999999999987</v>
      </c>
      <c r="J7" s="3">
        <v>2.165</v>
      </c>
      <c r="K7" s="3">
        <f>'[1]Feb 2021'!K7+'March 2021'!J7</f>
        <v>12.379999999999999</v>
      </c>
      <c r="L7" s="3">
        <v>0</v>
      </c>
      <c r="M7" s="3">
        <f>'[1]Feb 2021'!M7+'March 2021'!L7</f>
        <v>0</v>
      </c>
      <c r="N7" s="3">
        <f>I7+J7-L7</f>
        <v>551.05499999999984</v>
      </c>
      <c r="O7" s="3">
        <f>'[1]Feb 2021'!T7</f>
        <v>70.100000000000009</v>
      </c>
      <c r="P7" s="3">
        <v>0</v>
      </c>
      <c r="Q7" s="3">
        <f>'[1]Feb 2021'!Q7+'March 2021'!P7</f>
        <v>0</v>
      </c>
      <c r="R7" s="3">
        <v>0</v>
      </c>
      <c r="S7" s="3">
        <f>'[1]Feb 2021'!S7+'March 2021'!R7</f>
        <v>0</v>
      </c>
      <c r="T7" s="3">
        <f>O7+(P7-R7)</f>
        <v>70.100000000000009</v>
      </c>
      <c r="U7" s="3">
        <f t="shared" ref="U7:U48" si="0">H7+N7+T7</f>
        <v>1081.0449999999996</v>
      </c>
    </row>
    <row r="8" spans="1:22" ht="38.25" customHeight="1">
      <c r="A8" s="74">
        <v>2</v>
      </c>
      <c r="B8" s="74" t="s">
        <v>15</v>
      </c>
      <c r="C8" s="3">
        <f>'[1]Feb 2021'!H8</f>
        <v>5.3350000000000009</v>
      </c>
      <c r="D8" s="3">
        <v>0</v>
      </c>
      <c r="E8" s="3">
        <f>'[1]Feb 2021'!E8+'March 2021'!D8</f>
        <v>0.99500000000000011</v>
      </c>
      <c r="F8" s="3">
        <v>0</v>
      </c>
      <c r="G8" s="3">
        <f>'[1]Feb 2021'!G8+'March 2021'!F8</f>
        <v>0</v>
      </c>
      <c r="H8" s="3">
        <f t="shared" ref="H8:H48" si="1">C8+(D8-F8)</f>
        <v>5.3350000000000009</v>
      </c>
      <c r="I8" s="3">
        <f>'[1]Feb 2021'!N8</f>
        <v>76.989000000000033</v>
      </c>
      <c r="J8" s="3">
        <v>1.681</v>
      </c>
      <c r="K8" s="3">
        <f>'[1]Feb 2021'!K8+'March 2021'!J8</f>
        <v>25.36</v>
      </c>
      <c r="L8" s="3">
        <v>0</v>
      </c>
      <c r="M8" s="3">
        <f>'[1]Feb 2021'!M8+'March 2021'!L8</f>
        <v>0</v>
      </c>
      <c r="N8" s="3">
        <f t="shared" ref="N8:N51" si="2">I8+J8-L8</f>
        <v>78.67000000000003</v>
      </c>
      <c r="O8" s="3">
        <f>'[1]Feb 2021'!T8</f>
        <v>0.21000000000000002</v>
      </c>
      <c r="P8" s="3">
        <v>0</v>
      </c>
      <c r="Q8" s="3">
        <f>'[1]Feb 2021'!Q8+'March 2021'!P8</f>
        <v>0</v>
      </c>
      <c r="R8" s="3">
        <v>0</v>
      </c>
      <c r="S8" s="3">
        <f>'[1]Feb 2021'!S8+'March 2021'!R8</f>
        <v>0</v>
      </c>
      <c r="T8" s="3">
        <f t="shared" ref="T8:T48" si="3">O8+(P8-R8)</f>
        <v>0.21000000000000002</v>
      </c>
      <c r="U8" s="3">
        <f t="shared" si="0"/>
        <v>84.215000000000018</v>
      </c>
    </row>
    <row r="9" spans="1:22" ht="38.25" customHeight="1">
      <c r="A9" s="74">
        <v>3</v>
      </c>
      <c r="B9" s="74" t="s">
        <v>16</v>
      </c>
      <c r="C9" s="3">
        <f>'[1]Feb 2021'!H9</f>
        <v>308.7600000000001</v>
      </c>
      <c r="D9" s="3">
        <v>0</v>
      </c>
      <c r="E9" s="3">
        <f>'[1]Feb 2021'!E9+'March 2021'!D9</f>
        <v>0</v>
      </c>
      <c r="F9" s="3">
        <v>0</v>
      </c>
      <c r="G9" s="3">
        <f>'[1]Feb 2021'!G9+'March 2021'!F9</f>
        <v>1</v>
      </c>
      <c r="H9" s="3">
        <f t="shared" si="1"/>
        <v>308.7600000000001</v>
      </c>
      <c r="I9" s="3">
        <f>'[1]Feb 2021'!N9</f>
        <v>534.38800000000003</v>
      </c>
      <c r="J9" s="3">
        <v>1.35</v>
      </c>
      <c r="K9" s="3">
        <f>'[1]Feb 2021'!K9+'March 2021'!J9</f>
        <v>97.707999999999998</v>
      </c>
      <c r="L9" s="3">
        <v>0</v>
      </c>
      <c r="M9" s="3">
        <f>'[1]Feb 2021'!M9+'March 2021'!L9</f>
        <v>0</v>
      </c>
      <c r="N9" s="3">
        <f t="shared" si="2"/>
        <v>535.73800000000006</v>
      </c>
      <c r="O9" s="3">
        <f>'[1]Feb 2021'!T9</f>
        <v>44.809999999999995</v>
      </c>
      <c r="P9" s="3">
        <v>0</v>
      </c>
      <c r="Q9" s="3">
        <f>'[1]Feb 2021'!Q9+'March 2021'!P9</f>
        <v>0</v>
      </c>
      <c r="R9" s="3">
        <v>0</v>
      </c>
      <c r="S9" s="3">
        <f>'[1]Feb 2021'!S9+'March 2021'!R9</f>
        <v>0</v>
      </c>
      <c r="T9" s="3">
        <f t="shared" si="3"/>
        <v>44.809999999999995</v>
      </c>
      <c r="U9" s="3">
        <f t="shared" si="0"/>
        <v>889.30800000000011</v>
      </c>
    </row>
    <row r="10" spans="1:22" s="5" customFormat="1" ht="38.25" customHeight="1">
      <c r="A10" s="74">
        <v>4</v>
      </c>
      <c r="B10" s="74" t="s">
        <v>17</v>
      </c>
      <c r="C10" s="3">
        <f>'[1]Feb 2021'!H10</f>
        <v>7.36</v>
      </c>
      <c r="D10" s="3">
        <v>0</v>
      </c>
      <c r="E10" s="3">
        <f>'[1]Feb 2021'!E10+'March 2021'!D10</f>
        <v>0</v>
      </c>
      <c r="F10" s="3">
        <v>0</v>
      </c>
      <c r="G10" s="3">
        <f>'[1]Feb 2021'!G10+'March 2021'!F10</f>
        <v>0</v>
      </c>
      <c r="H10" s="3">
        <f t="shared" si="1"/>
        <v>7.36</v>
      </c>
      <c r="I10" s="3">
        <f>'[1]Feb 2021'!N10</f>
        <v>479.56499999999994</v>
      </c>
      <c r="J10" s="3">
        <v>0.83</v>
      </c>
      <c r="K10" s="3">
        <f>'[1]Feb 2021'!K10+'March 2021'!J10</f>
        <v>6.7250000000000005</v>
      </c>
      <c r="L10" s="3">
        <v>0</v>
      </c>
      <c r="M10" s="3">
        <f>'[1]Feb 2021'!M10+'March 2021'!L10</f>
        <v>0</v>
      </c>
      <c r="N10" s="3">
        <f t="shared" si="2"/>
        <v>480.39499999999992</v>
      </c>
      <c r="O10" s="3">
        <f>'[1]Feb 2021'!T10</f>
        <v>0.8</v>
      </c>
      <c r="P10" s="3">
        <v>0</v>
      </c>
      <c r="Q10" s="3">
        <f>'[1]Feb 2021'!Q10+'March 2021'!P10</f>
        <v>0</v>
      </c>
      <c r="R10" s="3">
        <v>0</v>
      </c>
      <c r="S10" s="3">
        <f>'[1]Feb 2021'!S10+'March 2021'!R10</f>
        <v>0</v>
      </c>
      <c r="T10" s="3">
        <f t="shared" si="3"/>
        <v>0.8</v>
      </c>
      <c r="U10" s="3">
        <f t="shared" si="0"/>
        <v>488.55499999999995</v>
      </c>
      <c r="V10" s="4"/>
    </row>
    <row r="11" spans="1:22" s="5" customFormat="1" ht="38.25" customHeight="1">
      <c r="A11" s="73"/>
      <c r="B11" s="73" t="s">
        <v>18</v>
      </c>
      <c r="C11" s="6">
        <f>SUM(C7:C10)</f>
        <v>781.34499999999991</v>
      </c>
      <c r="D11" s="6">
        <f t="shared" ref="D11:V11" si="4">SUM(D7:D10)</f>
        <v>0</v>
      </c>
      <c r="E11" s="6">
        <f t="shared" si="4"/>
        <v>0.99500000000000011</v>
      </c>
      <c r="F11" s="6">
        <f t="shared" si="4"/>
        <v>0</v>
      </c>
      <c r="G11" s="6">
        <f t="shared" si="4"/>
        <v>1</v>
      </c>
      <c r="H11" s="6">
        <f t="shared" si="4"/>
        <v>781.34499999999991</v>
      </c>
      <c r="I11" s="6">
        <f t="shared" si="4"/>
        <v>1639.8319999999999</v>
      </c>
      <c r="J11" s="6">
        <f t="shared" si="4"/>
        <v>6.0259999999999998</v>
      </c>
      <c r="K11" s="6">
        <f t="shared" si="4"/>
        <v>142.17299999999997</v>
      </c>
      <c r="L11" s="6">
        <f t="shared" si="4"/>
        <v>0</v>
      </c>
      <c r="M11" s="6">
        <f t="shared" si="4"/>
        <v>0</v>
      </c>
      <c r="N11" s="6">
        <f t="shared" si="2"/>
        <v>1645.8579999999999</v>
      </c>
      <c r="O11" s="6">
        <f t="shared" si="4"/>
        <v>115.92</v>
      </c>
      <c r="P11" s="6">
        <f t="shared" si="4"/>
        <v>0</v>
      </c>
      <c r="Q11" s="6">
        <f t="shared" si="4"/>
        <v>0</v>
      </c>
      <c r="R11" s="6">
        <f t="shared" si="4"/>
        <v>0</v>
      </c>
      <c r="S11" s="6">
        <f t="shared" si="4"/>
        <v>0</v>
      </c>
      <c r="T11" s="6">
        <f t="shared" si="4"/>
        <v>115.92</v>
      </c>
      <c r="U11" s="6">
        <f t="shared" si="4"/>
        <v>2543.1229999999996</v>
      </c>
      <c r="V11" s="6">
        <f t="shared" si="4"/>
        <v>0</v>
      </c>
    </row>
    <row r="12" spans="1:22" ht="38.25" customHeight="1">
      <c r="A12" s="74">
        <v>5</v>
      </c>
      <c r="B12" s="74" t="s">
        <v>19</v>
      </c>
      <c r="C12" s="3">
        <f>'[1]Feb 2021'!H12</f>
        <v>558.03999999999962</v>
      </c>
      <c r="D12" s="3">
        <v>0</v>
      </c>
      <c r="E12" s="3">
        <f>'[1]Feb 2021'!E12+'March 2021'!D12</f>
        <v>0.18</v>
      </c>
      <c r="F12" s="3">
        <v>0</v>
      </c>
      <c r="G12" s="3">
        <f>'[1]Feb 2021'!G12+'March 2021'!F12</f>
        <v>9.4</v>
      </c>
      <c r="H12" s="3">
        <f t="shared" si="1"/>
        <v>558.03999999999962</v>
      </c>
      <c r="I12" s="3">
        <f>'[1]Feb 2021'!N12</f>
        <v>720.55999999999983</v>
      </c>
      <c r="J12" s="3">
        <v>1.48</v>
      </c>
      <c r="K12" s="3">
        <f>'[1]Feb 2021'!K12+'March 2021'!J12</f>
        <v>16.82</v>
      </c>
      <c r="L12" s="3">
        <v>0</v>
      </c>
      <c r="M12" s="3">
        <f>'[1]Feb 2021'!M12+'March 2021'!L12</f>
        <v>0</v>
      </c>
      <c r="N12" s="3">
        <f t="shared" si="2"/>
        <v>722.03999999999985</v>
      </c>
      <c r="O12" s="3">
        <f>'[1]Feb 2021'!T12</f>
        <v>42.680000000000007</v>
      </c>
      <c r="P12" s="3">
        <v>0</v>
      </c>
      <c r="Q12" s="3">
        <f>'[1]Feb 2021'!Q12+'March 2021'!P12</f>
        <v>2.25</v>
      </c>
      <c r="R12" s="3">
        <v>0</v>
      </c>
      <c r="S12" s="3">
        <f>'[1]Feb 2021'!S12+'March 2021'!R12</f>
        <v>0</v>
      </c>
      <c r="T12" s="3">
        <f t="shared" si="3"/>
        <v>42.680000000000007</v>
      </c>
      <c r="U12" s="3">
        <f t="shared" si="0"/>
        <v>1322.7599999999995</v>
      </c>
    </row>
    <row r="13" spans="1:22" ht="38.25" customHeight="1">
      <c r="A13" s="74">
        <v>6</v>
      </c>
      <c r="B13" s="74" t="s">
        <v>20</v>
      </c>
      <c r="C13" s="3">
        <f>'[1]Feb 2021'!H13</f>
        <v>315.62000000000012</v>
      </c>
      <c r="D13" s="3">
        <v>0</v>
      </c>
      <c r="E13" s="3">
        <f>'[1]Feb 2021'!E13+'March 2021'!D13</f>
        <v>0</v>
      </c>
      <c r="F13" s="3">
        <v>0</v>
      </c>
      <c r="G13" s="3">
        <f>'[1]Feb 2021'!G13+'March 2021'!F13</f>
        <v>0</v>
      </c>
      <c r="H13" s="3">
        <f t="shared" si="1"/>
        <v>315.62000000000012</v>
      </c>
      <c r="I13" s="3">
        <f>'[1]Feb 2021'!N13</f>
        <v>519.0300000000002</v>
      </c>
      <c r="J13" s="3">
        <v>1.87</v>
      </c>
      <c r="K13" s="3">
        <f>'[1]Feb 2021'!K13+'March 2021'!J13</f>
        <v>27.37</v>
      </c>
      <c r="L13" s="3">
        <v>0</v>
      </c>
      <c r="M13" s="3">
        <f>'[1]Feb 2021'!M13+'March 2021'!L13</f>
        <v>0</v>
      </c>
      <c r="N13" s="3">
        <f t="shared" si="2"/>
        <v>520.9000000000002</v>
      </c>
      <c r="O13" s="3">
        <f>'[1]Feb 2021'!T13</f>
        <v>21.49</v>
      </c>
      <c r="P13" s="3">
        <v>0</v>
      </c>
      <c r="Q13" s="3">
        <f>'[1]Feb 2021'!Q13+'March 2021'!P13</f>
        <v>0</v>
      </c>
      <c r="R13" s="3">
        <v>0</v>
      </c>
      <c r="S13" s="3">
        <f>'[1]Feb 2021'!S13+'March 2021'!R13</f>
        <v>0</v>
      </c>
      <c r="T13" s="3">
        <f t="shared" si="3"/>
        <v>21.49</v>
      </c>
      <c r="U13" s="3">
        <f t="shared" si="0"/>
        <v>858.01000000000033</v>
      </c>
    </row>
    <row r="14" spans="1:22" s="5" customFormat="1" ht="38.25" customHeight="1">
      <c r="A14" s="74">
        <v>7</v>
      </c>
      <c r="B14" s="74" t="s">
        <v>21</v>
      </c>
      <c r="C14" s="3">
        <f>'[1]Feb 2021'!H14</f>
        <v>1277.7599999999993</v>
      </c>
      <c r="D14" s="3">
        <v>0</v>
      </c>
      <c r="E14" s="3">
        <f>'[1]Feb 2021'!E14+'March 2021'!D14</f>
        <v>1.7200000000000002</v>
      </c>
      <c r="F14" s="3">
        <v>0</v>
      </c>
      <c r="G14" s="3">
        <f>'[1]Feb 2021'!G14+'March 2021'!F14</f>
        <v>234.93999999999997</v>
      </c>
      <c r="H14" s="3">
        <f t="shared" si="1"/>
        <v>1277.7599999999993</v>
      </c>
      <c r="I14" s="3">
        <f>'[1]Feb 2021'!N14</f>
        <v>820.13000000000022</v>
      </c>
      <c r="J14" s="3">
        <v>8.27</v>
      </c>
      <c r="K14" s="3">
        <f>'[1]Feb 2021'!K14+'March 2021'!J14</f>
        <v>269.66999999999996</v>
      </c>
      <c r="L14" s="3">
        <v>0</v>
      </c>
      <c r="M14" s="3">
        <f>'[1]Feb 2021'!M14+'March 2021'!L14</f>
        <v>0</v>
      </c>
      <c r="N14" s="3">
        <f t="shared" si="2"/>
        <v>828.4000000000002</v>
      </c>
      <c r="O14" s="3">
        <f>'[1]Feb 2021'!T14</f>
        <v>57.749999999999993</v>
      </c>
      <c r="P14" s="3">
        <v>0</v>
      </c>
      <c r="Q14" s="3">
        <f>'[1]Feb 2021'!Q14+'March 2021'!P14</f>
        <v>0</v>
      </c>
      <c r="R14" s="3">
        <v>0</v>
      </c>
      <c r="S14" s="3">
        <f>'[1]Feb 2021'!S14+'March 2021'!R14</f>
        <v>0.05</v>
      </c>
      <c r="T14" s="3">
        <f t="shared" si="3"/>
        <v>57.749999999999993</v>
      </c>
      <c r="U14" s="3">
        <f t="shared" si="0"/>
        <v>2163.9099999999994</v>
      </c>
      <c r="V14" s="76"/>
    </row>
    <row r="15" spans="1:22" s="5" customFormat="1" ht="38.25" customHeight="1">
      <c r="A15" s="73"/>
      <c r="B15" s="73" t="s">
        <v>22</v>
      </c>
      <c r="C15" s="6">
        <f>SUM(C12:C14)</f>
        <v>2151.4199999999992</v>
      </c>
      <c r="D15" s="6">
        <f t="shared" ref="D15:U15" si="5">SUM(D12:D14)</f>
        <v>0</v>
      </c>
      <c r="E15" s="6">
        <f t="shared" si="5"/>
        <v>1.9000000000000001</v>
      </c>
      <c r="F15" s="6">
        <f t="shared" si="5"/>
        <v>0</v>
      </c>
      <c r="G15" s="6">
        <f t="shared" si="5"/>
        <v>244.33999999999997</v>
      </c>
      <c r="H15" s="6">
        <f t="shared" si="5"/>
        <v>2151.4199999999992</v>
      </c>
      <c r="I15" s="6">
        <f t="shared" si="5"/>
        <v>2059.7200000000003</v>
      </c>
      <c r="J15" s="6">
        <f t="shared" si="5"/>
        <v>11.62</v>
      </c>
      <c r="K15" s="6">
        <f t="shared" si="5"/>
        <v>313.85999999999996</v>
      </c>
      <c r="L15" s="6">
        <f t="shared" si="5"/>
        <v>0</v>
      </c>
      <c r="M15" s="6">
        <f t="shared" si="5"/>
        <v>0</v>
      </c>
      <c r="N15" s="6">
        <f t="shared" si="2"/>
        <v>2071.34</v>
      </c>
      <c r="O15" s="6">
        <f t="shared" si="5"/>
        <v>121.91999999999999</v>
      </c>
      <c r="P15" s="6">
        <f t="shared" si="5"/>
        <v>0</v>
      </c>
      <c r="Q15" s="6">
        <f t="shared" si="5"/>
        <v>2.25</v>
      </c>
      <c r="R15" s="6">
        <f t="shared" si="5"/>
        <v>0</v>
      </c>
      <c r="S15" s="6">
        <f t="shared" si="5"/>
        <v>0.05</v>
      </c>
      <c r="T15" s="6">
        <f t="shared" si="5"/>
        <v>121.91999999999999</v>
      </c>
      <c r="U15" s="6">
        <f t="shared" si="5"/>
        <v>4344.6799999999994</v>
      </c>
      <c r="V15" s="6"/>
    </row>
    <row r="16" spans="1:22" s="7" customFormat="1" ht="38.25" customHeight="1">
      <c r="A16" s="74">
        <v>8</v>
      </c>
      <c r="B16" s="74" t="s">
        <v>23</v>
      </c>
      <c r="C16" s="3">
        <f>'[1]Feb 2021'!H16</f>
        <v>1024.6740000000004</v>
      </c>
      <c r="D16" s="3">
        <v>0.12</v>
      </c>
      <c r="E16" s="3">
        <f>'[1]Feb 2021'!E16+'March 2021'!D16</f>
        <v>29.870000000000008</v>
      </c>
      <c r="F16" s="3">
        <v>0</v>
      </c>
      <c r="G16" s="3">
        <f>'[1]Feb 2021'!G16+'March 2021'!F16</f>
        <v>0.45</v>
      </c>
      <c r="H16" s="3">
        <f t="shared" si="1"/>
        <v>1024.7940000000003</v>
      </c>
      <c r="I16" s="3">
        <f>'[1]Feb 2021'!N16</f>
        <v>110.44599999999997</v>
      </c>
      <c r="J16" s="3">
        <v>0.32500000000000001</v>
      </c>
      <c r="K16" s="3">
        <f>'[1]Feb 2021'!K16+'March 2021'!J16</f>
        <v>5.1949999999999994</v>
      </c>
      <c r="L16" s="3">
        <v>0</v>
      </c>
      <c r="M16" s="3">
        <f>'[1]Feb 2021'!M16+'March 2021'!L16</f>
        <v>0</v>
      </c>
      <c r="N16" s="3">
        <f t="shared" si="2"/>
        <v>110.77099999999997</v>
      </c>
      <c r="O16" s="3">
        <f>'[1]Feb 2021'!T16</f>
        <v>245.90200000000002</v>
      </c>
      <c r="P16" s="3">
        <v>0</v>
      </c>
      <c r="Q16" s="3">
        <f>'[1]Feb 2021'!Q16+'March 2021'!P16</f>
        <v>0.02</v>
      </c>
      <c r="R16" s="3">
        <v>0</v>
      </c>
      <c r="S16" s="3">
        <f>'[1]Feb 2021'!S16+'March 2021'!R16</f>
        <v>0</v>
      </c>
      <c r="T16" s="3">
        <f t="shared" si="3"/>
        <v>245.90200000000002</v>
      </c>
      <c r="U16" s="3">
        <f t="shared" si="0"/>
        <v>1381.4670000000003</v>
      </c>
    </row>
    <row r="17" spans="1:22" ht="38.25" customHeight="1">
      <c r="A17" s="8">
        <v>9</v>
      </c>
      <c r="B17" s="9" t="s">
        <v>24</v>
      </c>
      <c r="C17" s="3">
        <f>'[1]Feb 2021'!H17</f>
        <v>183.82599999999994</v>
      </c>
      <c r="D17" s="3">
        <v>0</v>
      </c>
      <c r="E17" s="3">
        <f>'[1]Feb 2021'!E17+'March 2021'!D17</f>
        <v>0.48799999999999999</v>
      </c>
      <c r="F17" s="3">
        <v>0</v>
      </c>
      <c r="G17" s="3">
        <f>'[1]Feb 2021'!G17+'March 2021'!F17</f>
        <v>0</v>
      </c>
      <c r="H17" s="3">
        <f t="shared" si="1"/>
        <v>183.82599999999994</v>
      </c>
      <c r="I17" s="3">
        <f>'[1]Feb 2021'!N17</f>
        <v>338.31500000000011</v>
      </c>
      <c r="J17" s="3">
        <v>2.4249999999999998</v>
      </c>
      <c r="K17" s="3">
        <f>'[1]Feb 2021'!K17+'March 2021'!J17</f>
        <v>15.084</v>
      </c>
      <c r="L17" s="3">
        <v>0</v>
      </c>
      <c r="M17" s="3">
        <f>'[1]Feb 2021'!M17+'March 2021'!L17</f>
        <v>0.02</v>
      </c>
      <c r="N17" s="3">
        <f t="shared" si="2"/>
        <v>340.74000000000012</v>
      </c>
      <c r="O17" s="3">
        <f>'[1]Feb 2021'!T17</f>
        <v>64.375</v>
      </c>
      <c r="P17" s="3">
        <v>0</v>
      </c>
      <c r="Q17" s="3">
        <f>'[1]Feb 2021'!Q17+'March 2021'!P17</f>
        <v>0</v>
      </c>
      <c r="R17" s="3">
        <v>0</v>
      </c>
      <c r="S17" s="3">
        <f>'[1]Feb 2021'!S17+'March 2021'!R17</f>
        <v>0</v>
      </c>
      <c r="T17" s="3">
        <f t="shared" si="3"/>
        <v>64.375</v>
      </c>
      <c r="U17" s="3">
        <f t="shared" si="0"/>
        <v>588.94100000000003</v>
      </c>
    </row>
    <row r="18" spans="1:22" s="5" customFormat="1" ht="38.25" customHeight="1">
      <c r="A18" s="74">
        <v>10</v>
      </c>
      <c r="B18" s="74" t="s">
        <v>25</v>
      </c>
      <c r="C18" s="3">
        <f>'[1]Feb 2021'!H18</f>
        <v>210.55600000000007</v>
      </c>
      <c r="D18" s="3">
        <v>0</v>
      </c>
      <c r="E18" s="3">
        <f>'[1]Feb 2021'!E18+'March 2021'!D18</f>
        <v>1.1100000000000001</v>
      </c>
      <c r="F18" s="3">
        <v>0</v>
      </c>
      <c r="G18" s="3">
        <f>'[1]Feb 2021'!G18+'March 2021'!F18</f>
        <v>0</v>
      </c>
      <c r="H18" s="3">
        <f t="shared" si="1"/>
        <v>210.55600000000007</v>
      </c>
      <c r="I18" s="3">
        <f>'[1]Feb 2021'!N18</f>
        <v>345.67199999999997</v>
      </c>
      <c r="J18" s="3">
        <v>0.53500000000000003</v>
      </c>
      <c r="K18" s="3">
        <f>'[1]Feb 2021'!K18+'March 2021'!J18</f>
        <v>7.1060000000000008</v>
      </c>
      <c r="L18" s="3">
        <v>0</v>
      </c>
      <c r="M18" s="3">
        <f>'[1]Feb 2021'!M18+'March 2021'!L18</f>
        <v>0</v>
      </c>
      <c r="N18" s="3">
        <f t="shared" si="2"/>
        <v>346.20699999999999</v>
      </c>
      <c r="O18" s="3">
        <f>'[1]Feb 2021'!T18</f>
        <v>8.3749999999999982</v>
      </c>
      <c r="P18" s="3">
        <v>0</v>
      </c>
      <c r="Q18" s="3">
        <f>'[1]Feb 2021'!Q18+'March 2021'!P18</f>
        <v>0</v>
      </c>
      <c r="R18" s="3">
        <v>0</v>
      </c>
      <c r="S18" s="3">
        <f>'[1]Feb 2021'!S18+'March 2021'!R18</f>
        <v>0</v>
      </c>
      <c r="T18" s="3">
        <f t="shared" si="3"/>
        <v>8.3749999999999982</v>
      </c>
      <c r="U18" s="3">
        <f t="shared" si="0"/>
        <v>565.13800000000003</v>
      </c>
      <c r="V18" s="76"/>
    </row>
    <row r="19" spans="1:22" s="5" customFormat="1" ht="38.25" customHeight="1">
      <c r="A19" s="73"/>
      <c r="B19" s="73" t="s">
        <v>26</v>
      </c>
      <c r="C19" s="6">
        <f>SUM(C16:C18)</f>
        <v>1419.0560000000005</v>
      </c>
      <c r="D19" s="6">
        <f t="shared" ref="D19:U19" si="6">SUM(D16:D18)</f>
        <v>0.12</v>
      </c>
      <c r="E19" s="6">
        <f t="shared" si="6"/>
        <v>31.468000000000007</v>
      </c>
      <c r="F19" s="6">
        <f t="shared" si="6"/>
        <v>0</v>
      </c>
      <c r="G19" s="6">
        <f t="shared" si="6"/>
        <v>0.45</v>
      </c>
      <c r="H19" s="6">
        <f t="shared" si="6"/>
        <v>1419.1760000000004</v>
      </c>
      <c r="I19" s="6">
        <f t="shared" si="6"/>
        <v>794.43299999999999</v>
      </c>
      <c r="J19" s="6">
        <f t="shared" si="6"/>
        <v>3.2850000000000001</v>
      </c>
      <c r="K19" s="6">
        <f t="shared" si="6"/>
        <v>27.385000000000002</v>
      </c>
      <c r="L19" s="6">
        <f t="shared" si="6"/>
        <v>0</v>
      </c>
      <c r="M19" s="6">
        <f t="shared" si="6"/>
        <v>0.02</v>
      </c>
      <c r="N19" s="6">
        <f t="shared" si="2"/>
        <v>797.71799999999996</v>
      </c>
      <c r="O19" s="6">
        <f t="shared" si="6"/>
        <v>318.65200000000004</v>
      </c>
      <c r="P19" s="6">
        <f t="shared" si="6"/>
        <v>0</v>
      </c>
      <c r="Q19" s="6">
        <f t="shared" si="6"/>
        <v>0.02</v>
      </c>
      <c r="R19" s="6">
        <f t="shared" si="6"/>
        <v>0</v>
      </c>
      <c r="S19" s="6">
        <f t="shared" si="6"/>
        <v>0</v>
      </c>
      <c r="T19" s="6">
        <f t="shared" si="6"/>
        <v>318.65200000000004</v>
      </c>
      <c r="U19" s="6">
        <f t="shared" si="6"/>
        <v>2535.5460000000003</v>
      </c>
      <c r="V19" s="6"/>
    </row>
    <row r="20" spans="1:22" ht="38.25" customHeight="1">
      <c r="A20" s="74">
        <v>11</v>
      </c>
      <c r="B20" s="74" t="s">
        <v>27</v>
      </c>
      <c r="C20" s="3">
        <f>'[1]Feb 2021'!H20</f>
        <v>639.5</v>
      </c>
      <c r="D20" s="3">
        <v>0.15</v>
      </c>
      <c r="E20" s="3">
        <f>'[1]Feb 2021'!E20+'March 2021'!D20</f>
        <v>7.29</v>
      </c>
      <c r="F20" s="3">
        <v>0</v>
      </c>
      <c r="G20" s="3">
        <f>'[1]Feb 2021'!G20+'March 2021'!F20</f>
        <v>0</v>
      </c>
      <c r="H20" s="3">
        <f t="shared" si="1"/>
        <v>639.65</v>
      </c>
      <c r="I20" s="3">
        <f>'[1]Feb 2021'!N20</f>
        <v>389.05000000000007</v>
      </c>
      <c r="J20" s="3">
        <v>0.96</v>
      </c>
      <c r="K20" s="3">
        <f>'[1]Feb 2021'!K20+'March 2021'!J20</f>
        <v>19.05</v>
      </c>
      <c r="L20" s="3">
        <v>0</v>
      </c>
      <c r="M20" s="3">
        <f>'[1]Feb 2021'!M20+'March 2021'!L20</f>
        <v>0</v>
      </c>
      <c r="N20" s="3">
        <f t="shared" si="2"/>
        <v>390.01000000000005</v>
      </c>
      <c r="O20" s="3">
        <f>'[1]Feb 2021'!T20</f>
        <v>40.220000000000006</v>
      </c>
      <c r="P20" s="3">
        <v>0</v>
      </c>
      <c r="Q20" s="3">
        <f>'[1]Feb 2021'!Q20+'March 2021'!P20</f>
        <v>0.03</v>
      </c>
      <c r="R20" s="3">
        <v>0</v>
      </c>
      <c r="S20" s="3">
        <f>'[1]Feb 2021'!S20+'March 2021'!R20</f>
        <v>0</v>
      </c>
      <c r="T20" s="3">
        <f t="shared" si="3"/>
        <v>40.220000000000006</v>
      </c>
      <c r="U20" s="3">
        <f t="shared" si="0"/>
        <v>1069.8800000000001</v>
      </c>
    </row>
    <row r="21" spans="1:22" ht="38.25" customHeight="1">
      <c r="A21" s="74">
        <v>12</v>
      </c>
      <c r="B21" s="74" t="s">
        <v>28</v>
      </c>
      <c r="C21" s="3">
        <f>'[1]Feb 2021'!H21</f>
        <v>18.919999999999995</v>
      </c>
      <c r="D21" s="3">
        <v>0</v>
      </c>
      <c r="E21" s="3">
        <f>'[1]Feb 2021'!E21+'March 2021'!D21</f>
        <v>0</v>
      </c>
      <c r="F21" s="3">
        <v>0</v>
      </c>
      <c r="G21" s="3">
        <f>'[1]Feb 2021'!G21+'March 2021'!F21</f>
        <v>0</v>
      </c>
      <c r="H21" s="3">
        <f t="shared" si="1"/>
        <v>18.919999999999995</v>
      </c>
      <c r="I21" s="3">
        <f>'[1]Feb 2021'!N21</f>
        <v>387.94299999999998</v>
      </c>
      <c r="J21" s="3">
        <v>0.56000000000000005</v>
      </c>
      <c r="K21" s="3">
        <f>'[1]Feb 2021'!K21+'March 2021'!J21</f>
        <v>23.290000000000003</v>
      </c>
      <c r="L21" s="3">
        <v>0</v>
      </c>
      <c r="M21" s="3">
        <f>'[1]Feb 2021'!M21+'March 2021'!L21</f>
        <v>0</v>
      </c>
      <c r="N21" s="3">
        <f t="shared" si="2"/>
        <v>388.50299999999999</v>
      </c>
      <c r="O21" s="3">
        <f>'[1]Feb 2021'!T21</f>
        <v>19.559999999999999</v>
      </c>
      <c r="P21" s="3">
        <v>0</v>
      </c>
      <c r="Q21" s="3">
        <f>'[1]Feb 2021'!Q21+'March 2021'!P21</f>
        <v>0</v>
      </c>
      <c r="R21" s="3">
        <v>0</v>
      </c>
      <c r="S21" s="3">
        <f>'[1]Feb 2021'!S21+'March 2021'!R21</f>
        <v>0</v>
      </c>
      <c r="T21" s="3">
        <f t="shared" si="3"/>
        <v>19.559999999999999</v>
      </c>
      <c r="U21" s="3">
        <f t="shared" si="0"/>
        <v>426.983</v>
      </c>
    </row>
    <row r="22" spans="1:22" s="5" customFormat="1" ht="38.25" customHeight="1">
      <c r="A22" s="74">
        <v>13</v>
      </c>
      <c r="B22" s="74" t="s">
        <v>29</v>
      </c>
      <c r="C22" s="3">
        <f>'[1]Feb 2021'!H22</f>
        <v>180.71000000000004</v>
      </c>
      <c r="D22" s="3">
        <v>0</v>
      </c>
      <c r="E22" s="3">
        <f>'[1]Feb 2021'!E22+'March 2021'!D22</f>
        <v>0.18</v>
      </c>
      <c r="F22" s="3">
        <v>0</v>
      </c>
      <c r="G22" s="3">
        <f>'[1]Feb 2021'!G22+'March 2021'!F22</f>
        <v>102.25999999999999</v>
      </c>
      <c r="H22" s="3">
        <f t="shared" si="1"/>
        <v>180.71000000000004</v>
      </c>
      <c r="I22" s="3">
        <f>'[1]Feb 2021'!N22</f>
        <v>352.47499999999997</v>
      </c>
      <c r="J22" s="3">
        <v>0.99</v>
      </c>
      <c r="K22" s="3">
        <f>'[1]Feb 2021'!K22+'March 2021'!J22</f>
        <v>210.56500000000003</v>
      </c>
      <c r="L22" s="3">
        <v>0</v>
      </c>
      <c r="M22" s="3">
        <f>'[1]Feb 2021'!M22+'March 2021'!L22</f>
        <v>0</v>
      </c>
      <c r="N22" s="3">
        <f t="shared" si="2"/>
        <v>353.46499999999997</v>
      </c>
      <c r="O22" s="3">
        <f>'[1]Feb 2021'!T22</f>
        <v>13.350000000000001</v>
      </c>
      <c r="P22" s="3">
        <v>0</v>
      </c>
      <c r="Q22" s="3">
        <f>'[1]Feb 2021'!Q22+'March 2021'!P22</f>
        <v>0</v>
      </c>
      <c r="R22" s="3">
        <v>0</v>
      </c>
      <c r="S22" s="3">
        <f>'[1]Feb 2021'!S22+'March 2021'!R22</f>
        <v>0</v>
      </c>
      <c r="T22" s="3">
        <f t="shared" si="3"/>
        <v>13.350000000000001</v>
      </c>
      <c r="U22" s="3">
        <f t="shared" si="0"/>
        <v>547.52499999999998</v>
      </c>
      <c r="V22" s="76"/>
    </row>
    <row r="23" spans="1:22" s="5" customFormat="1" ht="38.25" customHeight="1">
      <c r="A23" s="74">
        <v>14</v>
      </c>
      <c r="B23" s="74" t="s">
        <v>30</v>
      </c>
      <c r="C23" s="3">
        <f>'[1]Feb 2021'!H23</f>
        <v>422.26999999999987</v>
      </c>
      <c r="D23" s="3">
        <v>2.5000000000000001E-2</v>
      </c>
      <c r="E23" s="3">
        <f>'[1]Feb 2021'!E23+'March 2021'!D23</f>
        <v>9.9649999999999999</v>
      </c>
      <c r="F23" s="3">
        <v>0</v>
      </c>
      <c r="G23" s="3">
        <f>'[1]Feb 2021'!G23+'March 2021'!F23</f>
        <v>0</v>
      </c>
      <c r="H23" s="3">
        <f t="shared" si="1"/>
        <v>422.29499999999985</v>
      </c>
      <c r="I23" s="3">
        <f>'[1]Feb 2021'!N23</f>
        <v>76.599999999999994</v>
      </c>
      <c r="J23" s="3">
        <v>0.2</v>
      </c>
      <c r="K23" s="3">
        <f>'[1]Feb 2021'!K23+'March 2021'!J23</f>
        <v>4.4200000000000008</v>
      </c>
      <c r="L23" s="3">
        <v>0</v>
      </c>
      <c r="M23" s="3">
        <f>'[1]Feb 2021'!M23+'March 2021'!L23</f>
        <v>0</v>
      </c>
      <c r="N23" s="3">
        <f t="shared" si="2"/>
        <v>76.8</v>
      </c>
      <c r="O23" s="3">
        <f>'[1]Feb 2021'!T23</f>
        <v>22.5</v>
      </c>
      <c r="P23" s="3">
        <v>0</v>
      </c>
      <c r="Q23" s="3">
        <f>'[1]Feb 2021'!Q23+'March 2021'!P23</f>
        <v>0</v>
      </c>
      <c r="R23" s="3">
        <v>0</v>
      </c>
      <c r="S23" s="3">
        <f>'[1]Feb 2021'!S23+'March 2021'!R23</f>
        <v>0</v>
      </c>
      <c r="T23" s="3">
        <f t="shared" si="3"/>
        <v>22.5</v>
      </c>
      <c r="U23" s="3">
        <f t="shared" si="0"/>
        <v>521.5949999999998</v>
      </c>
      <c r="V23" s="76"/>
    </row>
    <row r="24" spans="1:22" s="5" customFormat="1" ht="38.25" customHeight="1">
      <c r="A24" s="73"/>
      <c r="B24" s="73" t="s">
        <v>31</v>
      </c>
      <c r="C24" s="6">
        <f>SUM(C20:C23)</f>
        <v>1261.3999999999999</v>
      </c>
      <c r="D24" s="6">
        <f t="shared" ref="D24:U24" si="7">SUM(D20:D23)</f>
        <v>0.17499999999999999</v>
      </c>
      <c r="E24" s="6">
        <f t="shared" si="7"/>
        <v>17.434999999999999</v>
      </c>
      <c r="F24" s="6">
        <f t="shared" si="7"/>
        <v>0</v>
      </c>
      <c r="G24" s="6">
        <f t="shared" si="7"/>
        <v>102.25999999999999</v>
      </c>
      <c r="H24" s="6">
        <f t="shared" si="7"/>
        <v>1261.5749999999998</v>
      </c>
      <c r="I24" s="6">
        <f t="shared" si="7"/>
        <v>1206.068</v>
      </c>
      <c r="J24" s="6">
        <f t="shared" si="7"/>
        <v>2.71</v>
      </c>
      <c r="K24" s="6">
        <f t="shared" si="7"/>
        <v>257.32500000000005</v>
      </c>
      <c r="L24" s="6">
        <f t="shared" si="7"/>
        <v>0</v>
      </c>
      <c r="M24" s="6">
        <f t="shared" si="7"/>
        <v>0</v>
      </c>
      <c r="N24" s="6">
        <f t="shared" si="2"/>
        <v>1208.778</v>
      </c>
      <c r="O24" s="6">
        <f t="shared" si="7"/>
        <v>95.63</v>
      </c>
      <c r="P24" s="6">
        <f t="shared" si="7"/>
        <v>0</v>
      </c>
      <c r="Q24" s="6">
        <f t="shared" si="7"/>
        <v>0.03</v>
      </c>
      <c r="R24" s="6">
        <f t="shared" si="7"/>
        <v>0</v>
      </c>
      <c r="S24" s="6">
        <f t="shared" si="7"/>
        <v>0</v>
      </c>
      <c r="T24" s="6">
        <f t="shared" si="7"/>
        <v>95.63</v>
      </c>
      <c r="U24" s="6">
        <f t="shared" si="7"/>
        <v>2565.9829999999997</v>
      </c>
      <c r="V24" s="6"/>
    </row>
    <row r="25" spans="1:22" s="5" customFormat="1" ht="38.25" customHeight="1">
      <c r="A25" s="73"/>
      <c r="B25" s="73" t="s">
        <v>32</v>
      </c>
      <c r="C25" s="6">
        <f>C24+C19+C15+C11</f>
        <v>5613.2209999999995</v>
      </c>
      <c r="D25" s="6">
        <f t="shared" ref="D25:U25" si="8">D24+D19+D15+D11</f>
        <v>0.29499999999999998</v>
      </c>
      <c r="E25" s="6">
        <f t="shared" si="8"/>
        <v>51.798000000000002</v>
      </c>
      <c r="F25" s="6">
        <f t="shared" si="8"/>
        <v>0</v>
      </c>
      <c r="G25" s="6">
        <f t="shared" si="8"/>
        <v>348.04999999999995</v>
      </c>
      <c r="H25" s="6">
        <f t="shared" si="8"/>
        <v>5613.5159999999996</v>
      </c>
      <c r="I25" s="6">
        <f t="shared" si="8"/>
        <v>5700.0529999999999</v>
      </c>
      <c r="J25" s="6">
        <f t="shared" si="8"/>
        <v>23.640999999999998</v>
      </c>
      <c r="K25" s="6">
        <f t="shared" si="8"/>
        <v>740.74299999999994</v>
      </c>
      <c r="L25" s="6">
        <f t="shared" si="8"/>
        <v>0</v>
      </c>
      <c r="M25" s="6">
        <f t="shared" si="8"/>
        <v>0.02</v>
      </c>
      <c r="N25" s="6">
        <f t="shared" si="2"/>
        <v>5723.6939999999995</v>
      </c>
      <c r="O25" s="6">
        <f t="shared" si="8"/>
        <v>652.12199999999996</v>
      </c>
      <c r="P25" s="6">
        <f t="shared" si="8"/>
        <v>0</v>
      </c>
      <c r="Q25" s="6">
        <f t="shared" si="8"/>
        <v>2.2999999999999998</v>
      </c>
      <c r="R25" s="6">
        <f t="shared" si="8"/>
        <v>0</v>
      </c>
      <c r="S25" s="6">
        <f t="shared" si="8"/>
        <v>0.05</v>
      </c>
      <c r="T25" s="6">
        <f t="shared" si="8"/>
        <v>652.12199999999996</v>
      </c>
      <c r="U25" s="6">
        <f t="shared" si="8"/>
        <v>11989.331999999999</v>
      </c>
      <c r="V25" s="6"/>
    </row>
    <row r="26" spans="1:22" ht="38.25" customHeight="1">
      <c r="A26" s="74">
        <v>15</v>
      </c>
      <c r="B26" s="74" t="s">
        <v>33</v>
      </c>
      <c r="C26" s="3">
        <f>'[1]Feb 2021'!H26</f>
        <v>7382.3999999999987</v>
      </c>
      <c r="D26" s="3">
        <v>18.247</v>
      </c>
      <c r="E26" s="3">
        <f>'[1]Feb 2021'!E26+'March 2021'!D26</f>
        <v>239.36699999999996</v>
      </c>
      <c r="F26" s="3">
        <v>0</v>
      </c>
      <c r="G26" s="3">
        <f>'[1]Feb 2021'!G26+'March 2021'!F26</f>
        <v>0</v>
      </c>
      <c r="H26" s="3">
        <f t="shared" si="1"/>
        <v>7400.646999999999</v>
      </c>
      <c r="I26" s="3">
        <f>'[1]Feb 2021'!N26</f>
        <v>59.050000000000004</v>
      </c>
      <c r="J26" s="3">
        <v>0</v>
      </c>
      <c r="K26" s="3">
        <f>'[1]Feb 2021'!K26+'March 2021'!J26</f>
        <v>0.31000000000000005</v>
      </c>
      <c r="L26" s="3">
        <v>0</v>
      </c>
      <c r="M26" s="3">
        <f>'[1]Feb 2021'!M26+'March 2021'!L26</f>
        <v>0</v>
      </c>
      <c r="N26" s="3">
        <f t="shared" si="2"/>
        <v>59.050000000000004</v>
      </c>
      <c r="O26" s="3">
        <f>'[1]Feb 2021'!T26</f>
        <v>1.02</v>
      </c>
      <c r="P26" s="3">
        <v>0</v>
      </c>
      <c r="Q26" s="3">
        <f>'[1]Feb 2021'!Q26+'March 2021'!P26</f>
        <v>0</v>
      </c>
      <c r="R26" s="3">
        <v>0</v>
      </c>
      <c r="S26" s="3">
        <f>'[1]Feb 2021'!S26+'March 2021'!R26</f>
        <v>0</v>
      </c>
      <c r="T26" s="3">
        <f t="shared" si="3"/>
        <v>1.02</v>
      </c>
      <c r="U26" s="3">
        <f t="shared" si="0"/>
        <v>7460.7169999999996</v>
      </c>
    </row>
    <row r="27" spans="1:22" s="5" customFormat="1" ht="38.25" customHeight="1">
      <c r="A27" s="74">
        <v>16</v>
      </c>
      <c r="B27" s="74" t="s">
        <v>34</v>
      </c>
      <c r="C27" s="3">
        <f>'[1]Feb 2021'!H27</f>
        <v>5457.6700000000019</v>
      </c>
      <c r="D27" s="3">
        <v>10.83</v>
      </c>
      <c r="E27" s="3">
        <f>'[1]Feb 2021'!E27+'March 2021'!D27</f>
        <v>439.28</v>
      </c>
      <c r="F27" s="3">
        <v>0</v>
      </c>
      <c r="G27" s="3">
        <f>'[1]Feb 2021'!G27+'March 2021'!F27</f>
        <v>0</v>
      </c>
      <c r="H27" s="3">
        <f t="shared" si="1"/>
        <v>5468.5000000000018</v>
      </c>
      <c r="I27" s="3">
        <f>'[1]Feb 2021'!N27</f>
        <v>554.61800000000005</v>
      </c>
      <c r="J27" s="3">
        <v>1.38</v>
      </c>
      <c r="K27" s="3">
        <f>'[1]Feb 2021'!K27+'March 2021'!J27</f>
        <v>25.59</v>
      </c>
      <c r="L27" s="3">
        <v>0</v>
      </c>
      <c r="M27" s="3">
        <f>'[1]Feb 2021'!M27+'March 2021'!L27</f>
        <v>0</v>
      </c>
      <c r="N27" s="3">
        <f t="shared" si="2"/>
        <v>555.99800000000005</v>
      </c>
      <c r="O27" s="3">
        <f>'[1]Feb 2021'!T27</f>
        <v>16.920000000000002</v>
      </c>
      <c r="P27" s="3">
        <v>0</v>
      </c>
      <c r="Q27" s="3">
        <f>'[1]Feb 2021'!Q27+'March 2021'!P27</f>
        <v>12.71</v>
      </c>
      <c r="R27" s="3">
        <v>0</v>
      </c>
      <c r="S27" s="3">
        <f>'[1]Feb 2021'!S27+'March 2021'!R27</f>
        <v>0</v>
      </c>
      <c r="T27" s="3">
        <f t="shared" si="3"/>
        <v>16.920000000000002</v>
      </c>
      <c r="U27" s="3">
        <f t="shared" si="0"/>
        <v>6041.4180000000015</v>
      </c>
      <c r="V27" s="76"/>
    </row>
    <row r="28" spans="1:22" s="5" customFormat="1" ht="38.25" customHeight="1">
      <c r="A28" s="73"/>
      <c r="B28" s="73" t="s">
        <v>35</v>
      </c>
      <c r="C28" s="6">
        <f>SUM(C26:C27)</f>
        <v>12840.07</v>
      </c>
      <c r="D28" s="6">
        <f t="shared" ref="D28:U28" si="9">SUM(D26:D27)</f>
        <v>29.076999999999998</v>
      </c>
      <c r="E28" s="6">
        <f t="shared" si="9"/>
        <v>678.64699999999993</v>
      </c>
      <c r="F28" s="6">
        <f t="shared" si="9"/>
        <v>0</v>
      </c>
      <c r="G28" s="6">
        <f t="shared" si="9"/>
        <v>0</v>
      </c>
      <c r="H28" s="6">
        <f t="shared" si="9"/>
        <v>12869.147000000001</v>
      </c>
      <c r="I28" s="6">
        <f t="shared" si="9"/>
        <v>613.66800000000001</v>
      </c>
      <c r="J28" s="6">
        <f t="shared" si="9"/>
        <v>1.38</v>
      </c>
      <c r="K28" s="6">
        <f t="shared" si="9"/>
        <v>25.9</v>
      </c>
      <c r="L28" s="6">
        <f t="shared" si="9"/>
        <v>0</v>
      </c>
      <c r="M28" s="6">
        <f t="shared" si="9"/>
        <v>0</v>
      </c>
      <c r="N28" s="6">
        <f t="shared" si="2"/>
        <v>615.048</v>
      </c>
      <c r="O28" s="6">
        <f t="shared" si="9"/>
        <v>17.940000000000001</v>
      </c>
      <c r="P28" s="6">
        <f t="shared" si="9"/>
        <v>0</v>
      </c>
      <c r="Q28" s="6">
        <f t="shared" si="9"/>
        <v>12.71</v>
      </c>
      <c r="R28" s="6">
        <f t="shared" si="9"/>
        <v>0</v>
      </c>
      <c r="S28" s="6">
        <f t="shared" si="9"/>
        <v>0</v>
      </c>
      <c r="T28" s="6">
        <f t="shared" si="9"/>
        <v>17.940000000000001</v>
      </c>
      <c r="U28" s="6">
        <f t="shared" si="9"/>
        <v>13502.135000000002</v>
      </c>
      <c r="V28" s="6"/>
    </row>
    <row r="29" spans="1:22" ht="38.25" customHeight="1">
      <c r="A29" s="74">
        <v>17</v>
      </c>
      <c r="B29" s="74" t="s">
        <v>36</v>
      </c>
      <c r="C29" s="3">
        <f>'[1]Feb 2021'!H29</f>
        <v>4366.7870000000003</v>
      </c>
      <c r="D29" s="3">
        <v>16.29</v>
      </c>
      <c r="E29" s="3">
        <f>'[1]Feb 2021'!E29+'March 2021'!D29</f>
        <v>734.95999999999992</v>
      </c>
      <c r="F29" s="3">
        <v>0</v>
      </c>
      <c r="G29" s="3">
        <f>'[1]Feb 2021'!G29+'March 2021'!F29</f>
        <v>0</v>
      </c>
      <c r="H29" s="3">
        <f t="shared" si="1"/>
        <v>4383.0770000000002</v>
      </c>
      <c r="I29" s="3">
        <f>'[1]Feb 2021'!N29</f>
        <v>96.66</v>
      </c>
      <c r="J29" s="3">
        <v>0</v>
      </c>
      <c r="K29" s="3">
        <f>'[1]Feb 2021'!K29+'March 2021'!J29</f>
        <v>9.52</v>
      </c>
      <c r="L29" s="3">
        <v>0</v>
      </c>
      <c r="M29" s="3">
        <f>'[1]Feb 2021'!M29+'March 2021'!L29</f>
        <v>0</v>
      </c>
      <c r="N29" s="3">
        <f t="shared" si="2"/>
        <v>96.66</v>
      </c>
      <c r="O29" s="3">
        <f>'[1]Feb 2021'!T29</f>
        <v>57.720000000000006</v>
      </c>
      <c r="P29" s="3">
        <v>0</v>
      </c>
      <c r="Q29" s="3">
        <f>'[1]Feb 2021'!Q29+'March 2021'!P29</f>
        <v>0</v>
      </c>
      <c r="R29" s="3">
        <v>0</v>
      </c>
      <c r="S29" s="3">
        <f>'[1]Feb 2021'!S29+'March 2021'!R29</f>
        <v>0</v>
      </c>
      <c r="T29" s="3">
        <f t="shared" si="3"/>
        <v>57.720000000000006</v>
      </c>
      <c r="U29" s="3">
        <f t="shared" si="0"/>
        <v>4537.4570000000003</v>
      </c>
    </row>
    <row r="30" spans="1:22" ht="38.25" customHeight="1">
      <c r="A30" s="74">
        <v>18</v>
      </c>
      <c r="B30" s="74" t="s">
        <v>37</v>
      </c>
      <c r="C30" s="3">
        <f>'[1]Feb 2021'!H30</f>
        <v>399.4319999999999</v>
      </c>
      <c r="D30" s="3">
        <v>3.48</v>
      </c>
      <c r="E30" s="3">
        <f>'[1]Feb 2021'!E30+'March 2021'!D30</f>
        <v>45.309999999999995</v>
      </c>
      <c r="F30" s="3">
        <v>0</v>
      </c>
      <c r="G30" s="3">
        <f>'[1]Feb 2021'!G30+'March 2021'!F30</f>
        <v>0</v>
      </c>
      <c r="H30" s="3">
        <f t="shared" si="1"/>
        <v>402.91199999999992</v>
      </c>
      <c r="I30" s="3">
        <f>'[1]Feb 2021'!N30</f>
        <v>21.497</v>
      </c>
      <c r="J30" s="3">
        <v>0</v>
      </c>
      <c r="K30" s="3">
        <f>'[1]Feb 2021'!K30+'March 2021'!J30</f>
        <v>1.4</v>
      </c>
      <c r="L30" s="3">
        <v>0</v>
      </c>
      <c r="M30" s="3">
        <f>'[1]Feb 2021'!M30+'March 2021'!L30</f>
        <v>0</v>
      </c>
      <c r="N30" s="3">
        <f t="shared" si="2"/>
        <v>21.497</v>
      </c>
      <c r="O30" s="3">
        <f>'[1]Feb 2021'!T30</f>
        <v>0.05</v>
      </c>
      <c r="P30" s="3">
        <v>0</v>
      </c>
      <c r="Q30" s="3">
        <f>'[1]Feb 2021'!Q30+'March 2021'!P30</f>
        <v>0</v>
      </c>
      <c r="R30" s="3">
        <v>0</v>
      </c>
      <c r="S30" s="3">
        <f>'[1]Feb 2021'!S30+'March 2021'!R30</f>
        <v>0</v>
      </c>
      <c r="T30" s="3">
        <f t="shared" si="3"/>
        <v>0.05</v>
      </c>
      <c r="U30" s="3">
        <f t="shared" si="0"/>
        <v>424.45899999999995</v>
      </c>
    </row>
    <row r="31" spans="1:22" s="5" customFormat="1" ht="38.25" customHeight="1">
      <c r="A31" s="74">
        <v>19</v>
      </c>
      <c r="B31" s="74" t="s">
        <v>38</v>
      </c>
      <c r="C31" s="3">
        <f>'[1]Feb 2021'!H31</f>
        <v>4223.1610000000001</v>
      </c>
      <c r="D31" s="3">
        <v>0.39</v>
      </c>
      <c r="E31" s="3">
        <f>'[1]Feb 2021'!E31+'March 2021'!D31</f>
        <v>42.349999999999994</v>
      </c>
      <c r="F31" s="3">
        <v>0</v>
      </c>
      <c r="G31" s="3">
        <f>'[1]Feb 2021'!G31+'March 2021'!F31</f>
        <v>0</v>
      </c>
      <c r="H31" s="3">
        <f t="shared" si="1"/>
        <v>4223.5510000000004</v>
      </c>
      <c r="I31" s="3">
        <f>'[1]Feb 2021'!N31</f>
        <v>100.31000000000002</v>
      </c>
      <c r="J31" s="3">
        <v>0</v>
      </c>
      <c r="K31" s="3">
        <f>'[1]Feb 2021'!K31+'March 2021'!J31</f>
        <v>0</v>
      </c>
      <c r="L31" s="3">
        <v>0</v>
      </c>
      <c r="M31" s="3">
        <f>'[1]Feb 2021'!M31+'March 2021'!L31</f>
        <v>0</v>
      </c>
      <c r="N31" s="3">
        <f t="shared" si="2"/>
        <v>100.31000000000002</v>
      </c>
      <c r="O31" s="3">
        <f>'[1]Feb 2021'!T31</f>
        <v>158.35</v>
      </c>
      <c r="P31" s="3">
        <v>0</v>
      </c>
      <c r="Q31" s="3">
        <f>'[1]Feb 2021'!Q31+'March 2021'!P31</f>
        <v>0</v>
      </c>
      <c r="R31" s="3">
        <v>0</v>
      </c>
      <c r="S31" s="3">
        <f>'[1]Feb 2021'!S31+'March 2021'!R31</f>
        <v>0</v>
      </c>
      <c r="T31" s="3">
        <f t="shared" si="3"/>
        <v>158.35</v>
      </c>
      <c r="U31" s="3">
        <f t="shared" si="0"/>
        <v>4482.2110000000011</v>
      </c>
      <c r="V31" s="76"/>
    </row>
    <row r="32" spans="1:22" ht="38.25" customHeight="1">
      <c r="A32" s="74">
        <v>20</v>
      </c>
      <c r="B32" s="74" t="s">
        <v>39</v>
      </c>
      <c r="C32" s="3">
        <f>'[1]Feb 2021'!H32</f>
        <v>2575.2408</v>
      </c>
      <c r="D32" s="3">
        <v>2.0750000000000002</v>
      </c>
      <c r="E32" s="3">
        <f>'[1]Feb 2021'!E32+'March 2021'!D32</f>
        <v>61.007000000000005</v>
      </c>
      <c r="F32" s="3">
        <v>0</v>
      </c>
      <c r="G32" s="3">
        <f>'[1]Feb 2021'!G32+'March 2021'!F32</f>
        <v>0</v>
      </c>
      <c r="H32" s="3">
        <f t="shared" si="1"/>
        <v>2577.3157999999999</v>
      </c>
      <c r="I32" s="3">
        <f>'[1]Feb 2021'!N32</f>
        <v>181.34900000000005</v>
      </c>
      <c r="J32" s="3">
        <v>0.71199999999999997</v>
      </c>
      <c r="K32" s="3">
        <f>'[1]Feb 2021'!K32+'March 2021'!J32</f>
        <v>23.512</v>
      </c>
      <c r="L32" s="3">
        <v>0</v>
      </c>
      <c r="M32" s="3">
        <f>'[1]Feb 2021'!M32+'March 2021'!L32</f>
        <v>0</v>
      </c>
      <c r="N32" s="3">
        <f t="shared" si="2"/>
        <v>182.06100000000004</v>
      </c>
      <c r="O32" s="3">
        <f>'[1]Feb 2021'!T32</f>
        <v>20.465</v>
      </c>
      <c r="P32" s="3">
        <v>0.32</v>
      </c>
      <c r="Q32" s="3">
        <f>'[1]Feb 2021'!Q32+'March 2021'!P32</f>
        <v>0.63500000000000001</v>
      </c>
      <c r="R32" s="3">
        <v>0</v>
      </c>
      <c r="S32" s="3">
        <f>'[1]Feb 2021'!S32+'March 2021'!R32</f>
        <v>0</v>
      </c>
      <c r="T32" s="3">
        <f t="shared" si="3"/>
        <v>20.785</v>
      </c>
      <c r="U32" s="3">
        <f t="shared" si="0"/>
        <v>2780.1617999999999</v>
      </c>
    </row>
    <row r="33" spans="1:22" s="5" customFormat="1" ht="38.25" customHeight="1">
      <c r="A33" s="73"/>
      <c r="B33" s="73" t="s">
        <v>40</v>
      </c>
      <c r="C33" s="6">
        <f>SUM(C29:C32)</f>
        <v>11564.620800000001</v>
      </c>
      <c r="D33" s="6">
        <f t="shared" ref="D33:V33" si="10">SUM(D29:D32)</f>
        <v>22.234999999999999</v>
      </c>
      <c r="E33" s="6">
        <f t="shared" si="10"/>
        <v>883.62699999999995</v>
      </c>
      <c r="F33" s="6">
        <f t="shared" si="10"/>
        <v>0</v>
      </c>
      <c r="G33" s="6">
        <f t="shared" si="10"/>
        <v>0</v>
      </c>
      <c r="H33" s="6">
        <f t="shared" si="10"/>
        <v>11586.855800000001</v>
      </c>
      <c r="I33" s="6">
        <f t="shared" si="10"/>
        <v>399.81600000000003</v>
      </c>
      <c r="J33" s="6">
        <f t="shared" si="10"/>
        <v>0.71199999999999997</v>
      </c>
      <c r="K33" s="6">
        <f t="shared" si="10"/>
        <v>34.432000000000002</v>
      </c>
      <c r="L33" s="6">
        <f t="shared" si="10"/>
        <v>0</v>
      </c>
      <c r="M33" s="6">
        <f t="shared" si="10"/>
        <v>0</v>
      </c>
      <c r="N33" s="6">
        <f t="shared" si="2"/>
        <v>400.52800000000002</v>
      </c>
      <c r="O33" s="6">
        <f t="shared" si="10"/>
        <v>236.58500000000001</v>
      </c>
      <c r="P33" s="6">
        <f t="shared" si="10"/>
        <v>0.32</v>
      </c>
      <c r="Q33" s="6">
        <f t="shared" si="10"/>
        <v>0.63500000000000001</v>
      </c>
      <c r="R33" s="6">
        <f t="shared" si="10"/>
        <v>0</v>
      </c>
      <c r="S33" s="6">
        <f t="shared" si="10"/>
        <v>0</v>
      </c>
      <c r="T33" s="6">
        <f t="shared" si="10"/>
        <v>236.905</v>
      </c>
      <c r="U33" s="6">
        <f t="shared" si="10"/>
        <v>12224.2888</v>
      </c>
      <c r="V33" s="6">
        <f t="shared" si="10"/>
        <v>0</v>
      </c>
    </row>
    <row r="34" spans="1:22" ht="38.25" customHeight="1">
      <c r="A34" s="74">
        <v>21</v>
      </c>
      <c r="B34" s="74" t="s">
        <v>41</v>
      </c>
      <c r="C34" s="3">
        <f>'[1]Feb 2021'!H34</f>
        <v>4371.1800000000012</v>
      </c>
      <c r="D34" s="3">
        <v>1.1100000000000001</v>
      </c>
      <c r="E34" s="3">
        <f>'[1]Feb 2021'!E34+'March 2021'!D34</f>
        <v>228.41000000000003</v>
      </c>
      <c r="F34" s="3">
        <v>0</v>
      </c>
      <c r="G34" s="3">
        <f>'[1]Feb 2021'!G34+'March 2021'!F34</f>
        <v>0</v>
      </c>
      <c r="H34" s="3">
        <f t="shared" si="1"/>
        <v>4372.2900000000009</v>
      </c>
      <c r="I34" s="3">
        <f>'[1]Feb 2021'!N34</f>
        <v>9.4</v>
      </c>
      <c r="J34" s="3">
        <v>0</v>
      </c>
      <c r="K34" s="3">
        <f>'[1]Feb 2021'!K34+'March 2021'!J34</f>
        <v>1.8</v>
      </c>
      <c r="L34" s="3">
        <v>0</v>
      </c>
      <c r="M34" s="3">
        <f>'[1]Feb 2021'!M34+'March 2021'!L34</f>
        <v>0</v>
      </c>
      <c r="N34" s="3">
        <f t="shared" si="2"/>
        <v>9.4</v>
      </c>
      <c r="O34" s="3">
        <f>'[1]Feb 2021'!T34</f>
        <v>0</v>
      </c>
      <c r="P34" s="3">
        <v>0</v>
      </c>
      <c r="Q34" s="3">
        <f>'[1]Feb 2021'!Q34+'March 2021'!P34</f>
        <v>0</v>
      </c>
      <c r="R34" s="3">
        <v>0</v>
      </c>
      <c r="S34" s="3">
        <f>'[1]Feb 2021'!S34+'March 2021'!R34</f>
        <v>0</v>
      </c>
      <c r="T34" s="3">
        <f t="shared" si="3"/>
        <v>0</v>
      </c>
      <c r="U34" s="3">
        <f t="shared" si="0"/>
        <v>4381.6900000000005</v>
      </c>
    </row>
    <row r="35" spans="1:22" ht="38.25" customHeight="1">
      <c r="A35" s="74">
        <v>22</v>
      </c>
      <c r="B35" s="74" t="s">
        <v>42</v>
      </c>
      <c r="C35" s="3">
        <f>'[1]Feb 2021'!H35</f>
        <v>5871.3099999999977</v>
      </c>
      <c r="D35" s="3">
        <v>23.81</v>
      </c>
      <c r="E35" s="3">
        <f>'[1]Feb 2021'!E35+'March 2021'!D35</f>
        <v>252.54999999999998</v>
      </c>
      <c r="F35" s="3">
        <v>8.5</v>
      </c>
      <c r="G35" s="3">
        <f>'[1]Feb 2021'!G35+'March 2021'!F35</f>
        <v>24.7</v>
      </c>
      <c r="H35" s="3">
        <f t="shared" si="1"/>
        <v>5886.6199999999981</v>
      </c>
      <c r="I35" s="3">
        <f>'[1]Feb 2021'!N35</f>
        <v>4</v>
      </c>
      <c r="J35" s="3">
        <v>0</v>
      </c>
      <c r="K35" s="3">
        <f>'[1]Feb 2021'!K35+'March 2021'!J35</f>
        <v>0</v>
      </c>
      <c r="L35" s="3">
        <v>0</v>
      </c>
      <c r="M35" s="3">
        <f>'[1]Feb 2021'!M35+'March 2021'!L35</f>
        <v>0</v>
      </c>
      <c r="N35" s="3">
        <f t="shared" si="2"/>
        <v>4</v>
      </c>
      <c r="O35" s="3">
        <f>'[1]Feb 2021'!T35</f>
        <v>0.03</v>
      </c>
      <c r="P35" s="3">
        <v>0</v>
      </c>
      <c r="Q35" s="3">
        <f>'[1]Feb 2021'!Q35+'March 2021'!P35</f>
        <v>0</v>
      </c>
      <c r="R35" s="3">
        <v>0</v>
      </c>
      <c r="S35" s="3">
        <f>'[1]Feb 2021'!S35+'March 2021'!R35</f>
        <v>0</v>
      </c>
      <c r="T35" s="3">
        <f t="shared" si="3"/>
        <v>0.03</v>
      </c>
      <c r="U35" s="3">
        <f t="shared" si="0"/>
        <v>5890.6499999999978</v>
      </c>
    </row>
    <row r="36" spans="1:22" s="5" customFormat="1" ht="38.25" customHeight="1">
      <c r="A36" s="74">
        <v>23</v>
      </c>
      <c r="B36" s="74" t="s">
        <v>43</v>
      </c>
      <c r="C36" s="3">
        <f>'[1]Feb 2021'!H36</f>
        <v>2887.22</v>
      </c>
      <c r="D36" s="3">
        <v>47.95</v>
      </c>
      <c r="E36" s="3">
        <f>'[1]Feb 2021'!E36+'March 2021'!D36</f>
        <v>231.92999999999995</v>
      </c>
      <c r="F36" s="3">
        <v>0</v>
      </c>
      <c r="G36" s="3">
        <f>'[1]Feb 2021'!G36+'March 2021'!F36</f>
        <v>0</v>
      </c>
      <c r="H36" s="3">
        <f t="shared" si="1"/>
        <v>2935.1699999999996</v>
      </c>
      <c r="I36" s="3">
        <f>'[1]Feb 2021'!N36</f>
        <v>155.65000000000003</v>
      </c>
      <c r="J36" s="3">
        <v>0</v>
      </c>
      <c r="K36" s="3">
        <f>'[1]Feb 2021'!K36+'March 2021'!J36</f>
        <v>0</v>
      </c>
      <c r="L36" s="3">
        <v>0</v>
      </c>
      <c r="M36" s="3">
        <f>'[1]Feb 2021'!M36+'March 2021'!L36</f>
        <v>0</v>
      </c>
      <c r="N36" s="3">
        <f t="shared" si="2"/>
        <v>155.65000000000003</v>
      </c>
      <c r="O36" s="3">
        <f>'[1]Feb 2021'!T36</f>
        <v>2.2000000000000002</v>
      </c>
      <c r="P36" s="3">
        <v>0</v>
      </c>
      <c r="Q36" s="3">
        <f>'[1]Feb 2021'!Q36+'March 2021'!P36</f>
        <v>0</v>
      </c>
      <c r="R36" s="3">
        <v>0</v>
      </c>
      <c r="S36" s="3">
        <f>'[1]Feb 2021'!S36+'March 2021'!R36</f>
        <v>0</v>
      </c>
      <c r="T36" s="3">
        <f t="shared" si="3"/>
        <v>2.2000000000000002</v>
      </c>
      <c r="U36" s="3">
        <f t="shared" si="0"/>
        <v>3093.0199999999995</v>
      </c>
      <c r="V36" s="76"/>
    </row>
    <row r="37" spans="1:22" s="5" customFormat="1" ht="38.25" customHeight="1">
      <c r="A37" s="74">
        <v>24</v>
      </c>
      <c r="B37" s="74" t="s">
        <v>44</v>
      </c>
      <c r="C37" s="3">
        <f>'[1]Feb 2021'!H37</f>
        <v>4686.2799999999988</v>
      </c>
      <c r="D37" s="3">
        <v>15.16</v>
      </c>
      <c r="E37" s="3">
        <f>'[1]Feb 2021'!E37+'March 2021'!D37</f>
        <v>69.98</v>
      </c>
      <c r="F37" s="3">
        <v>0</v>
      </c>
      <c r="G37" s="3">
        <f>'[1]Feb 2021'!G37+'March 2021'!F37</f>
        <v>0</v>
      </c>
      <c r="H37" s="3">
        <f t="shared" si="1"/>
        <v>4701.4399999999987</v>
      </c>
      <c r="I37" s="3">
        <f>'[1]Feb 2021'!N37</f>
        <v>6.92</v>
      </c>
      <c r="J37" s="3">
        <v>0</v>
      </c>
      <c r="K37" s="3">
        <f>'[1]Feb 2021'!K37+'March 2021'!J37</f>
        <v>0</v>
      </c>
      <c r="L37" s="3">
        <v>0</v>
      </c>
      <c r="M37" s="3">
        <f>'[1]Feb 2021'!M37+'March 2021'!L37</f>
        <v>0</v>
      </c>
      <c r="N37" s="3">
        <f t="shared" si="2"/>
        <v>6.92</v>
      </c>
      <c r="O37" s="3">
        <f>'[1]Feb 2021'!T37</f>
        <v>1.04</v>
      </c>
      <c r="P37" s="3">
        <v>0</v>
      </c>
      <c r="Q37" s="3">
        <f>'[1]Feb 2021'!Q37+'March 2021'!P37</f>
        <v>0</v>
      </c>
      <c r="R37" s="3">
        <v>0</v>
      </c>
      <c r="S37" s="3">
        <f>'[1]Feb 2021'!S37+'March 2021'!R37</f>
        <v>0</v>
      </c>
      <c r="T37" s="3">
        <f t="shared" si="3"/>
        <v>1.04</v>
      </c>
      <c r="U37" s="3">
        <f t="shared" si="0"/>
        <v>4709.3999999999987</v>
      </c>
      <c r="V37" s="76"/>
    </row>
    <row r="38" spans="1:22" s="5" customFormat="1" ht="38.25" customHeight="1">
      <c r="A38" s="73"/>
      <c r="B38" s="73" t="s">
        <v>45</v>
      </c>
      <c r="C38" s="6">
        <f>SUM(C34:C37)</f>
        <v>17815.989999999998</v>
      </c>
      <c r="D38" s="6">
        <f t="shared" ref="D38:U38" si="11">SUM(D34:D37)</f>
        <v>88.03</v>
      </c>
      <c r="E38" s="6">
        <f t="shared" si="11"/>
        <v>782.87</v>
      </c>
      <c r="F38" s="6">
        <f t="shared" si="11"/>
        <v>8.5</v>
      </c>
      <c r="G38" s="6">
        <f t="shared" si="11"/>
        <v>24.7</v>
      </c>
      <c r="H38" s="6">
        <f t="shared" si="11"/>
        <v>17895.519999999997</v>
      </c>
      <c r="I38" s="6">
        <f t="shared" si="11"/>
        <v>175.97000000000003</v>
      </c>
      <c r="J38" s="6">
        <f t="shared" si="11"/>
        <v>0</v>
      </c>
      <c r="K38" s="6">
        <f t="shared" si="11"/>
        <v>1.8</v>
      </c>
      <c r="L38" s="6">
        <f t="shared" si="11"/>
        <v>0</v>
      </c>
      <c r="M38" s="6">
        <f t="shared" si="11"/>
        <v>0</v>
      </c>
      <c r="N38" s="6">
        <f t="shared" si="2"/>
        <v>175.97000000000003</v>
      </c>
      <c r="O38" s="6">
        <f t="shared" si="11"/>
        <v>3.27</v>
      </c>
      <c r="P38" s="6">
        <f t="shared" si="11"/>
        <v>0</v>
      </c>
      <c r="Q38" s="6">
        <f t="shared" si="11"/>
        <v>0</v>
      </c>
      <c r="R38" s="6">
        <f t="shared" si="11"/>
        <v>0</v>
      </c>
      <c r="S38" s="6">
        <f t="shared" si="11"/>
        <v>0</v>
      </c>
      <c r="T38" s="6">
        <f t="shared" si="11"/>
        <v>3.27</v>
      </c>
      <c r="U38" s="6">
        <f t="shared" si="11"/>
        <v>18074.759999999995</v>
      </c>
      <c r="V38" s="6"/>
    </row>
    <row r="39" spans="1:22" s="5" customFormat="1" ht="38.25" customHeight="1">
      <c r="A39" s="73"/>
      <c r="B39" s="73" t="s">
        <v>46</v>
      </c>
      <c r="C39" s="6">
        <f>C38+C33+C28</f>
        <v>42220.680800000002</v>
      </c>
      <c r="D39" s="6">
        <f t="shared" ref="D39:U39" si="12">D38+D33+D28</f>
        <v>139.34199999999998</v>
      </c>
      <c r="E39" s="6">
        <f t="shared" si="12"/>
        <v>2345.1439999999998</v>
      </c>
      <c r="F39" s="6">
        <f t="shared" si="12"/>
        <v>8.5</v>
      </c>
      <c r="G39" s="6">
        <f t="shared" si="12"/>
        <v>24.7</v>
      </c>
      <c r="H39" s="6">
        <f t="shared" si="12"/>
        <v>42351.522799999999</v>
      </c>
      <c r="I39" s="6">
        <f t="shared" si="12"/>
        <v>1189.4540000000002</v>
      </c>
      <c r="J39" s="6">
        <f t="shared" si="12"/>
        <v>2.0919999999999996</v>
      </c>
      <c r="K39" s="6">
        <f t="shared" si="12"/>
        <v>62.131999999999998</v>
      </c>
      <c r="L39" s="6">
        <f t="shared" si="12"/>
        <v>0</v>
      </c>
      <c r="M39" s="6">
        <f t="shared" si="12"/>
        <v>0</v>
      </c>
      <c r="N39" s="6">
        <f t="shared" si="2"/>
        <v>1191.5460000000003</v>
      </c>
      <c r="O39" s="6">
        <f t="shared" si="12"/>
        <v>257.79500000000002</v>
      </c>
      <c r="P39" s="6">
        <f t="shared" si="12"/>
        <v>0.32</v>
      </c>
      <c r="Q39" s="6">
        <f t="shared" si="12"/>
        <v>13.345000000000001</v>
      </c>
      <c r="R39" s="6">
        <f t="shared" si="12"/>
        <v>0</v>
      </c>
      <c r="S39" s="6">
        <f t="shared" si="12"/>
        <v>0</v>
      </c>
      <c r="T39" s="6">
        <f t="shared" si="12"/>
        <v>258.11500000000001</v>
      </c>
      <c r="U39" s="6">
        <f t="shared" si="12"/>
        <v>43801.183799999999</v>
      </c>
      <c r="V39" s="6"/>
    </row>
    <row r="40" spans="1:22" ht="38.25" customHeight="1">
      <c r="A40" s="74">
        <v>25</v>
      </c>
      <c r="B40" s="74" t="s">
        <v>47</v>
      </c>
      <c r="C40" s="3">
        <f>'[1]Feb 2021'!H40</f>
        <v>10988.179999999997</v>
      </c>
      <c r="D40" s="3">
        <v>6.68</v>
      </c>
      <c r="E40" s="3">
        <f>'[1]Feb 2021'!E40+'March 2021'!D40</f>
        <v>396.14</v>
      </c>
      <c r="F40" s="3">
        <v>0</v>
      </c>
      <c r="G40" s="3">
        <f>'[1]Feb 2021'!G40+'March 2021'!F40</f>
        <v>0</v>
      </c>
      <c r="H40" s="3">
        <f t="shared" si="1"/>
        <v>10994.859999999997</v>
      </c>
      <c r="I40" s="3">
        <f>'[1]Feb 2021'!N40</f>
        <v>0</v>
      </c>
      <c r="J40" s="3">
        <v>0</v>
      </c>
      <c r="K40" s="3">
        <f>'[1]Feb 2021'!K40+'March 2021'!J40</f>
        <v>0</v>
      </c>
      <c r="L40" s="3">
        <v>0</v>
      </c>
      <c r="M40" s="3">
        <f>'[1]Feb 2021'!M40+'March 2021'!L40</f>
        <v>0</v>
      </c>
      <c r="N40" s="3">
        <f t="shared" si="2"/>
        <v>0</v>
      </c>
      <c r="O40" s="3">
        <f>'[1]Feb 2021'!T40</f>
        <v>0</v>
      </c>
      <c r="P40" s="3">
        <v>0</v>
      </c>
      <c r="Q40" s="3">
        <f>'[1]Feb 2021'!Q40+'March 2021'!P40</f>
        <v>0</v>
      </c>
      <c r="R40" s="3">
        <v>0</v>
      </c>
      <c r="S40" s="3">
        <f>'[1]Feb 2021'!S40+'March 2021'!R40</f>
        <v>0</v>
      </c>
      <c r="T40" s="3">
        <f t="shared" si="3"/>
        <v>0</v>
      </c>
      <c r="U40" s="3">
        <f t="shared" si="0"/>
        <v>10994.859999999997</v>
      </c>
    </row>
    <row r="41" spans="1:22" ht="38.25" customHeight="1">
      <c r="A41" s="74">
        <v>26</v>
      </c>
      <c r="B41" s="74" t="s">
        <v>48</v>
      </c>
      <c r="C41" s="3">
        <f>'[1]Feb 2021'!H41</f>
        <v>7064.8159999999953</v>
      </c>
      <c r="D41" s="3">
        <v>6.87</v>
      </c>
      <c r="E41" s="3">
        <f>'[1]Feb 2021'!E41+'March 2021'!D41</f>
        <v>70.040000000000006</v>
      </c>
      <c r="F41" s="3">
        <v>0</v>
      </c>
      <c r="G41" s="3">
        <f>'[1]Feb 2021'!G41+'March 2021'!F41</f>
        <v>0</v>
      </c>
      <c r="H41" s="3">
        <f t="shared" si="1"/>
        <v>7071.6859999999951</v>
      </c>
      <c r="I41" s="3">
        <f>'[1]Feb 2021'!N41</f>
        <v>0</v>
      </c>
      <c r="J41" s="3">
        <v>0</v>
      </c>
      <c r="K41" s="3">
        <f>'[1]Feb 2021'!K41+'March 2021'!J41</f>
        <v>0</v>
      </c>
      <c r="L41" s="3">
        <v>0</v>
      </c>
      <c r="M41" s="3">
        <f>'[1]Feb 2021'!M41+'March 2021'!L41</f>
        <v>0</v>
      </c>
      <c r="N41" s="3">
        <f t="shared" si="2"/>
        <v>0</v>
      </c>
      <c r="O41" s="3">
        <f>'[1]Feb 2021'!T41</f>
        <v>0</v>
      </c>
      <c r="P41" s="3">
        <v>0</v>
      </c>
      <c r="Q41" s="3">
        <f>'[1]Feb 2021'!Q41+'March 2021'!P41</f>
        <v>0</v>
      </c>
      <c r="R41" s="3">
        <v>0</v>
      </c>
      <c r="S41" s="3">
        <f>'[1]Feb 2021'!S41+'March 2021'!R41</f>
        <v>0</v>
      </c>
      <c r="T41" s="3">
        <f t="shared" si="3"/>
        <v>0</v>
      </c>
      <c r="U41" s="3">
        <f t="shared" si="0"/>
        <v>7071.6859999999951</v>
      </c>
    </row>
    <row r="42" spans="1:22" s="5" customFormat="1" ht="38.25" customHeight="1">
      <c r="A42" s="74">
        <v>27</v>
      </c>
      <c r="B42" s="74" t="s">
        <v>49</v>
      </c>
      <c r="C42" s="3">
        <f>'[1]Feb 2021'!H42</f>
        <v>13469.605999999996</v>
      </c>
      <c r="D42" s="3">
        <v>44.51</v>
      </c>
      <c r="E42" s="3">
        <f>'[1]Feb 2021'!E42+'March 2021'!D42</f>
        <v>250.09999999999997</v>
      </c>
      <c r="F42" s="3">
        <v>0</v>
      </c>
      <c r="G42" s="3">
        <f>'[1]Feb 2021'!G42+'March 2021'!F42</f>
        <v>0</v>
      </c>
      <c r="H42" s="3">
        <f t="shared" si="1"/>
        <v>13514.115999999996</v>
      </c>
      <c r="I42" s="3">
        <f>'[1]Feb 2021'!N42</f>
        <v>0</v>
      </c>
      <c r="J42" s="3">
        <v>0</v>
      </c>
      <c r="K42" s="3">
        <f>'[1]Feb 2021'!K42+'March 2021'!J42</f>
        <v>0</v>
      </c>
      <c r="L42" s="3">
        <v>0</v>
      </c>
      <c r="M42" s="3">
        <f>'[1]Feb 2021'!M42+'March 2021'!L42</f>
        <v>0</v>
      </c>
      <c r="N42" s="3">
        <f t="shared" si="2"/>
        <v>0</v>
      </c>
      <c r="O42" s="3">
        <f>'[1]Feb 2021'!T42</f>
        <v>0</v>
      </c>
      <c r="P42" s="3">
        <v>0</v>
      </c>
      <c r="Q42" s="3">
        <f>'[1]Feb 2021'!Q42+'March 2021'!P42</f>
        <v>0</v>
      </c>
      <c r="R42" s="3">
        <v>0</v>
      </c>
      <c r="S42" s="3">
        <f>'[1]Feb 2021'!S42+'March 2021'!R42</f>
        <v>0</v>
      </c>
      <c r="T42" s="3">
        <f t="shared" si="3"/>
        <v>0</v>
      </c>
      <c r="U42" s="3">
        <f t="shared" si="0"/>
        <v>13514.115999999996</v>
      </c>
      <c r="V42" s="76"/>
    </row>
    <row r="43" spans="1:22" ht="38.25" customHeight="1">
      <c r="A43" s="74">
        <v>28</v>
      </c>
      <c r="B43" s="74" t="s">
        <v>50</v>
      </c>
      <c r="C43" s="3">
        <f>'[1]Feb 2021'!H43</f>
        <v>962.36800000000017</v>
      </c>
      <c r="D43" s="3">
        <v>9.2100000000000009</v>
      </c>
      <c r="E43" s="3">
        <f>'[1]Feb 2021'!E43+'March 2021'!D43</f>
        <v>248.61</v>
      </c>
      <c r="F43" s="3">
        <v>0</v>
      </c>
      <c r="G43" s="3">
        <f>'[1]Feb 2021'!G43+'March 2021'!F43</f>
        <v>0</v>
      </c>
      <c r="H43" s="3">
        <f t="shared" si="1"/>
        <v>971.5780000000002</v>
      </c>
      <c r="I43" s="3">
        <f>'[1]Feb 2021'!N43</f>
        <v>0</v>
      </c>
      <c r="J43" s="3">
        <v>0</v>
      </c>
      <c r="K43" s="3">
        <f>'[1]Feb 2021'!K43+'March 2021'!J43</f>
        <v>0</v>
      </c>
      <c r="L43" s="3">
        <v>0</v>
      </c>
      <c r="M43" s="3">
        <f>'[1]Feb 2021'!M43+'March 2021'!L43</f>
        <v>0</v>
      </c>
      <c r="N43" s="3">
        <f t="shared" si="2"/>
        <v>0</v>
      </c>
      <c r="O43" s="3">
        <f>'[1]Feb 2021'!T43</f>
        <v>0</v>
      </c>
      <c r="P43" s="3">
        <v>0</v>
      </c>
      <c r="Q43" s="3">
        <f>'[1]Feb 2021'!Q43+'March 2021'!P43</f>
        <v>0</v>
      </c>
      <c r="R43" s="3">
        <v>0</v>
      </c>
      <c r="S43" s="3">
        <f>'[1]Feb 2021'!S43+'March 2021'!R43</f>
        <v>0</v>
      </c>
      <c r="T43" s="3">
        <f t="shared" si="3"/>
        <v>0</v>
      </c>
      <c r="U43" s="3">
        <f t="shared" si="0"/>
        <v>971.5780000000002</v>
      </c>
    </row>
    <row r="44" spans="1:22" s="5" customFormat="1" ht="38.25" customHeight="1">
      <c r="A44" s="73"/>
      <c r="B44" s="73" t="s">
        <v>51</v>
      </c>
      <c r="C44" s="6">
        <f>SUM(C40:C43)</f>
        <v>32484.969999999987</v>
      </c>
      <c r="D44" s="6">
        <f t="shared" ref="D44:U44" si="13">SUM(D40:D43)</f>
        <v>67.27000000000001</v>
      </c>
      <c r="E44" s="6">
        <f t="shared" si="13"/>
        <v>964.89</v>
      </c>
      <c r="F44" s="6">
        <f t="shared" si="13"/>
        <v>0</v>
      </c>
      <c r="G44" s="6">
        <f t="shared" si="13"/>
        <v>0</v>
      </c>
      <c r="H44" s="6">
        <f t="shared" si="13"/>
        <v>32552.239999999991</v>
      </c>
      <c r="I44" s="6">
        <f t="shared" si="13"/>
        <v>0</v>
      </c>
      <c r="J44" s="6">
        <f t="shared" si="13"/>
        <v>0</v>
      </c>
      <c r="K44" s="6">
        <f t="shared" si="13"/>
        <v>0</v>
      </c>
      <c r="L44" s="6">
        <f t="shared" si="13"/>
        <v>0</v>
      </c>
      <c r="M44" s="6">
        <f t="shared" si="13"/>
        <v>0</v>
      </c>
      <c r="N44" s="6">
        <f t="shared" si="2"/>
        <v>0</v>
      </c>
      <c r="O44" s="6">
        <f t="shared" si="13"/>
        <v>0</v>
      </c>
      <c r="P44" s="6">
        <f t="shared" si="13"/>
        <v>0</v>
      </c>
      <c r="Q44" s="6">
        <f t="shared" si="13"/>
        <v>0</v>
      </c>
      <c r="R44" s="6">
        <f t="shared" si="13"/>
        <v>0</v>
      </c>
      <c r="S44" s="6">
        <f t="shared" si="13"/>
        <v>0</v>
      </c>
      <c r="T44" s="6">
        <f t="shared" si="13"/>
        <v>0</v>
      </c>
      <c r="U44" s="6">
        <f t="shared" si="13"/>
        <v>32552.239999999991</v>
      </c>
      <c r="V44" s="6"/>
    </row>
    <row r="45" spans="1:22" ht="38.25" customHeight="1">
      <c r="A45" s="74">
        <v>29</v>
      </c>
      <c r="B45" s="74" t="s">
        <v>52</v>
      </c>
      <c r="C45" s="3">
        <f>'[1]Feb 2021'!H45</f>
        <v>8039.3221000000012</v>
      </c>
      <c r="D45" s="3">
        <v>9.1199999999999992</v>
      </c>
      <c r="E45" s="3">
        <f>'[1]Feb 2021'!E45+'March 2021'!D45</f>
        <v>217.19000000000003</v>
      </c>
      <c r="F45" s="3">
        <v>0</v>
      </c>
      <c r="G45" s="3">
        <f>'[1]Feb 2021'!G45+'March 2021'!F45</f>
        <v>0</v>
      </c>
      <c r="H45" s="3">
        <f t="shared" si="1"/>
        <v>8048.4421000000011</v>
      </c>
      <c r="I45" s="3">
        <f>'[1]Feb 2021'!N45</f>
        <v>0.81</v>
      </c>
      <c r="J45" s="3">
        <v>0.05</v>
      </c>
      <c r="K45" s="3">
        <f>'[1]Feb 2021'!K45+'March 2021'!J45</f>
        <v>0.16</v>
      </c>
      <c r="L45" s="3">
        <v>0</v>
      </c>
      <c r="M45" s="3">
        <f>'[1]Feb 2021'!M45+'March 2021'!L45</f>
        <v>0</v>
      </c>
      <c r="N45" s="3">
        <f t="shared" si="2"/>
        <v>0.8600000000000001</v>
      </c>
      <c r="O45" s="3">
        <f>'[1]Feb 2021'!T45</f>
        <v>14.43</v>
      </c>
      <c r="P45" s="3">
        <v>0</v>
      </c>
      <c r="Q45" s="3">
        <f>'[1]Feb 2021'!Q45+'March 2021'!P45</f>
        <v>0</v>
      </c>
      <c r="R45" s="3">
        <v>0</v>
      </c>
      <c r="S45" s="3">
        <f>'[1]Feb 2021'!S45+'March 2021'!R45</f>
        <v>0</v>
      </c>
      <c r="T45" s="3">
        <f t="shared" si="3"/>
        <v>14.43</v>
      </c>
      <c r="U45" s="3">
        <f t="shared" si="0"/>
        <v>8063.7321000000011</v>
      </c>
    </row>
    <row r="46" spans="1:22" ht="38.25" customHeight="1">
      <c r="A46" s="74">
        <v>30</v>
      </c>
      <c r="B46" s="74" t="s">
        <v>53</v>
      </c>
      <c r="C46" s="3">
        <f>'[1]Feb 2021'!H46</f>
        <v>7647.4550000000008</v>
      </c>
      <c r="D46" s="3">
        <v>19.670000000000002</v>
      </c>
      <c r="E46" s="3">
        <f>'[1]Feb 2021'!E46+'March 2021'!D46</f>
        <v>507.27000000000004</v>
      </c>
      <c r="F46" s="3">
        <v>0</v>
      </c>
      <c r="G46" s="3">
        <f>'[1]Feb 2021'!G46+'March 2021'!F46</f>
        <v>0</v>
      </c>
      <c r="H46" s="3">
        <f t="shared" si="1"/>
        <v>7667.1250000000009</v>
      </c>
      <c r="I46" s="3">
        <f>'[1]Feb 2021'!N46</f>
        <v>0.96</v>
      </c>
      <c r="J46" s="3">
        <v>0</v>
      </c>
      <c r="K46" s="3">
        <f>'[1]Feb 2021'!K46+'March 2021'!J46</f>
        <v>0</v>
      </c>
      <c r="L46" s="3">
        <v>0</v>
      </c>
      <c r="M46" s="3">
        <f>'[1]Feb 2021'!M46+'March 2021'!L46</f>
        <v>0</v>
      </c>
      <c r="N46" s="3">
        <f t="shared" si="2"/>
        <v>0.96</v>
      </c>
      <c r="O46" s="3">
        <f>'[1]Feb 2021'!T46</f>
        <v>0</v>
      </c>
      <c r="P46" s="3">
        <v>0</v>
      </c>
      <c r="Q46" s="3">
        <f>'[1]Feb 2021'!Q46+'March 2021'!P46</f>
        <v>0</v>
      </c>
      <c r="R46" s="3">
        <v>0</v>
      </c>
      <c r="S46" s="3">
        <f>'[1]Feb 2021'!S46+'March 2021'!R46</f>
        <v>0</v>
      </c>
      <c r="T46" s="3">
        <f t="shared" si="3"/>
        <v>0</v>
      </c>
      <c r="U46" s="3">
        <f t="shared" si="0"/>
        <v>7668.0850000000009</v>
      </c>
    </row>
    <row r="47" spans="1:22" s="5" customFormat="1" ht="38.25" customHeight="1">
      <c r="A47" s="74">
        <v>31</v>
      </c>
      <c r="B47" s="74" t="s">
        <v>54</v>
      </c>
      <c r="C47" s="3">
        <f>'[1]Feb 2021'!H47</f>
        <v>8379.18</v>
      </c>
      <c r="D47" s="3">
        <v>19.25</v>
      </c>
      <c r="E47" s="3">
        <f>'[1]Feb 2021'!E47+'March 2021'!D47</f>
        <v>480.7</v>
      </c>
      <c r="F47" s="3">
        <v>0</v>
      </c>
      <c r="G47" s="3">
        <f>'[1]Feb 2021'!G47+'March 2021'!F47</f>
        <v>0</v>
      </c>
      <c r="H47" s="3">
        <f t="shared" si="1"/>
        <v>8398.43</v>
      </c>
      <c r="I47" s="3">
        <f>'[1]Feb 2021'!N47</f>
        <v>6.89</v>
      </c>
      <c r="J47" s="3">
        <v>0</v>
      </c>
      <c r="K47" s="3">
        <f>'[1]Feb 2021'!K47+'March 2021'!J47</f>
        <v>0</v>
      </c>
      <c r="L47" s="3">
        <v>0</v>
      </c>
      <c r="M47" s="3">
        <f>'[1]Feb 2021'!M47+'March 2021'!L47</f>
        <v>0</v>
      </c>
      <c r="N47" s="3">
        <f t="shared" si="2"/>
        <v>6.89</v>
      </c>
      <c r="O47" s="3">
        <f>'[1]Feb 2021'!T47</f>
        <v>0.03</v>
      </c>
      <c r="P47" s="3">
        <v>0</v>
      </c>
      <c r="Q47" s="3">
        <f>'[1]Feb 2021'!Q47+'March 2021'!P47</f>
        <v>0</v>
      </c>
      <c r="R47" s="3">
        <v>0</v>
      </c>
      <c r="S47" s="3">
        <f>'[1]Feb 2021'!S47+'March 2021'!R47</f>
        <v>0</v>
      </c>
      <c r="T47" s="3">
        <f t="shared" si="3"/>
        <v>0.03</v>
      </c>
      <c r="U47" s="3">
        <f t="shared" si="0"/>
        <v>8405.35</v>
      </c>
      <c r="V47" s="76"/>
    </row>
    <row r="48" spans="1:22" s="5" customFormat="1" ht="38.25" customHeight="1">
      <c r="A48" s="74">
        <v>32</v>
      </c>
      <c r="B48" s="74" t="s">
        <v>55</v>
      </c>
      <c r="C48" s="3">
        <f>'[1]Feb 2021'!H48</f>
        <v>7487.83</v>
      </c>
      <c r="D48" s="3">
        <v>14.2</v>
      </c>
      <c r="E48" s="3">
        <f>'[1]Feb 2021'!E48+'March 2021'!D48</f>
        <v>329.37000000000006</v>
      </c>
      <c r="F48" s="3">
        <v>0</v>
      </c>
      <c r="G48" s="3">
        <f>'[1]Feb 2021'!G48+'March 2021'!F48</f>
        <v>0</v>
      </c>
      <c r="H48" s="3">
        <f t="shared" si="1"/>
        <v>7502.03</v>
      </c>
      <c r="I48" s="3">
        <f>'[1]Feb 2021'!N48</f>
        <v>0.505</v>
      </c>
      <c r="J48" s="3">
        <v>0</v>
      </c>
      <c r="K48" s="3">
        <f>'[1]Feb 2021'!K48+'March 2021'!J48</f>
        <v>0</v>
      </c>
      <c r="L48" s="3">
        <v>0</v>
      </c>
      <c r="M48" s="3">
        <f>'[1]Feb 2021'!M48+'March 2021'!L48</f>
        <v>0</v>
      </c>
      <c r="N48" s="3">
        <f t="shared" si="2"/>
        <v>0.505</v>
      </c>
      <c r="O48" s="3">
        <f>'[1]Feb 2021'!T48</f>
        <v>0</v>
      </c>
      <c r="P48" s="3">
        <v>0</v>
      </c>
      <c r="Q48" s="3">
        <f>'[1]Feb 2021'!Q48+'March 2021'!P48</f>
        <v>0</v>
      </c>
      <c r="R48" s="3">
        <v>0</v>
      </c>
      <c r="S48" s="3">
        <f>'[1]Feb 2021'!S48+'March 2021'!R48</f>
        <v>0</v>
      </c>
      <c r="T48" s="3">
        <f t="shared" si="3"/>
        <v>0</v>
      </c>
      <c r="U48" s="3">
        <f t="shared" si="0"/>
        <v>7502.5349999999999</v>
      </c>
      <c r="V48" s="76"/>
    </row>
    <row r="49" spans="1:22" s="5" customFormat="1" ht="38.25" customHeight="1">
      <c r="A49" s="73"/>
      <c r="B49" s="73" t="s">
        <v>56</v>
      </c>
      <c r="C49" s="6">
        <f>SUM(C45:C48)</f>
        <v>31553.787100000001</v>
      </c>
      <c r="D49" s="6">
        <f t="shared" ref="D49:U49" si="14">SUM(D45:D48)</f>
        <v>62.239999999999995</v>
      </c>
      <c r="E49" s="6">
        <f t="shared" si="14"/>
        <v>1534.5300000000002</v>
      </c>
      <c r="F49" s="6">
        <f t="shared" si="14"/>
        <v>0</v>
      </c>
      <c r="G49" s="6">
        <f t="shared" si="14"/>
        <v>0</v>
      </c>
      <c r="H49" s="6">
        <f t="shared" si="14"/>
        <v>31616.027099999999</v>
      </c>
      <c r="I49" s="6">
        <f t="shared" si="14"/>
        <v>9.1650000000000009</v>
      </c>
      <c r="J49" s="6">
        <f t="shared" si="14"/>
        <v>0.05</v>
      </c>
      <c r="K49" s="6">
        <f t="shared" si="14"/>
        <v>0.16</v>
      </c>
      <c r="L49" s="6">
        <f t="shared" si="14"/>
        <v>0</v>
      </c>
      <c r="M49" s="6">
        <f t="shared" si="14"/>
        <v>0</v>
      </c>
      <c r="N49" s="6">
        <f t="shared" si="2"/>
        <v>9.2150000000000016</v>
      </c>
      <c r="O49" s="6">
        <f t="shared" si="14"/>
        <v>14.459999999999999</v>
      </c>
      <c r="P49" s="6">
        <f t="shared" si="14"/>
        <v>0</v>
      </c>
      <c r="Q49" s="6">
        <f t="shared" si="14"/>
        <v>0</v>
      </c>
      <c r="R49" s="6">
        <f t="shared" si="14"/>
        <v>0</v>
      </c>
      <c r="S49" s="6">
        <f t="shared" si="14"/>
        <v>0</v>
      </c>
      <c r="T49" s="6">
        <f t="shared" si="14"/>
        <v>14.459999999999999</v>
      </c>
      <c r="U49" s="6">
        <f t="shared" si="14"/>
        <v>31639.702100000002</v>
      </c>
      <c r="V49" s="6"/>
    </row>
    <row r="50" spans="1:22" s="5" customFormat="1" ht="38.25" customHeight="1">
      <c r="A50" s="73"/>
      <c r="B50" s="73" t="s">
        <v>57</v>
      </c>
      <c r="C50" s="6">
        <f>C49+C44</f>
        <v>64038.757099999988</v>
      </c>
      <c r="D50" s="6">
        <f t="shared" ref="D50:U50" si="15">D49+D44</f>
        <v>129.51</v>
      </c>
      <c r="E50" s="6">
        <f t="shared" si="15"/>
        <v>2499.42</v>
      </c>
      <c r="F50" s="6">
        <f t="shared" si="15"/>
        <v>0</v>
      </c>
      <c r="G50" s="6">
        <f t="shared" si="15"/>
        <v>0</v>
      </c>
      <c r="H50" s="6">
        <f t="shared" si="15"/>
        <v>64168.26709999999</v>
      </c>
      <c r="I50" s="6">
        <f t="shared" si="15"/>
        <v>9.1650000000000009</v>
      </c>
      <c r="J50" s="6">
        <f t="shared" si="15"/>
        <v>0.05</v>
      </c>
      <c r="K50" s="6">
        <f t="shared" si="15"/>
        <v>0.16</v>
      </c>
      <c r="L50" s="6">
        <f t="shared" si="15"/>
        <v>0</v>
      </c>
      <c r="M50" s="6">
        <f t="shared" si="15"/>
        <v>0</v>
      </c>
      <c r="N50" s="6">
        <f t="shared" si="2"/>
        <v>9.2150000000000016</v>
      </c>
      <c r="O50" s="6">
        <f t="shared" si="15"/>
        <v>14.459999999999999</v>
      </c>
      <c r="P50" s="6">
        <f t="shared" si="15"/>
        <v>0</v>
      </c>
      <c r="Q50" s="6">
        <f t="shared" si="15"/>
        <v>0</v>
      </c>
      <c r="R50" s="6">
        <f t="shared" si="15"/>
        <v>0</v>
      </c>
      <c r="S50" s="6">
        <f t="shared" si="15"/>
        <v>0</v>
      </c>
      <c r="T50" s="6">
        <f t="shared" si="15"/>
        <v>14.459999999999999</v>
      </c>
      <c r="U50" s="6">
        <f t="shared" si="15"/>
        <v>64191.942099999993</v>
      </c>
      <c r="V50" s="6"/>
    </row>
    <row r="51" spans="1:22" s="5" customFormat="1" ht="38.25" customHeight="1">
      <c r="A51" s="73"/>
      <c r="B51" s="73" t="s">
        <v>58</v>
      </c>
      <c r="C51" s="6">
        <f>C50+C39+C25</f>
        <v>111872.65889999999</v>
      </c>
      <c r="D51" s="6">
        <f t="shared" ref="D51:U51" si="16">D50+D39+D25</f>
        <v>269.14699999999999</v>
      </c>
      <c r="E51" s="6">
        <f t="shared" si="16"/>
        <v>4896.3620000000001</v>
      </c>
      <c r="F51" s="6">
        <f t="shared" si="16"/>
        <v>8.5</v>
      </c>
      <c r="G51" s="6">
        <f t="shared" si="16"/>
        <v>372.74999999999994</v>
      </c>
      <c r="H51" s="6">
        <f t="shared" si="16"/>
        <v>112133.30589999999</v>
      </c>
      <c r="I51" s="6">
        <f t="shared" si="16"/>
        <v>6898.6720000000005</v>
      </c>
      <c r="J51" s="6">
        <f t="shared" si="16"/>
        <v>25.782999999999998</v>
      </c>
      <c r="K51" s="6">
        <f t="shared" si="16"/>
        <v>803.03499999999997</v>
      </c>
      <c r="L51" s="6">
        <f t="shared" si="16"/>
        <v>0</v>
      </c>
      <c r="M51" s="6">
        <f t="shared" si="16"/>
        <v>0.02</v>
      </c>
      <c r="N51" s="6">
        <f t="shared" si="2"/>
        <v>6924.4550000000008</v>
      </c>
      <c r="O51" s="6">
        <f t="shared" si="16"/>
        <v>924.37699999999995</v>
      </c>
      <c r="P51" s="6">
        <f t="shared" si="16"/>
        <v>0.32</v>
      </c>
      <c r="Q51" s="6">
        <f t="shared" si="16"/>
        <v>15.645</v>
      </c>
      <c r="R51" s="6">
        <f t="shared" si="16"/>
        <v>0</v>
      </c>
      <c r="S51" s="6">
        <f t="shared" si="16"/>
        <v>0.05</v>
      </c>
      <c r="T51" s="6">
        <f t="shared" si="16"/>
        <v>924.69699999999989</v>
      </c>
      <c r="U51" s="6">
        <f t="shared" si="16"/>
        <v>119982.45789999998</v>
      </c>
      <c r="V51" s="6"/>
    </row>
    <row r="52" spans="1:22" s="5" customFormat="1" ht="42.75" customHeight="1">
      <c r="A52" s="10"/>
      <c r="B52" s="10"/>
      <c r="C52" s="76"/>
      <c r="D52" s="76"/>
      <c r="E52" s="76"/>
      <c r="F52" s="76"/>
      <c r="G52" s="76"/>
      <c r="H52" s="76">
        <f>C51+D51-F51</f>
        <v>112133.30589999999</v>
      </c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</row>
    <row r="53" spans="1:22" s="10" customFormat="1" ht="24.75" customHeight="1">
      <c r="B53" s="76"/>
      <c r="C53" s="200" t="s">
        <v>59</v>
      </c>
      <c r="D53" s="200"/>
      <c r="E53" s="200"/>
      <c r="F53" s="200"/>
      <c r="G53" s="200"/>
      <c r="H53" s="11"/>
      <c r="I53" s="76"/>
      <c r="J53" s="76">
        <f>D51+J51+P51-F51-L51-R51</f>
        <v>286.75</v>
      </c>
      <c r="K53" s="76"/>
      <c r="L53" s="76"/>
      <c r="M53" s="76"/>
      <c r="N53" s="76"/>
      <c r="R53" s="76"/>
      <c r="U53" s="76"/>
    </row>
    <row r="54" spans="1:22" s="10" customFormat="1" ht="30" customHeight="1">
      <c r="B54" s="76"/>
      <c r="C54" s="200" t="s">
        <v>60</v>
      </c>
      <c r="D54" s="200"/>
      <c r="E54" s="200"/>
      <c r="F54" s="200"/>
      <c r="G54" s="200"/>
      <c r="H54" s="12"/>
      <c r="I54" s="76"/>
      <c r="J54" s="76">
        <f>E51+K51+Q51-G51-M51-S51</f>
        <v>5342.2219999999998</v>
      </c>
      <c r="K54" s="76"/>
      <c r="L54" s="76"/>
      <c r="M54" s="76"/>
      <c r="N54" s="76"/>
      <c r="R54" s="76"/>
      <c r="T54" s="76"/>
    </row>
    <row r="55" spans="1:22" ht="33" customHeight="1">
      <c r="C55" s="200" t="s">
        <v>61</v>
      </c>
      <c r="D55" s="200"/>
      <c r="E55" s="200"/>
      <c r="F55" s="200"/>
      <c r="G55" s="200"/>
      <c r="H55" s="12"/>
      <c r="I55" s="13"/>
      <c r="J55" s="76">
        <f>H51+N51+T51</f>
        <v>119982.45789999999</v>
      </c>
      <c r="K55" s="12"/>
      <c r="L55" s="12"/>
      <c r="M55" s="14" t="e">
        <f>#REF!+'March 2021'!J53</f>
        <v>#REF!</v>
      </c>
      <c r="N55" s="12"/>
      <c r="P55" s="10"/>
      <c r="Q55" s="15"/>
      <c r="U55" s="15"/>
    </row>
    <row r="56" spans="1:22" ht="33" customHeight="1">
      <c r="C56" s="18"/>
      <c r="D56" s="76"/>
      <c r="E56" s="76"/>
      <c r="F56" s="76"/>
      <c r="G56" s="76"/>
      <c r="H56" s="12"/>
      <c r="I56" s="13"/>
      <c r="J56" s="76"/>
      <c r="K56" s="12"/>
      <c r="L56" s="12"/>
      <c r="M56" s="19"/>
      <c r="N56" s="20">
        <f>'[1]sep 2020 '!J56+'March 2021'!J53</f>
        <v>117037.66089999999</v>
      </c>
      <c r="P56" s="10"/>
      <c r="Q56" s="15"/>
      <c r="U56" s="15"/>
    </row>
    <row r="57" spans="1:22" s="21" customFormat="1" ht="37.5" customHeight="1">
      <c r="B57" s="201" t="s">
        <v>62</v>
      </c>
      <c r="C57" s="201"/>
      <c r="D57" s="201"/>
      <c r="E57" s="201"/>
      <c r="F57" s="201"/>
      <c r="G57" s="22"/>
      <c r="H57" s="23"/>
      <c r="I57" s="24"/>
      <c r="J57" s="202"/>
      <c r="K57" s="199"/>
      <c r="L57" s="199"/>
      <c r="M57" s="25">
        <f>'[1]July 2020'!J56+'March 2021'!J53</f>
        <v>116228.6899</v>
      </c>
      <c r="N57" s="23">
        <f>H51*3</f>
        <v>336399.91769999999</v>
      </c>
      <c r="O57" s="23"/>
      <c r="P57" s="75"/>
      <c r="Q57" s="201" t="s">
        <v>63</v>
      </c>
      <c r="R57" s="201"/>
      <c r="S57" s="201"/>
      <c r="T57" s="201"/>
      <c r="U57" s="201"/>
    </row>
    <row r="58" spans="1:22" s="21" customFormat="1" ht="37.5" customHeight="1">
      <c r="B58" s="201" t="s">
        <v>64</v>
      </c>
      <c r="C58" s="201"/>
      <c r="D58" s="201"/>
      <c r="E58" s="201"/>
      <c r="F58" s="201"/>
      <c r="G58" s="23"/>
      <c r="H58" s="22"/>
      <c r="I58" s="26"/>
      <c r="J58" s="27"/>
      <c r="K58" s="77"/>
      <c r="L58" s="27"/>
      <c r="M58" s="23"/>
      <c r="N58" s="58">
        <f>N57+N51+T51</f>
        <v>344249.06969999999</v>
      </c>
      <c r="O58" s="23"/>
      <c r="P58" s="75"/>
      <c r="Q58" s="201" t="s">
        <v>64</v>
      </c>
      <c r="R58" s="201"/>
      <c r="S58" s="201"/>
      <c r="T58" s="201"/>
      <c r="U58" s="201"/>
    </row>
    <row r="59" spans="1:22" s="21" customFormat="1" ht="37.5" customHeight="1">
      <c r="H59" s="28">
        <f>'[1]Feb 2021'!J55+'March 2021'!J53</f>
        <v>119982.45789999999</v>
      </c>
      <c r="I59" s="29"/>
      <c r="J59" s="199" t="s">
        <v>65</v>
      </c>
      <c r="K59" s="199"/>
      <c r="L59" s="199"/>
      <c r="M59" s="28" t="e">
        <f>#REF!+'March 2021'!J53</f>
        <v>#REF!</v>
      </c>
      <c r="P59" s="30"/>
      <c r="Q59" s="30"/>
      <c r="R59" s="30"/>
      <c r="S59" s="31"/>
      <c r="T59" s="30"/>
      <c r="U59" s="30"/>
    </row>
    <row r="60" spans="1:22" s="21" customFormat="1" ht="37.5" customHeight="1">
      <c r="G60" s="19"/>
      <c r="H60" s="28">
        <f>H51+N51+T51</f>
        <v>119982.45789999999</v>
      </c>
      <c r="I60" s="29"/>
      <c r="J60" s="199" t="s">
        <v>66</v>
      </c>
      <c r="K60" s="199"/>
      <c r="L60" s="199"/>
      <c r="M60" s="28" t="e">
        <f>#REF!+'March 2021'!J53</f>
        <v>#REF!</v>
      </c>
      <c r="P60" s="30"/>
      <c r="Q60" s="30"/>
      <c r="R60" s="30"/>
      <c r="S60" s="31"/>
      <c r="T60" s="30"/>
      <c r="U60" s="30"/>
    </row>
    <row r="61" spans="1:22">
      <c r="H61" s="32"/>
    </row>
    <row r="62" spans="1:22">
      <c r="H62" s="20">
        <f>'[1]nov 2020'!J56+'March 2021'!J53</f>
        <v>118901.60089999999</v>
      </c>
      <c r="I62" s="34"/>
      <c r="J62" s="32"/>
    </row>
    <row r="63" spans="1:22">
      <c r="H63" s="20">
        <f>'[1]nov 2020'!J56+'March 2021'!J53</f>
        <v>118901.60089999999</v>
      </c>
      <c r="I63" s="34"/>
      <c r="J63" s="32"/>
    </row>
    <row r="64" spans="1:22">
      <c r="H64" s="20">
        <f>'[2]nov 17'!J53+'[2]dec 17'!J51</f>
        <v>98988.2883</v>
      </c>
      <c r="I64" s="34"/>
      <c r="J64" s="32"/>
    </row>
    <row r="65" spans="8:21">
      <c r="H65" s="32"/>
      <c r="I65" s="34"/>
      <c r="J65" s="32"/>
    </row>
    <row r="66" spans="8:21">
      <c r="H66" s="32"/>
      <c r="I66" s="34"/>
      <c r="J66" s="32"/>
    </row>
    <row r="67" spans="8:21">
      <c r="P67" s="1"/>
      <c r="Q67" s="1"/>
      <c r="R67" s="1"/>
      <c r="S67" s="2"/>
      <c r="T67" s="1"/>
      <c r="U67" s="1"/>
    </row>
    <row r="68" spans="8:21">
      <c r="P68" s="1"/>
      <c r="Q68" s="1"/>
      <c r="R68" s="1"/>
      <c r="S68" s="2"/>
      <c r="T68" s="1"/>
      <c r="U68" s="1"/>
    </row>
  </sheetData>
  <mergeCells count="30"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  <mergeCell ref="Q57:U57"/>
    <mergeCell ref="B58:F58"/>
    <mergeCell ref="Q58:U58"/>
    <mergeCell ref="P5:Q5"/>
    <mergeCell ref="R5:S5"/>
    <mergeCell ref="T5:T6"/>
    <mergeCell ref="U5:U6"/>
    <mergeCell ref="C53:G53"/>
    <mergeCell ref="C54:G54"/>
    <mergeCell ref="H5:H6"/>
    <mergeCell ref="I5:I6"/>
    <mergeCell ref="J5:K5"/>
    <mergeCell ref="L5:M5"/>
    <mergeCell ref="N5:N6"/>
    <mergeCell ref="O5:O6"/>
    <mergeCell ref="J59:L59"/>
    <mergeCell ref="J60:L60"/>
    <mergeCell ref="C55:G55"/>
    <mergeCell ref="B57:F57"/>
    <mergeCell ref="J57:L57"/>
  </mergeCells>
  <pageMargins left="0.15748031496062992" right="0.23622047244094491" top="0.27559055118110237" bottom="0.15748031496062992" header="0.19685039370078741" footer="0.15748031496062992"/>
  <pageSetup paperSize="8" scale="36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8"/>
  <sheetViews>
    <sheetView zoomScale="48" zoomScaleNormal="48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N60" sqref="N60"/>
    </sheetView>
  </sheetViews>
  <sheetFormatPr defaultRowHeight="31.5"/>
  <cols>
    <col min="1" max="1" width="11.5703125" style="21" customWidth="1"/>
    <col min="2" max="2" width="40.7109375" style="49" customWidth="1"/>
    <col min="3" max="3" width="28.140625" style="21" customWidth="1"/>
    <col min="4" max="5" width="25.42578125" style="21" customWidth="1"/>
    <col min="6" max="6" width="28.42578125" style="21" customWidth="1"/>
    <col min="7" max="7" width="31.28515625" style="21" customWidth="1"/>
    <col min="8" max="8" width="32.42578125" style="21" customWidth="1"/>
    <col min="9" max="9" width="33" style="29" customWidth="1"/>
    <col min="10" max="15" width="25.42578125" style="21" customWidth="1"/>
    <col min="16" max="18" width="25.42578125" style="30" customWidth="1"/>
    <col min="19" max="19" width="25.42578125" style="31" customWidth="1"/>
    <col min="20" max="20" width="25.42578125" style="30" customWidth="1"/>
    <col min="21" max="21" width="28.140625" style="30" customWidth="1"/>
    <col min="22" max="16384" width="9.140625" style="21"/>
  </cols>
  <sheetData>
    <row r="1" spans="1:21" ht="55.5" customHeight="1">
      <c r="A1" s="207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</row>
    <row r="2" spans="1:21" ht="15" customHeight="1">
      <c r="A2" s="209" t="s">
        <v>76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</row>
    <row r="3" spans="1:21" ht="32.25" customHeight="1">
      <c r="A3" s="209"/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</row>
    <row r="4" spans="1:21" s="35" customFormat="1" ht="43.5" customHeight="1">
      <c r="A4" s="207" t="s">
        <v>2</v>
      </c>
      <c r="B4" s="211" t="s">
        <v>3</v>
      </c>
      <c r="C4" s="207" t="s">
        <v>4</v>
      </c>
      <c r="D4" s="207"/>
      <c r="E4" s="207"/>
      <c r="F4" s="207"/>
      <c r="G4" s="207"/>
      <c r="H4" s="207"/>
      <c r="I4" s="207" t="s">
        <v>5</v>
      </c>
      <c r="J4" s="210"/>
      <c r="K4" s="210"/>
      <c r="L4" s="210"/>
      <c r="M4" s="210"/>
      <c r="N4" s="210"/>
      <c r="O4" s="207" t="s">
        <v>6</v>
      </c>
      <c r="P4" s="210"/>
      <c r="Q4" s="210"/>
      <c r="R4" s="210"/>
      <c r="S4" s="210"/>
      <c r="T4" s="210"/>
      <c r="U4" s="123"/>
    </row>
    <row r="5" spans="1:21" s="35" customFormat="1" ht="54.75" customHeight="1">
      <c r="A5" s="210"/>
      <c r="B5" s="212"/>
      <c r="C5" s="207" t="s">
        <v>7</v>
      </c>
      <c r="D5" s="207" t="s">
        <v>8</v>
      </c>
      <c r="E5" s="207"/>
      <c r="F5" s="207" t="s">
        <v>9</v>
      </c>
      <c r="G5" s="207"/>
      <c r="H5" s="207" t="s">
        <v>10</v>
      </c>
      <c r="I5" s="207" t="s">
        <v>7</v>
      </c>
      <c r="J5" s="207" t="s">
        <v>8</v>
      </c>
      <c r="K5" s="207"/>
      <c r="L5" s="207" t="s">
        <v>9</v>
      </c>
      <c r="M5" s="207"/>
      <c r="N5" s="207" t="s">
        <v>10</v>
      </c>
      <c r="O5" s="207" t="s">
        <v>7</v>
      </c>
      <c r="P5" s="207" t="s">
        <v>8</v>
      </c>
      <c r="Q5" s="207"/>
      <c r="R5" s="207" t="s">
        <v>9</v>
      </c>
      <c r="S5" s="207"/>
      <c r="T5" s="207" t="s">
        <v>10</v>
      </c>
      <c r="U5" s="207" t="s">
        <v>11</v>
      </c>
    </row>
    <row r="6" spans="1:21" s="35" customFormat="1" ht="38.25" customHeight="1">
      <c r="A6" s="210"/>
      <c r="B6" s="212"/>
      <c r="C6" s="210"/>
      <c r="D6" s="122" t="s">
        <v>12</v>
      </c>
      <c r="E6" s="122" t="s">
        <v>13</v>
      </c>
      <c r="F6" s="122" t="s">
        <v>12</v>
      </c>
      <c r="G6" s="122" t="s">
        <v>13</v>
      </c>
      <c r="H6" s="207"/>
      <c r="I6" s="210"/>
      <c r="J6" s="122" t="s">
        <v>12</v>
      </c>
      <c r="K6" s="122" t="s">
        <v>13</v>
      </c>
      <c r="L6" s="122" t="s">
        <v>12</v>
      </c>
      <c r="M6" s="122" t="s">
        <v>13</v>
      </c>
      <c r="N6" s="207"/>
      <c r="O6" s="210"/>
      <c r="P6" s="122" t="s">
        <v>12</v>
      </c>
      <c r="Q6" s="122" t="s">
        <v>13</v>
      </c>
      <c r="R6" s="122" t="s">
        <v>12</v>
      </c>
      <c r="S6" s="122" t="s">
        <v>13</v>
      </c>
      <c r="T6" s="207"/>
      <c r="U6" s="207"/>
    </row>
    <row r="7" spans="1:21" ht="38.25" customHeight="1">
      <c r="A7" s="123">
        <v>1</v>
      </c>
      <c r="B7" s="125" t="s">
        <v>14</v>
      </c>
      <c r="C7" s="3">
        <v>189.45999999999998</v>
      </c>
      <c r="D7" s="3">
        <v>0</v>
      </c>
      <c r="E7" s="3">
        <v>0</v>
      </c>
      <c r="F7" s="3">
        <v>0</v>
      </c>
      <c r="G7" s="3">
        <v>8.9580000000000002</v>
      </c>
      <c r="H7" s="3">
        <f>C7+(D7-F7)</f>
        <v>189.45999999999998</v>
      </c>
      <c r="I7" s="3">
        <v>403.11799999999988</v>
      </c>
      <c r="J7" s="3">
        <v>1.27</v>
      </c>
      <c r="K7" s="3">
        <v>41.793000000000006</v>
      </c>
      <c r="L7" s="3">
        <v>0</v>
      </c>
      <c r="M7" s="3">
        <v>0</v>
      </c>
      <c r="N7" s="3">
        <f>I7+(J7-L7)</f>
        <v>404.38799999999986</v>
      </c>
      <c r="O7" s="3">
        <v>17.390000000000008</v>
      </c>
      <c r="P7" s="3">
        <v>0</v>
      </c>
      <c r="Q7" s="3">
        <v>1.88</v>
      </c>
      <c r="R7" s="3">
        <v>0</v>
      </c>
      <c r="S7" s="3">
        <v>1.88</v>
      </c>
      <c r="T7" s="3">
        <f>O7+(P7-R7)</f>
        <v>17.390000000000008</v>
      </c>
      <c r="U7" s="3">
        <f>H7+N7+T7</f>
        <v>611.23799999999983</v>
      </c>
    </row>
    <row r="8" spans="1:21" ht="38.25" customHeight="1">
      <c r="A8" s="123">
        <v>2</v>
      </c>
      <c r="B8" s="125" t="s">
        <v>15</v>
      </c>
      <c r="C8" s="3">
        <v>265.39</v>
      </c>
      <c r="D8" s="3">
        <v>0</v>
      </c>
      <c r="E8" s="3">
        <v>0</v>
      </c>
      <c r="F8" s="3">
        <v>0</v>
      </c>
      <c r="G8" s="3">
        <v>0</v>
      </c>
      <c r="H8" s="3">
        <f t="shared" ref="H8:H51" si="0">C8+(D8-F8)</f>
        <v>265.39</v>
      </c>
      <c r="I8" s="3">
        <v>300.40800000000002</v>
      </c>
      <c r="J8" s="3">
        <v>4.9800000000000004</v>
      </c>
      <c r="K8" s="3">
        <v>43.207999999999998</v>
      </c>
      <c r="L8" s="3">
        <v>0</v>
      </c>
      <c r="M8" s="3">
        <v>0</v>
      </c>
      <c r="N8" s="3">
        <f t="shared" ref="N8:N48" si="1">I8+(J8-L8)</f>
        <v>305.38800000000003</v>
      </c>
      <c r="O8" s="3">
        <v>63.11</v>
      </c>
      <c r="P8" s="3">
        <v>3.18</v>
      </c>
      <c r="Q8" s="3">
        <v>3.18</v>
      </c>
      <c r="R8" s="3">
        <v>0</v>
      </c>
      <c r="S8" s="3">
        <v>0</v>
      </c>
      <c r="T8" s="3">
        <f t="shared" ref="T8:T48" si="2">O8+(P8-R8)</f>
        <v>66.290000000000006</v>
      </c>
      <c r="U8" s="3">
        <f t="shared" ref="U8:U48" si="3">H8+N8+T8</f>
        <v>637.06799999999998</v>
      </c>
    </row>
    <row r="9" spans="1:21" ht="38.25" customHeight="1">
      <c r="A9" s="123">
        <v>3</v>
      </c>
      <c r="B9" s="125" t="s">
        <v>16</v>
      </c>
      <c r="C9" s="3">
        <v>209.16</v>
      </c>
      <c r="D9" s="3">
        <v>0</v>
      </c>
      <c r="E9" s="3">
        <v>0</v>
      </c>
      <c r="F9" s="3">
        <v>0</v>
      </c>
      <c r="G9" s="3">
        <v>0</v>
      </c>
      <c r="H9" s="3">
        <f t="shared" si="0"/>
        <v>209.16</v>
      </c>
      <c r="I9" s="3">
        <v>694.58799999999997</v>
      </c>
      <c r="J9" s="3">
        <v>1.22</v>
      </c>
      <c r="K9" s="3">
        <v>12.28</v>
      </c>
      <c r="L9" s="3">
        <v>0</v>
      </c>
      <c r="M9" s="3">
        <v>0</v>
      </c>
      <c r="N9" s="3">
        <f t="shared" si="1"/>
        <v>695.80799999999999</v>
      </c>
      <c r="O9" s="3">
        <v>44.739999999999995</v>
      </c>
      <c r="P9" s="3">
        <v>0</v>
      </c>
      <c r="Q9" s="3">
        <v>0</v>
      </c>
      <c r="R9" s="3">
        <v>0</v>
      </c>
      <c r="S9" s="3">
        <v>0</v>
      </c>
      <c r="T9" s="3">
        <f t="shared" si="2"/>
        <v>44.739999999999995</v>
      </c>
      <c r="U9" s="3">
        <f t="shared" si="3"/>
        <v>949.70799999999997</v>
      </c>
    </row>
    <row r="10" spans="1:21" s="23" customFormat="1" ht="38.25" customHeight="1">
      <c r="A10" s="123">
        <v>4</v>
      </c>
      <c r="B10" s="125" t="s">
        <v>17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f t="shared" si="0"/>
        <v>0</v>
      </c>
      <c r="I10" s="3">
        <v>341.82500000000005</v>
      </c>
      <c r="J10" s="3">
        <v>0.09</v>
      </c>
      <c r="K10" s="3">
        <v>4.3599999999999994</v>
      </c>
      <c r="L10" s="3">
        <v>0</v>
      </c>
      <c r="M10" s="3">
        <v>0</v>
      </c>
      <c r="N10" s="3">
        <f t="shared" si="1"/>
        <v>341.91500000000002</v>
      </c>
      <c r="O10" s="3">
        <v>0.20000000000000007</v>
      </c>
      <c r="P10" s="3">
        <v>0</v>
      </c>
      <c r="Q10" s="3">
        <v>0</v>
      </c>
      <c r="R10" s="3">
        <v>0</v>
      </c>
      <c r="S10" s="3">
        <v>0</v>
      </c>
      <c r="T10" s="3">
        <f t="shared" si="2"/>
        <v>0.20000000000000007</v>
      </c>
      <c r="U10" s="3">
        <f t="shared" si="3"/>
        <v>342.11500000000001</v>
      </c>
    </row>
    <row r="11" spans="1:21" s="23" customFormat="1" ht="38.25" customHeight="1">
      <c r="A11" s="122"/>
      <c r="B11" s="124" t="s">
        <v>18</v>
      </c>
      <c r="C11" s="6">
        <f>SUM(C7:C10)</f>
        <v>664.01</v>
      </c>
      <c r="D11" s="6">
        <f t="shared" ref="D11:U11" si="4">SUM(D7:D10)</f>
        <v>0</v>
      </c>
      <c r="E11" s="6">
        <f t="shared" si="4"/>
        <v>0</v>
      </c>
      <c r="F11" s="6">
        <f t="shared" si="4"/>
        <v>0</v>
      </c>
      <c r="G11" s="6">
        <f t="shared" si="4"/>
        <v>8.9580000000000002</v>
      </c>
      <c r="H11" s="6">
        <f t="shared" si="4"/>
        <v>664.01</v>
      </c>
      <c r="I11" s="6">
        <f t="shared" si="4"/>
        <v>1739.9389999999999</v>
      </c>
      <c r="J11" s="6">
        <f t="shared" si="4"/>
        <v>7.56</v>
      </c>
      <c r="K11" s="6">
        <f t="shared" si="4"/>
        <v>101.64100000000001</v>
      </c>
      <c r="L11" s="6">
        <f t="shared" si="4"/>
        <v>0</v>
      </c>
      <c r="M11" s="6">
        <f t="shared" si="4"/>
        <v>0</v>
      </c>
      <c r="N11" s="6">
        <f t="shared" si="4"/>
        <v>1747.4989999999998</v>
      </c>
      <c r="O11" s="6">
        <f t="shared" si="4"/>
        <v>125.44</v>
      </c>
      <c r="P11" s="6">
        <f t="shared" si="4"/>
        <v>3.18</v>
      </c>
      <c r="Q11" s="6">
        <f t="shared" si="4"/>
        <v>5.0600000000000005</v>
      </c>
      <c r="R11" s="6">
        <f t="shared" si="4"/>
        <v>0</v>
      </c>
      <c r="S11" s="6">
        <f t="shared" si="4"/>
        <v>1.88</v>
      </c>
      <c r="T11" s="6">
        <f t="shared" si="4"/>
        <v>128.62</v>
      </c>
      <c r="U11" s="6">
        <f t="shared" si="4"/>
        <v>2540.1289999999999</v>
      </c>
    </row>
    <row r="12" spans="1:21" ht="38.25" customHeight="1">
      <c r="A12" s="123">
        <v>5</v>
      </c>
      <c r="B12" s="125" t="s">
        <v>19</v>
      </c>
      <c r="C12" s="3">
        <v>413.23999999999961</v>
      </c>
      <c r="D12" s="3">
        <v>0</v>
      </c>
      <c r="E12" s="3">
        <v>0</v>
      </c>
      <c r="F12" s="3">
        <v>0</v>
      </c>
      <c r="G12" s="3">
        <v>23.09</v>
      </c>
      <c r="H12" s="3">
        <f t="shared" si="0"/>
        <v>413.23999999999961</v>
      </c>
      <c r="I12" s="3">
        <v>801.68499999999995</v>
      </c>
      <c r="J12" s="105">
        <v>1.49</v>
      </c>
      <c r="K12" s="3">
        <v>67.004999999999995</v>
      </c>
      <c r="L12" s="3">
        <v>0</v>
      </c>
      <c r="M12" s="3">
        <v>0</v>
      </c>
      <c r="N12" s="3">
        <f t="shared" si="1"/>
        <v>803.17499999999995</v>
      </c>
      <c r="O12" s="3">
        <v>36.850000000000009</v>
      </c>
      <c r="P12" s="3">
        <v>0</v>
      </c>
      <c r="Q12" s="3">
        <v>0</v>
      </c>
      <c r="R12" s="3">
        <v>0</v>
      </c>
      <c r="S12" s="3">
        <v>0</v>
      </c>
      <c r="T12" s="3">
        <f t="shared" si="2"/>
        <v>36.850000000000009</v>
      </c>
      <c r="U12" s="3">
        <f t="shared" si="3"/>
        <v>1253.2649999999994</v>
      </c>
    </row>
    <row r="13" spans="1:21" ht="38.25" customHeight="1">
      <c r="A13" s="123">
        <v>6</v>
      </c>
      <c r="B13" s="125" t="s">
        <v>20</v>
      </c>
      <c r="C13" s="3">
        <v>311.38000000000011</v>
      </c>
      <c r="D13" s="3">
        <v>0.85</v>
      </c>
      <c r="E13" s="3">
        <v>0.85</v>
      </c>
      <c r="F13" s="3">
        <v>0</v>
      </c>
      <c r="G13" s="3">
        <v>0</v>
      </c>
      <c r="H13" s="3">
        <f t="shared" si="0"/>
        <v>312.23000000000013</v>
      </c>
      <c r="I13" s="3">
        <v>523.20200000000023</v>
      </c>
      <c r="J13" s="105">
        <v>2.42</v>
      </c>
      <c r="K13" s="3">
        <v>8.7519999999999989</v>
      </c>
      <c r="L13" s="3">
        <v>0</v>
      </c>
      <c r="M13" s="3">
        <v>0</v>
      </c>
      <c r="N13" s="3">
        <f t="shared" si="1"/>
        <v>525.62200000000018</v>
      </c>
      <c r="O13" s="3">
        <v>68.39</v>
      </c>
      <c r="P13" s="3">
        <v>0</v>
      </c>
      <c r="Q13" s="3">
        <v>0</v>
      </c>
      <c r="R13" s="3">
        <v>0</v>
      </c>
      <c r="S13" s="3">
        <v>0</v>
      </c>
      <c r="T13" s="3">
        <f t="shared" si="2"/>
        <v>68.39</v>
      </c>
      <c r="U13" s="3">
        <f t="shared" si="3"/>
        <v>906.2420000000003</v>
      </c>
    </row>
    <row r="14" spans="1:21" s="23" customFormat="1" ht="38.25" customHeight="1">
      <c r="A14" s="123">
        <v>7</v>
      </c>
      <c r="B14" s="125" t="s">
        <v>21</v>
      </c>
      <c r="C14" s="3">
        <v>1216.4399999999994</v>
      </c>
      <c r="D14" s="3">
        <v>0</v>
      </c>
      <c r="E14" s="3">
        <v>0.15</v>
      </c>
      <c r="F14" s="3">
        <v>0</v>
      </c>
      <c r="G14" s="3">
        <v>0</v>
      </c>
      <c r="H14" s="3">
        <f t="shared" si="0"/>
        <v>1216.4399999999994</v>
      </c>
      <c r="I14" s="3">
        <v>855.25800000000027</v>
      </c>
      <c r="J14" s="105">
        <v>3.15</v>
      </c>
      <c r="K14" s="3">
        <v>40.107999999999997</v>
      </c>
      <c r="L14" s="3">
        <v>0</v>
      </c>
      <c r="M14" s="3">
        <v>0</v>
      </c>
      <c r="N14" s="3">
        <f t="shared" si="1"/>
        <v>858.40800000000024</v>
      </c>
      <c r="O14" s="3">
        <v>61.329999999999991</v>
      </c>
      <c r="P14" s="3">
        <v>0</v>
      </c>
      <c r="Q14" s="3">
        <v>0</v>
      </c>
      <c r="R14" s="3">
        <v>0</v>
      </c>
      <c r="S14" s="3">
        <v>0</v>
      </c>
      <c r="T14" s="3">
        <f t="shared" si="2"/>
        <v>61.329999999999991</v>
      </c>
      <c r="U14" s="3">
        <f t="shared" si="3"/>
        <v>2136.1779999999994</v>
      </c>
    </row>
    <row r="15" spans="1:21" s="23" customFormat="1" ht="38.25" customHeight="1">
      <c r="A15" s="122"/>
      <c r="B15" s="124" t="s">
        <v>22</v>
      </c>
      <c r="C15" s="6">
        <f>SUM(C12:C14)</f>
        <v>1941.059999999999</v>
      </c>
      <c r="D15" s="6">
        <f t="shared" ref="D15:U15" si="5">SUM(D12:D14)</f>
        <v>0.85</v>
      </c>
      <c r="E15" s="6">
        <f t="shared" si="5"/>
        <v>1</v>
      </c>
      <c r="F15" s="6">
        <f t="shared" si="5"/>
        <v>0</v>
      </c>
      <c r="G15" s="6">
        <f t="shared" si="5"/>
        <v>23.09</v>
      </c>
      <c r="H15" s="6">
        <f t="shared" si="5"/>
        <v>1941.9099999999992</v>
      </c>
      <c r="I15" s="6">
        <f t="shared" si="5"/>
        <v>2180.1450000000004</v>
      </c>
      <c r="J15" s="6">
        <f t="shared" si="5"/>
        <v>7.0600000000000005</v>
      </c>
      <c r="K15" s="6">
        <f t="shared" si="5"/>
        <v>115.86499999999998</v>
      </c>
      <c r="L15" s="6">
        <f t="shared" si="5"/>
        <v>0</v>
      </c>
      <c r="M15" s="6">
        <f t="shared" si="5"/>
        <v>0</v>
      </c>
      <c r="N15" s="6">
        <f t="shared" si="5"/>
        <v>2187.2050000000004</v>
      </c>
      <c r="O15" s="6">
        <f t="shared" si="5"/>
        <v>166.57</v>
      </c>
      <c r="P15" s="6">
        <f t="shared" si="5"/>
        <v>0</v>
      </c>
      <c r="Q15" s="6">
        <f t="shared" si="5"/>
        <v>0</v>
      </c>
      <c r="R15" s="6">
        <f t="shared" si="5"/>
        <v>0</v>
      </c>
      <c r="S15" s="6">
        <f t="shared" si="5"/>
        <v>0</v>
      </c>
      <c r="T15" s="6">
        <f t="shared" si="5"/>
        <v>166.57</v>
      </c>
      <c r="U15" s="6">
        <f t="shared" si="5"/>
        <v>4295.6849999999995</v>
      </c>
    </row>
    <row r="16" spans="1:21" s="36" customFormat="1" ht="38.25" customHeight="1">
      <c r="A16" s="123">
        <v>8</v>
      </c>
      <c r="B16" s="125" t="s">
        <v>23</v>
      </c>
      <c r="C16" s="3">
        <v>1011.2140000000004</v>
      </c>
      <c r="D16" s="3">
        <v>0</v>
      </c>
      <c r="E16" s="3">
        <v>1.9299999999999997</v>
      </c>
      <c r="F16" s="3">
        <v>0</v>
      </c>
      <c r="G16" s="3">
        <v>57.36</v>
      </c>
      <c r="H16" s="3">
        <f t="shared" si="0"/>
        <v>1011.2140000000004</v>
      </c>
      <c r="I16" s="3">
        <v>254.68599999999998</v>
      </c>
      <c r="J16" s="3">
        <v>21.03</v>
      </c>
      <c r="K16" s="3">
        <v>149.035</v>
      </c>
      <c r="L16" s="3">
        <v>0</v>
      </c>
      <c r="M16" s="3">
        <v>0</v>
      </c>
      <c r="N16" s="3">
        <f t="shared" si="1"/>
        <v>275.71600000000001</v>
      </c>
      <c r="O16" s="3">
        <v>177.31200000000004</v>
      </c>
      <c r="P16" s="3">
        <v>0</v>
      </c>
      <c r="Q16" s="3">
        <v>0.05</v>
      </c>
      <c r="R16" s="3">
        <v>0</v>
      </c>
      <c r="S16" s="3">
        <v>0</v>
      </c>
      <c r="T16" s="3">
        <f t="shared" si="2"/>
        <v>177.31200000000004</v>
      </c>
      <c r="U16" s="3">
        <f t="shared" si="3"/>
        <v>1464.2420000000004</v>
      </c>
    </row>
    <row r="17" spans="1:21" ht="61.5" customHeight="1">
      <c r="A17" s="37">
        <v>9</v>
      </c>
      <c r="B17" s="47" t="s">
        <v>24</v>
      </c>
      <c r="C17" s="3">
        <v>58.815999999999946</v>
      </c>
      <c r="D17" s="3">
        <v>0</v>
      </c>
      <c r="E17" s="3">
        <v>3.51</v>
      </c>
      <c r="F17" s="3">
        <v>0</v>
      </c>
      <c r="G17" s="3">
        <v>67.83</v>
      </c>
      <c r="H17" s="3">
        <f t="shared" si="0"/>
        <v>58.815999999999946</v>
      </c>
      <c r="I17" s="3">
        <v>409.51000000000016</v>
      </c>
      <c r="J17" s="3">
        <v>33.36</v>
      </c>
      <c r="K17" s="3">
        <v>94.84</v>
      </c>
      <c r="L17" s="3">
        <v>0</v>
      </c>
      <c r="M17" s="3">
        <v>0</v>
      </c>
      <c r="N17" s="3">
        <f t="shared" si="1"/>
        <v>442.87000000000018</v>
      </c>
      <c r="O17" s="3">
        <v>6.33</v>
      </c>
      <c r="P17" s="3">
        <v>0</v>
      </c>
      <c r="Q17" s="3">
        <v>0.03</v>
      </c>
      <c r="R17" s="3">
        <v>0</v>
      </c>
      <c r="S17" s="3">
        <v>1.665</v>
      </c>
      <c r="T17" s="3">
        <f t="shared" si="2"/>
        <v>6.33</v>
      </c>
      <c r="U17" s="3">
        <f t="shared" si="3"/>
        <v>508.01600000000013</v>
      </c>
    </row>
    <row r="18" spans="1:21" s="23" customFormat="1" ht="38.25" customHeight="1">
      <c r="A18" s="123">
        <v>10</v>
      </c>
      <c r="B18" s="125" t="s">
        <v>25</v>
      </c>
      <c r="C18" s="3">
        <v>135.7760000000001</v>
      </c>
      <c r="D18" s="3">
        <v>0</v>
      </c>
      <c r="E18" s="3">
        <v>0.29000000000000004</v>
      </c>
      <c r="F18" s="3">
        <v>0</v>
      </c>
      <c r="G18" s="3">
        <v>0</v>
      </c>
      <c r="H18" s="3">
        <f t="shared" si="0"/>
        <v>135.7760000000001</v>
      </c>
      <c r="I18" s="3">
        <v>348.85699999999997</v>
      </c>
      <c r="J18" s="3">
        <v>134.13999999999999</v>
      </c>
      <c r="K18" s="3">
        <v>140.45999999999998</v>
      </c>
      <c r="L18" s="3">
        <v>0</v>
      </c>
      <c r="M18" s="3">
        <v>0</v>
      </c>
      <c r="N18" s="3">
        <f t="shared" si="1"/>
        <v>482.99699999999996</v>
      </c>
      <c r="O18" s="3">
        <v>38.869999999999997</v>
      </c>
      <c r="P18" s="3">
        <v>0</v>
      </c>
      <c r="Q18" s="3">
        <v>0</v>
      </c>
      <c r="R18" s="3">
        <v>0</v>
      </c>
      <c r="S18" s="3">
        <v>0</v>
      </c>
      <c r="T18" s="3">
        <f t="shared" si="2"/>
        <v>38.869999999999997</v>
      </c>
      <c r="U18" s="3">
        <f t="shared" si="3"/>
        <v>657.64300000000003</v>
      </c>
    </row>
    <row r="19" spans="1:21" s="23" customFormat="1" ht="38.25" customHeight="1">
      <c r="A19" s="122"/>
      <c r="B19" s="124" t="s">
        <v>26</v>
      </c>
      <c r="C19" s="6">
        <f>SUM(C16:C18)</f>
        <v>1205.8060000000005</v>
      </c>
      <c r="D19" s="6">
        <f t="shared" ref="D19:U19" si="6">SUM(D16:D18)</f>
        <v>0</v>
      </c>
      <c r="E19" s="6">
        <f t="shared" si="6"/>
        <v>5.7299999999999995</v>
      </c>
      <c r="F19" s="6">
        <f t="shared" si="6"/>
        <v>0</v>
      </c>
      <c r="G19" s="6">
        <f t="shared" si="6"/>
        <v>125.19</v>
      </c>
      <c r="H19" s="6">
        <f t="shared" si="6"/>
        <v>1205.8060000000005</v>
      </c>
      <c r="I19" s="6">
        <f t="shared" si="6"/>
        <v>1013.0530000000001</v>
      </c>
      <c r="J19" s="6">
        <f t="shared" si="6"/>
        <v>188.52999999999997</v>
      </c>
      <c r="K19" s="6">
        <f t="shared" si="6"/>
        <v>384.33499999999998</v>
      </c>
      <c r="L19" s="6">
        <f t="shared" si="6"/>
        <v>0</v>
      </c>
      <c r="M19" s="6">
        <f t="shared" si="6"/>
        <v>0</v>
      </c>
      <c r="N19" s="6">
        <f t="shared" si="6"/>
        <v>1201.5830000000001</v>
      </c>
      <c r="O19" s="6">
        <f t="shared" si="6"/>
        <v>222.51200000000006</v>
      </c>
      <c r="P19" s="6">
        <f t="shared" si="6"/>
        <v>0</v>
      </c>
      <c r="Q19" s="6">
        <f t="shared" si="6"/>
        <v>0.08</v>
      </c>
      <c r="R19" s="6">
        <f t="shared" si="6"/>
        <v>0</v>
      </c>
      <c r="S19" s="6">
        <f t="shared" si="6"/>
        <v>1.665</v>
      </c>
      <c r="T19" s="6">
        <f t="shared" si="6"/>
        <v>222.51200000000006</v>
      </c>
      <c r="U19" s="6">
        <f t="shared" si="6"/>
        <v>2629.9010000000007</v>
      </c>
    </row>
    <row r="20" spans="1:21" ht="38.25" customHeight="1">
      <c r="A20" s="123">
        <v>11</v>
      </c>
      <c r="B20" s="125" t="s">
        <v>27</v>
      </c>
      <c r="C20" s="3">
        <v>630.06999999999994</v>
      </c>
      <c r="D20" s="3">
        <v>0</v>
      </c>
      <c r="E20" s="3">
        <v>2.37</v>
      </c>
      <c r="F20" s="3">
        <v>0.43</v>
      </c>
      <c r="G20" s="3">
        <v>0.43</v>
      </c>
      <c r="H20" s="3">
        <f t="shared" si="0"/>
        <v>629.64</v>
      </c>
      <c r="I20" s="3">
        <v>392.5750000000001</v>
      </c>
      <c r="J20" s="3">
        <v>2.42</v>
      </c>
      <c r="K20" s="3">
        <v>12.275</v>
      </c>
      <c r="L20" s="3">
        <v>0</v>
      </c>
      <c r="M20" s="3">
        <v>0</v>
      </c>
      <c r="N20" s="3">
        <f t="shared" si="1"/>
        <v>394.99500000000012</v>
      </c>
      <c r="O20" s="3">
        <v>40.390000000000008</v>
      </c>
      <c r="P20" s="3">
        <v>0</v>
      </c>
      <c r="Q20" s="3">
        <v>0.15</v>
      </c>
      <c r="R20" s="3">
        <v>0.04</v>
      </c>
      <c r="S20" s="3">
        <v>0.04</v>
      </c>
      <c r="T20" s="3">
        <f t="shared" si="2"/>
        <v>40.350000000000009</v>
      </c>
      <c r="U20" s="3">
        <f t="shared" si="3"/>
        <v>1064.9850000000001</v>
      </c>
    </row>
    <row r="21" spans="1:21" ht="38.25" customHeight="1">
      <c r="A21" s="123">
        <v>12</v>
      </c>
      <c r="B21" s="125" t="s">
        <v>28</v>
      </c>
      <c r="C21" s="3">
        <v>22.51</v>
      </c>
      <c r="D21" s="3">
        <v>0</v>
      </c>
      <c r="E21" s="3">
        <v>0</v>
      </c>
      <c r="F21" s="3">
        <v>0</v>
      </c>
      <c r="G21" s="3">
        <v>8.36</v>
      </c>
      <c r="H21" s="3">
        <f t="shared" si="0"/>
        <v>22.51</v>
      </c>
      <c r="I21" s="3">
        <v>395.72699999999992</v>
      </c>
      <c r="J21" s="3">
        <v>0.67</v>
      </c>
      <c r="K21" s="3">
        <v>27.704000000000004</v>
      </c>
      <c r="L21" s="3">
        <v>0</v>
      </c>
      <c r="M21" s="3">
        <v>0</v>
      </c>
      <c r="N21" s="3">
        <f t="shared" si="1"/>
        <v>396.39699999999993</v>
      </c>
      <c r="O21" s="3">
        <v>19.559999999999999</v>
      </c>
      <c r="P21" s="3">
        <v>0</v>
      </c>
      <c r="Q21" s="3">
        <v>0</v>
      </c>
      <c r="R21" s="3">
        <v>0.19</v>
      </c>
      <c r="S21" s="3">
        <v>0.19</v>
      </c>
      <c r="T21" s="3">
        <f t="shared" si="2"/>
        <v>19.369999999999997</v>
      </c>
      <c r="U21" s="3">
        <f t="shared" si="3"/>
        <v>438.27699999999993</v>
      </c>
    </row>
    <row r="22" spans="1:21" s="23" customFormat="1" ht="38.25" customHeight="1">
      <c r="A22" s="123">
        <v>13</v>
      </c>
      <c r="B22" s="125" t="s">
        <v>29</v>
      </c>
      <c r="C22" s="3">
        <v>117.11</v>
      </c>
      <c r="D22" s="3">
        <v>1.04</v>
      </c>
      <c r="E22" s="3">
        <v>1.8900000000000001</v>
      </c>
      <c r="F22" s="3">
        <v>0</v>
      </c>
      <c r="G22" s="3">
        <v>64.459999999999994</v>
      </c>
      <c r="H22" s="3">
        <f t="shared" si="0"/>
        <v>118.15</v>
      </c>
      <c r="I22" s="3">
        <v>451.13000000000005</v>
      </c>
      <c r="J22" s="3">
        <v>0.35</v>
      </c>
      <c r="K22" s="3">
        <v>109.955</v>
      </c>
      <c r="L22" s="3">
        <v>0</v>
      </c>
      <c r="M22" s="3">
        <v>19.510000000000002</v>
      </c>
      <c r="N22" s="3">
        <f t="shared" si="1"/>
        <v>451.48000000000008</v>
      </c>
      <c r="O22" s="3">
        <v>4.370000000000001</v>
      </c>
      <c r="P22" s="3">
        <v>0</v>
      </c>
      <c r="Q22" s="3">
        <v>0</v>
      </c>
      <c r="R22" s="3">
        <v>0</v>
      </c>
      <c r="S22" s="3">
        <v>12.75</v>
      </c>
      <c r="T22" s="3">
        <f t="shared" si="2"/>
        <v>4.370000000000001</v>
      </c>
      <c r="U22" s="3">
        <f t="shared" si="3"/>
        <v>574.00000000000011</v>
      </c>
    </row>
    <row r="23" spans="1:21" s="23" customFormat="1" ht="38.25" customHeight="1">
      <c r="A23" s="123">
        <v>14</v>
      </c>
      <c r="B23" s="125" t="s">
        <v>30</v>
      </c>
      <c r="C23" s="3">
        <v>430.64</v>
      </c>
      <c r="D23" s="3">
        <v>0</v>
      </c>
      <c r="E23" s="3">
        <v>8.35</v>
      </c>
      <c r="F23" s="3">
        <v>0</v>
      </c>
      <c r="G23" s="3">
        <v>0</v>
      </c>
      <c r="H23" s="3">
        <f t="shared" si="0"/>
        <v>430.64</v>
      </c>
      <c r="I23" s="3">
        <v>83.85499999999999</v>
      </c>
      <c r="J23" s="3">
        <v>1.84</v>
      </c>
      <c r="K23" s="3">
        <v>8.8949999999999996</v>
      </c>
      <c r="L23" s="3">
        <v>0</v>
      </c>
      <c r="M23" s="3">
        <v>0</v>
      </c>
      <c r="N23" s="3">
        <f t="shared" si="1"/>
        <v>85.694999999999993</v>
      </c>
      <c r="O23" s="3">
        <v>22.5</v>
      </c>
      <c r="P23" s="3">
        <v>0</v>
      </c>
      <c r="Q23" s="3">
        <v>0</v>
      </c>
      <c r="R23" s="3">
        <v>0</v>
      </c>
      <c r="S23" s="3">
        <v>3.26</v>
      </c>
      <c r="T23" s="3">
        <f t="shared" si="2"/>
        <v>22.5</v>
      </c>
      <c r="U23" s="3">
        <f t="shared" si="3"/>
        <v>538.83500000000004</v>
      </c>
    </row>
    <row r="24" spans="1:21" s="23" customFormat="1" ht="38.25" customHeight="1">
      <c r="A24" s="122"/>
      <c r="B24" s="124" t="s">
        <v>31</v>
      </c>
      <c r="C24" s="6">
        <f>SUM(C20:C23)</f>
        <v>1200.33</v>
      </c>
      <c r="D24" s="6">
        <f t="shared" ref="D24:U24" si="7">SUM(D20:D23)</f>
        <v>1.04</v>
      </c>
      <c r="E24" s="6">
        <f t="shared" si="7"/>
        <v>12.61</v>
      </c>
      <c r="F24" s="6">
        <f t="shared" si="7"/>
        <v>0.43</v>
      </c>
      <c r="G24" s="6">
        <f t="shared" si="7"/>
        <v>73.25</v>
      </c>
      <c r="H24" s="6">
        <f t="shared" si="7"/>
        <v>1200.94</v>
      </c>
      <c r="I24" s="6">
        <f t="shared" si="7"/>
        <v>1323.287</v>
      </c>
      <c r="J24" s="6">
        <f t="shared" si="7"/>
        <v>5.28</v>
      </c>
      <c r="K24" s="6">
        <f t="shared" si="7"/>
        <v>158.82900000000001</v>
      </c>
      <c r="L24" s="6">
        <f t="shared" si="7"/>
        <v>0</v>
      </c>
      <c r="M24" s="6">
        <f t="shared" si="7"/>
        <v>19.510000000000002</v>
      </c>
      <c r="N24" s="6">
        <f t="shared" si="7"/>
        <v>1328.567</v>
      </c>
      <c r="O24" s="6">
        <f t="shared" si="7"/>
        <v>86.820000000000007</v>
      </c>
      <c r="P24" s="6">
        <f t="shared" si="7"/>
        <v>0</v>
      </c>
      <c r="Q24" s="6">
        <f t="shared" si="7"/>
        <v>0.15</v>
      </c>
      <c r="R24" s="6">
        <f t="shared" si="7"/>
        <v>0.23</v>
      </c>
      <c r="S24" s="6">
        <f t="shared" si="7"/>
        <v>16.240000000000002</v>
      </c>
      <c r="T24" s="6">
        <f t="shared" si="7"/>
        <v>86.59</v>
      </c>
      <c r="U24" s="6">
        <f t="shared" si="7"/>
        <v>2616.0970000000002</v>
      </c>
    </row>
    <row r="25" spans="1:21" s="23" customFormat="1" ht="38.25" customHeight="1">
      <c r="A25" s="122"/>
      <c r="B25" s="124" t="s">
        <v>32</v>
      </c>
      <c r="C25" s="6">
        <f>C24+C19+C15+C11</f>
        <v>5011.2060000000001</v>
      </c>
      <c r="D25" s="6">
        <f t="shared" ref="D25:U25" si="8">D24+D19+D15+D11</f>
        <v>1.8900000000000001</v>
      </c>
      <c r="E25" s="6">
        <f t="shared" si="8"/>
        <v>19.34</v>
      </c>
      <c r="F25" s="6">
        <f t="shared" si="8"/>
        <v>0.43</v>
      </c>
      <c r="G25" s="6">
        <f t="shared" si="8"/>
        <v>230.488</v>
      </c>
      <c r="H25" s="6">
        <f>H24+H19+H15+H11</f>
        <v>5012.6660000000002</v>
      </c>
      <c r="I25" s="6">
        <f t="shared" si="8"/>
        <v>6256.4240000000009</v>
      </c>
      <c r="J25" s="6">
        <f t="shared" si="8"/>
        <v>208.42999999999998</v>
      </c>
      <c r="K25" s="6">
        <f t="shared" si="8"/>
        <v>760.67</v>
      </c>
      <c r="L25" s="6">
        <f t="shared" si="8"/>
        <v>0</v>
      </c>
      <c r="M25" s="6">
        <f t="shared" si="8"/>
        <v>19.510000000000002</v>
      </c>
      <c r="N25" s="6">
        <f t="shared" si="8"/>
        <v>6464.8540000000003</v>
      </c>
      <c r="O25" s="6">
        <f t="shared" si="8"/>
        <v>601.3420000000001</v>
      </c>
      <c r="P25" s="6">
        <f t="shared" si="8"/>
        <v>3.18</v>
      </c>
      <c r="Q25" s="6">
        <f t="shared" si="8"/>
        <v>5.2900000000000009</v>
      </c>
      <c r="R25" s="6">
        <f t="shared" si="8"/>
        <v>0.23</v>
      </c>
      <c r="S25" s="6">
        <f t="shared" si="8"/>
        <v>19.785</v>
      </c>
      <c r="T25" s="6">
        <f t="shared" si="8"/>
        <v>604.29200000000014</v>
      </c>
      <c r="U25" s="6">
        <f t="shared" si="8"/>
        <v>12081.812000000002</v>
      </c>
    </row>
    <row r="26" spans="1:21" ht="38.25" customHeight="1">
      <c r="A26" s="123">
        <v>15</v>
      </c>
      <c r="B26" s="125" t="s">
        <v>33</v>
      </c>
      <c r="C26" s="3">
        <v>1519.4499999999998</v>
      </c>
      <c r="D26" s="3">
        <v>13.94</v>
      </c>
      <c r="E26" s="3">
        <v>82.86</v>
      </c>
      <c r="F26" s="3">
        <v>0</v>
      </c>
      <c r="G26" s="3">
        <v>0</v>
      </c>
      <c r="H26" s="3">
        <f t="shared" si="0"/>
        <v>1533.3899999999999</v>
      </c>
      <c r="I26" s="3">
        <v>62.870000000000005</v>
      </c>
      <c r="J26" s="3">
        <v>1.1000000000000001</v>
      </c>
      <c r="K26" s="3">
        <v>4.92</v>
      </c>
      <c r="L26" s="3">
        <v>0</v>
      </c>
      <c r="M26" s="3">
        <v>0</v>
      </c>
      <c r="N26" s="3">
        <f t="shared" si="1"/>
        <v>63.970000000000006</v>
      </c>
      <c r="O26" s="3">
        <v>16.11</v>
      </c>
      <c r="P26" s="3">
        <v>0</v>
      </c>
      <c r="Q26" s="3">
        <v>2.62</v>
      </c>
      <c r="R26" s="3">
        <v>0</v>
      </c>
      <c r="S26" s="3">
        <v>0</v>
      </c>
      <c r="T26" s="3">
        <f t="shared" si="2"/>
        <v>16.11</v>
      </c>
      <c r="U26" s="3">
        <f t="shared" si="3"/>
        <v>1613.4699999999998</v>
      </c>
    </row>
    <row r="27" spans="1:21" s="23" customFormat="1" ht="38.25" customHeight="1">
      <c r="A27" s="123">
        <v>16</v>
      </c>
      <c r="B27" s="125" t="s">
        <v>34</v>
      </c>
      <c r="C27" s="3">
        <v>5533.175000000002</v>
      </c>
      <c r="D27" s="3">
        <v>14.9</v>
      </c>
      <c r="E27" s="3">
        <v>93.935000000000016</v>
      </c>
      <c r="F27" s="3">
        <v>0</v>
      </c>
      <c r="G27" s="3">
        <v>0</v>
      </c>
      <c r="H27" s="3">
        <f t="shared" si="0"/>
        <v>5548.0750000000016</v>
      </c>
      <c r="I27" s="3">
        <v>576.048</v>
      </c>
      <c r="J27" s="3">
        <v>2.2799999999999998</v>
      </c>
      <c r="K27" s="3">
        <v>22.33</v>
      </c>
      <c r="L27" s="3">
        <v>0</v>
      </c>
      <c r="M27" s="3">
        <v>0</v>
      </c>
      <c r="N27" s="3">
        <f t="shared" si="1"/>
        <v>578.32799999999997</v>
      </c>
      <c r="O27" s="3">
        <v>33.49</v>
      </c>
      <c r="P27" s="3">
        <v>0</v>
      </c>
      <c r="Q27" s="3">
        <v>0</v>
      </c>
      <c r="R27" s="3">
        <v>0</v>
      </c>
      <c r="S27" s="3">
        <v>0</v>
      </c>
      <c r="T27" s="3">
        <f t="shared" si="2"/>
        <v>33.49</v>
      </c>
      <c r="U27" s="3">
        <f t="shared" si="3"/>
        <v>6159.8930000000018</v>
      </c>
    </row>
    <row r="28" spans="1:21" s="23" customFormat="1" ht="38.25" customHeight="1">
      <c r="A28" s="122"/>
      <c r="B28" s="124" t="s">
        <v>35</v>
      </c>
      <c r="C28" s="6">
        <f>SUM(C26:C27)</f>
        <v>7052.6250000000018</v>
      </c>
      <c r="D28" s="6">
        <f t="shared" ref="D28:U28" si="9">SUM(D26:D27)</f>
        <v>28.84</v>
      </c>
      <c r="E28" s="6">
        <f t="shared" si="9"/>
        <v>176.79500000000002</v>
      </c>
      <c r="F28" s="6">
        <f t="shared" si="9"/>
        <v>0</v>
      </c>
      <c r="G28" s="6">
        <f t="shared" si="9"/>
        <v>0</v>
      </c>
      <c r="H28" s="6">
        <f t="shared" si="9"/>
        <v>7081.465000000002</v>
      </c>
      <c r="I28" s="6">
        <f t="shared" si="9"/>
        <v>638.91800000000001</v>
      </c>
      <c r="J28" s="6">
        <f t="shared" si="9"/>
        <v>3.38</v>
      </c>
      <c r="K28" s="6">
        <f t="shared" si="9"/>
        <v>27.25</v>
      </c>
      <c r="L28" s="6">
        <f t="shared" si="9"/>
        <v>0</v>
      </c>
      <c r="M28" s="6">
        <f t="shared" si="9"/>
        <v>0</v>
      </c>
      <c r="N28" s="6">
        <f t="shared" si="9"/>
        <v>642.298</v>
      </c>
      <c r="O28" s="6">
        <f t="shared" si="9"/>
        <v>49.6</v>
      </c>
      <c r="P28" s="6">
        <f t="shared" si="9"/>
        <v>0</v>
      </c>
      <c r="Q28" s="6">
        <f t="shared" si="9"/>
        <v>2.62</v>
      </c>
      <c r="R28" s="6">
        <f t="shared" si="9"/>
        <v>0</v>
      </c>
      <c r="S28" s="6">
        <f t="shared" si="9"/>
        <v>0</v>
      </c>
      <c r="T28" s="6">
        <f t="shared" si="9"/>
        <v>49.6</v>
      </c>
      <c r="U28" s="6">
        <f t="shared" si="9"/>
        <v>7773.3630000000012</v>
      </c>
    </row>
    <row r="29" spans="1:21" ht="38.25" customHeight="1">
      <c r="A29" s="123">
        <v>17</v>
      </c>
      <c r="B29" s="125" t="s">
        <v>36</v>
      </c>
      <c r="C29" s="3">
        <v>4443.9880000000003</v>
      </c>
      <c r="D29" s="3">
        <v>3.34</v>
      </c>
      <c r="E29" s="3">
        <v>36.121000000000009</v>
      </c>
      <c r="F29" s="3">
        <v>0</v>
      </c>
      <c r="G29" s="3">
        <v>0</v>
      </c>
      <c r="H29" s="3">
        <f t="shared" si="0"/>
        <v>4447.3280000000004</v>
      </c>
      <c r="I29" s="3">
        <v>121.00999999999999</v>
      </c>
      <c r="J29" s="3">
        <v>7.5</v>
      </c>
      <c r="K29" s="3">
        <v>31.85</v>
      </c>
      <c r="L29" s="3">
        <v>0</v>
      </c>
      <c r="M29" s="3">
        <v>0</v>
      </c>
      <c r="N29" s="3">
        <f t="shared" si="1"/>
        <v>128.51</v>
      </c>
      <c r="O29" s="3">
        <v>57.720000000000006</v>
      </c>
      <c r="P29" s="3">
        <v>0</v>
      </c>
      <c r="Q29" s="3">
        <v>0</v>
      </c>
      <c r="R29" s="3">
        <v>0</v>
      </c>
      <c r="S29" s="3">
        <v>0</v>
      </c>
      <c r="T29" s="3">
        <f t="shared" si="2"/>
        <v>57.720000000000006</v>
      </c>
      <c r="U29" s="3">
        <f t="shared" si="3"/>
        <v>4633.5580000000009</v>
      </c>
    </row>
    <row r="30" spans="1:21" ht="38.25" customHeight="1">
      <c r="A30" s="123">
        <v>18</v>
      </c>
      <c r="B30" s="125" t="s">
        <v>37</v>
      </c>
      <c r="C30" s="3">
        <v>3519.41</v>
      </c>
      <c r="D30" s="3">
        <v>37.369999999999997</v>
      </c>
      <c r="E30" s="3">
        <v>98.209000000000003</v>
      </c>
      <c r="F30" s="3">
        <v>0</v>
      </c>
      <c r="G30" s="3">
        <v>0</v>
      </c>
      <c r="H30" s="3">
        <f t="shared" si="0"/>
        <v>3556.7799999999997</v>
      </c>
      <c r="I30" s="3">
        <v>21.497</v>
      </c>
      <c r="J30" s="3">
        <v>5.2</v>
      </c>
      <c r="K30" s="3">
        <v>5.2</v>
      </c>
      <c r="L30" s="3">
        <v>0</v>
      </c>
      <c r="M30" s="3">
        <v>0</v>
      </c>
      <c r="N30" s="3">
        <f t="shared" si="1"/>
        <v>26.696999999999999</v>
      </c>
      <c r="O30" s="3">
        <v>23.25</v>
      </c>
      <c r="P30" s="3">
        <v>0</v>
      </c>
      <c r="Q30" s="3">
        <v>0</v>
      </c>
      <c r="R30" s="3">
        <v>0</v>
      </c>
      <c r="S30" s="3">
        <v>0</v>
      </c>
      <c r="T30" s="3">
        <f t="shared" si="2"/>
        <v>23.25</v>
      </c>
      <c r="U30" s="3">
        <f t="shared" si="3"/>
        <v>3606.7269999999999</v>
      </c>
    </row>
    <row r="31" spans="1:21" s="23" customFormat="1" ht="38.25" customHeight="1">
      <c r="A31" s="123">
        <v>19</v>
      </c>
      <c r="B31" s="125" t="s">
        <v>38</v>
      </c>
      <c r="C31" s="3">
        <v>4584.3010000000004</v>
      </c>
      <c r="D31" s="3">
        <v>3.0179999999999998</v>
      </c>
      <c r="E31" s="3">
        <v>110.41799999999999</v>
      </c>
      <c r="F31" s="3">
        <v>0</v>
      </c>
      <c r="G31" s="3">
        <v>0</v>
      </c>
      <c r="H31" s="3">
        <f t="shared" si="0"/>
        <v>4587.3190000000004</v>
      </c>
      <c r="I31" s="3">
        <v>86.710000000000022</v>
      </c>
      <c r="J31" s="3">
        <v>0</v>
      </c>
      <c r="K31" s="3">
        <v>0.28000000000000003</v>
      </c>
      <c r="L31" s="3">
        <v>0</v>
      </c>
      <c r="M31" s="3">
        <v>0</v>
      </c>
      <c r="N31" s="3">
        <f t="shared" si="1"/>
        <v>86.710000000000022</v>
      </c>
      <c r="O31" s="3">
        <v>14.850000000000001</v>
      </c>
      <c r="P31" s="3">
        <v>0</v>
      </c>
      <c r="Q31" s="3">
        <v>0</v>
      </c>
      <c r="R31" s="3">
        <v>0</v>
      </c>
      <c r="S31" s="3">
        <v>0</v>
      </c>
      <c r="T31" s="3">
        <f t="shared" si="2"/>
        <v>14.850000000000001</v>
      </c>
      <c r="U31" s="3">
        <f t="shared" si="3"/>
        <v>4688.8790000000008</v>
      </c>
    </row>
    <row r="32" spans="1:21" ht="38.25" customHeight="1">
      <c r="A32" s="123">
        <v>20</v>
      </c>
      <c r="B32" s="125" t="s">
        <v>39</v>
      </c>
      <c r="C32" s="3">
        <v>2316.0657999999999</v>
      </c>
      <c r="D32" s="3">
        <v>4.5199999999999996</v>
      </c>
      <c r="E32" s="3">
        <v>24.750000000000004</v>
      </c>
      <c r="F32" s="3">
        <v>0</v>
      </c>
      <c r="G32" s="3">
        <v>0</v>
      </c>
      <c r="H32" s="3">
        <f t="shared" si="0"/>
        <v>2320.5857999999998</v>
      </c>
      <c r="I32" s="3">
        <v>348.57600000000002</v>
      </c>
      <c r="J32" s="3">
        <v>10.46</v>
      </c>
      <c r="K32" s="3">
        <v>16.175000000000001</v>
      </c>
      <c r="L32" s="3">
        <v>0</v>
      </c>
      <c r="M32" s="3">
        <v>0</v>
      </c>
      <c r="N32" s="3">
        <f t="shared" si="1"/>
        <v>359.036</v>
      </c>
      <c r="O32" s="3">
        <v>67.551999999999992</v>
      </c>
      <c r="P32" s="3">
        <v>0</v>
      </c>
      <c r="Q32" s="3">
        <v>7.0000000000000001E-3</v>
      </c>
      <c r="R32" s="3">
        <v>0</v>
      </c>
      <c r="S32" s="3">
        <v>0</v>
      </c>
      <c r="T32" s="3">
        <f t="shared" si="2"/>
        <v>67.551999999999992</v>
      </c>
      <c r="U32" s="3">
        <f t="shared" si="3"/>
        <v>2747.1738</v>
      </c>
    </row>
    <row r="33" spans="1:21" s="23" customFormat="1" ht="38.25" customHeight="1">
      <c r="A33" s="122"/>
      <c r="B33" s="124" t="s">
        <v>72</v>
      </c>
      <c r="C33" s="6">
        <f>SUM(C29:C32)</f>
        <v>14863.764800000001</v>
      </c>
      <c r="D33" s="6">
        <f t="shared" ref="D33:U33" si="10">SUM(D29:D32)</f>
        <v>48.24799999999999</v>
      </c>
      <c r="E33" s="6">
        <f t="shared" si="10"/>
        <v>269.49799999999999</v>
      </c>
      <c r="F33" s="6">
        <f t="shared" si="10"/>
        <v>0</v>
      </c>
      <c r="G33" s="6">
        <f t="shared" si="10"/>
        <v>0</v>
      </c>
      <c r="H33" s="6">
        <f t="shared" si="10"/>
        <v>14912.0128</v>
      </c>
      <c r="I33" s="6">
        <f t="shared" si="10"/>
        <v>577.79300000000012</v>
      </c>
      <c r="J33" s="6">
        <f t="shared" si="10"/>
        <v>23.16</v>
      </c>
      <c r="K33" s="6">
        <f t="shared" si="10"/>
        <v>53.50500000000001</v>
      </c>
      <c r="L33" s="6">
        <f t="shared" si="10"/>
        <v>0</v>
      </c>
      <c r="M33" s="6">
        <f t="shared" si="10"/>
        <v>0</v>
      </c>
      <c r="N33" s="6">
        <f t="shared" si="10"/>
        <v>600.95299999999997</v>
      </c>
      <c r="O33" s="6">
        <f t="shared" si="10"/>
        <v>163.37199999999999</v>
      </c>
      <c r="P33" s="6">
        <f t="shared" si="10"/>
        <v>0</v>
      </c>
      <c r="Q33" s="6">
        <f t="shared" si="10"/>
        <v>7.0000000000000001E-3</v>
      </c>
      <c r="R33" s="6">
        <f t="shared" si="10"/>
        <v>0</v>
      </c>
      <c r="S33" s="6">
        <f t="shared" si="10"/>
        <v>0</v>
      </c>
      <c r="T33" s="6">
        <f t="shared" si="10"/>
        <v>163.37199999999999</v>
      </c>
      <c r="U33" s="6">
        <f t="shared" si="10"/>
        <v>15676.337800000001</v>
      </c>
    </row>
    <row r="34" spans="1:21" ht="38.25" customHeight="1">
      <c r="A34" s="123">
        <v>21</v>
      </c>
      <c r="B34" s="125" t="s">
        <v>41</v>
      </c>
      <c r="C34" s="3">
        <v>4412.7900000000009</v>
      </c>
      <c r="D34" s="3">
        <v>4.7</v>
      </c>
      <c r="E34" s="3">
        <v>45.199999999999996</v>
      </c>
      <c r="F34" s="3">
        <v>0</v>
      </c>
      <c r="G34" s="3">
        <v>0</v>
      </c>
      <c r="H34" s="3">
        <f t="shared" si="0"/>
        <v>4417.4900000000007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f t="shared" si="1"/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f t="shared" si="2"/>
        <v>0</v>
      </c>
      <c r="U34" s="3">
        <f t="shared" si="3"/>
        <v>4417.4900000000007</v>
      </c>
    </row>
    <row r="35" spans="1:21" ht="38.25" customHeight="1">
      <c r="A35" s="123">
        <v>22</v>
      </c>
      <c r="B35" s="125" t="s">
        <v>42</v>
      </c>
      <c r="C35" s="3">
        <v>6005.8199999999979</v>
      </c>
      <c r="D35" s="3">
        <v>23.36</v>
      </c>
      <c r="E35" s="3">
        <v>142.56</v>
      </c>
      <c r="F35" s="3">
        <v>0</v>
      </c>
      <c r="G35" s="3">
        <v>0</v>
      </c>
      <c r="H35" s="3">
        <f t="shared" si="0"/>
        <v>6029.1799999999976</v>
      </c>
      <c r="I35" s="3">
        <v>4</v>
      </c>
      <c r="J35" s="3">
        <v>2.92</v>
      </c>
      <c r="K35" s="3">
        <v>2.92</v>
      </c>
      <c r="L35" s="3">
        <v>0</v>
      </c>
      <c r="M35" s="3">
        <v>0</v>
      </c>
      <c r="N35" s="3">
        <f t="shared" si="1"/>
        <v>6.92</v>
      </c>
      <c r="O35" s="3">
        <v>44.53</v>
      </c>
      <c r="P35" s="3">
        <v>4.63</v>
      </c>
      <c r="Q35" s="3">
        <v>4.63</v>
      </c>
      <c r="R35" s="3">
        <v>0</v>
      </c>
      <c r="S35" s="3">
        <v>0</v>
      </c>
      <c r="T35" s="3">
        <f t="shared" si="2"/>
        <v>49.160000000000004</v>
      </c>
      <c r="U35" s="3">
        <f t="shared" si="3"/>
        <v>6085.2599999999975</v>
      </c>
    </row>
    <row r="36" spans="1:21" s="23" customFormat="1" ht="38.25" customHeight="1">
      <c r="A36" s="123">
        <v>23</v>
      </c>
      <c r="B36" s="125" t="s">
        <v>43</v>
      </c>
      <c r="C36" s="3">
        <v>3356.0899999999997</v>
      </c>
      <c r="D36" s="3">
        <v>19.809999999999999</v>
      </c>
      <c r="E36" s="3">
        <v>46.66</v>
      </c>
      <c r="F36" s="3">
        <v>0</v>
      </c>
      <c r="G36" s="3">
        <v>0</v>
      </c>
      <c r="H36" s="3">
        <f t="shared" si="0"/>
        <v>3375.8999999999996</v>
      </c>
      <c r="I36" s="3">
        <v>25.05000000000004</v>
      </c>
      <c r="J36" s="3">
        <v>0</v>
      </c>
      <c r="K36" s="3">
        <v>0</v>
      </c>
      <c r="L36" s="3">
        <v>0</v>
      </c>
      <c r="M36" s="3">
        <v>0</v>
      </c>
      <c r="N36" s="3">
        <f t="shared" si="1"/>
        <v>25.05000000000004</v>
      </c>
      <c r="O36" s="3">
        <v>2.2000000000000002</v>
      </c>
      <c r="P36" s="3">
        <v>3.42</v>
      </c>
      <c r="Q36" s="3">
        <v>3.42</v>
      </c>
      <c r="R36" s="3">
        <v>0</v>
      </c>
      <c r="S36" s="3">
        <v>0</v>
      </c>
      <c r="T36" s="3">
        <f t="shared" si="2"/>
        <v>5.62</v>
      </c>
      <c r="U36" s="3">
        <f t="shared" si="3"/>
        <v>3406.5699999999997</v>
      </c>
    </row>
    <row r="37" spans="1:21" s="23" customFormat="1" ht="38.25" customHeight="1">
      <c r="A37" s="123">
        <v>24</v>
      </c>
      <c r="B37" s="125" t="s">
        <v>44</v>
      </c>
      <c r="C37" s="3">
        <v>4757.779999999997</v>
      </c>
      <c r="D37" s="3">
        <v>15.34</v>
      </c>
      <c r="E37" s="3">
        <v>71.679999999999993</v>
      </c>
      <c r="F37" s="3">
        <v>0</v>
      </c>
      <c r="G37" s="3">
        <v>0</v>
      </c>
      <c r="H37" s="3">
        <f t="shared" si="0"/>
        <v>4773.1199999999972</v>
      </c>
      <c r="I37" s="3">
        <v>12.430000000000001</v>
      </c>
      <c r="J37" s="3">
        <v>0</v>
      </c>
      <c r="K37" s="3">
        <v>12.43</v>
      </c>
      <c r="L37" s="3">
        <v>0</v>
      </c>
      <c r="M37" s="3">
        <v>0</v>
      </c>
      <c r="N37" s="3">
        <f t="shared" si="1"/>
        <v>12.430000000000001</v>
      </c>
      <c r="O37" s="3">
        <v>1.04</v>
      </c>
      <c r="P37" s="3">
        <v>1</v>
      </c>
      <c r="Q37" s="3">
        <v>1</v>
      </c>
      <c r="R37" s="3">
        <v>0</v>
      </c>
      <c r="S37" s="3">
        <v>0</v>
      </c>
      <c r="T37" s="3">
        <f t="shared" si="2"/>
        <v>2.04</v>
      </c>
      <c r="U37" s="3">
        <f t="shared" si="3"/>
        <v>4787.5899999999974</v>
      </c>
    </row>
    <row r="38" spans="1:21" s="23" customFormat="1" ht="38.25" customHeight="1">
      <c r="A38" s="122"/>
      <c r="B38" s="124" t="s">
        <v>45</v>
      </c>
      <c r="C38" s="6">
        <f>SUM(C34:C37)</f>
        <v>18532.479999999996</v>
      </c>
      <c r="D38" s="6">
        <f t="shared" ref="D38:U38" si="11">SUM(D34:D37)</f>
        <v>63.209999999999994</v>
      </c>
      <c r="E38" s="6">
        <f t="shared" si="11"/>
        <v>306.09999999999997</v>
      </c>
      <c r="F38" s="6">
        <f t="shared" si="11"/>
        <v>0</v>
      </c>
      <c r="G38" s="6">
        <f t="shared" si="11"/>
        <v>0</v>
      </c>
      <c r="H38" s="6">
        <f t="shared" si="11"/>
        <v>18595.689999999995</v>
      </c>
      <c r="I38" s="6">
        <f t="shared" si="11"/>
        <v>41.48000000000004</v>
      </c>
      <c r="J38" s="6">
        <f t="shared" si="11"/>
        <v>2.92</v>
      </c>
      <c r="K38" s="6">
        <f t="shared" si="11"/>
        <v>15.35</v>
      </c>
      <c r="L38" s="6">
        <f t="shared" si="11"/>
        <v>0</v>
      </c>
      <c r="M38" s="6">
        <f t="shared" si="11"/>
        <v>0</v>
      </c>
      <c r="N38" s="6">
        <f t="shared" si="11"/>
        <v>44.400000000000041</v>
      </c>
      <c r="O38" s="6">
        <f t="shared" si="11"/>
        <v>47.77</v>
      </c>
      <c r="P38" s="6">
        <f t="shared" si="11"/>
        <v>9.0500000000000007</v>
      </c>
      <c r="Q38" s="6">
        <f t="shared" si="11"/>
        <v>9.0500000000000007</v>
      </c>
      <c r="R38" s="6">
        <f t="shared" si="11"/>
        <v>0</v>
      </c>
      <c r="S38" s="6">
        <f t="shared" si="11"/>
        <v>0</v>
      </c>
      <c r="T38" s="6">
        <f t="shared" si="11"/>
        <v>56.82</v>
      </c>
      <c r="U38" s="6">
        <f t="shared" si="11"/>
        <v>18696.909999999996</v>
      </c>
    </row>
    <row r="39" spans="1:21" s="23" customFormat="1" ht="38.25" customHeight="1">
      <c r="A39" s="122"/>
      <c r="B39" s="124" t="s">
        <v>46</v>
      </c>
      <c r="C39" s="6">
        <f>C38+C33+C28</f>
        <v>40448.8698</v>
      </c>
      <c r="D39" s="6">
        <f t="shared" ref="D39:U39" si="12">D38+D33+D28</f>
        <v>140.29799999999997</v>
      </c>
      <c r="E39" s="6">
        <f t="shared" si="12"/>
        <v>752.39300000000003</v>
      </c>
      <c r="F39" s="6">
        <f t="shared" si="12"/>
        <v>0</v>
      </c>
      <c r="G39" s="6">
        <f t="shared" si="12"/>
        <v>0</v>
      </c>
      <c r="H39" s="6">
        <f t="shared" si="12"/>
        <v>40589.167800000003</v>
      </c>
      <c r="I39" s="6">
        <f t="shared" si="12"/>
        <v>1258.1910000000003</v>
      </c>
      <c r="J39" s="6">
        <f t="shared" si="12"/>
        <v>29.459999999999997</v>
      </c>
      <c r="K39" s="6">
        <f t="shared" si="12"/>
        <v>96.105000000000004</v>
      </c>
      <c r="L39" s="6">
        <f t="shared" si="12"/>
        <v>0</v>
      </c>
      <c r="M39" s="6">
        <f t="shared" si="12"/>
        <v>0</v>
      </c>
      <c r="N39" s="6">
        <f t="shared" si="12"/>
        <v>1287.6510000000001</v>
      </c>
      <c r="O39" s="6">
        <f t="shared" si="12"/>
        <v>260.74200000000002</v>
      </c>
      <c r="P39" s="6">
        <f t="shared" si="12"/>
        <v>9.0500000000000007</v>
      </c>
      <c r="Q39" s="6">
        <f t="shared" si="12"/>
        <v>11.677</v>
      </c>
      <c r="R39" s="6">
        <f t="shared" si="12"/>
        <v>0</v>
      </c>
      <c r="S39" s="6">
        <f t="shared" si="12"/>
        <v>0</v>
      </c>
      <c r="T39" s="6">
        <f t="shared" si="12"/>
        <v>269.79199999999997</v>
      </c>
      <c r="U39" s="6">
        <f t="shared" si="12"/>
        <v>42146.610799999995</v>
      </c>
    </row>
    <row r="40" spans="1:21" ht="38.25" customHeight="1">
      <c r="A40" s="123">
        <v>25</v>
      </c>
      <c r="B40" s="125" t="s">
        <v>47</v>
      </c>
      <c r="C40" s="3">
        <v>11157.263999999999</v>
      </c>
      <c r="D40" s="3">
        <v>30.9</v>
      </c>
      <c r="E40" s="3">
        <v>193.304</v>
      </c>
      <c r="F40" s="3">
        <v>0</v>
      </c>
      <c r="G40" s="3">
        <v>0</v>
      </c>
      <c r="H40" s="3">
        <f t="shared" si="0"/>
        <v>11188.163999999999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f t="shared" si="1"/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f t="shared" si="2"/>
        <v>0</v>
      </c>
      <c r="U40" s="3">
        <f t="shared" si="3"/>
        <v>11188.163999999999</v>
      </c>
    </row>
    <row r="41" spans="1:21" ht="38.25" customHeight="1">
      <c r="A41" s="123">
        <v>26</v>
      </c>
      <c r="B41" s="125" t="s">
        <v>48</v>
      </c>
      <c r="C41" s="3">
        <v>7376.626999999995</v>
      </c>
      <c r="D41" s="3">
        <v>14.89</v>
      </c>
      <c r="E41" s="3">
        <v>319.83099999999996</v>
      </c>
      <c r="F41" s="3">
        <v>0</v>
      </c>
      <c r="G41" s="3">
        <v>0</v>
      </c>
      <c r="H41" s="3">
        <f t="shared" si="0"/>
        <v>7391.5169999999953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f t="shared" si="1"/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f t="shared" si="2"/>
        <v>0</v>
      </c>
      <c r="U41" s="3">
        <f t="shared" si="3"/>
        <v>7391.5169999999953</v>
      </c>
    </row>
    <row r="42" spans="1:21" s="23" customFormat="1" ht="38.25" customHeight="1">
      <c r="A42" s="123">
        <v>27</v>
      </c>
      <c r="B42" s="125" t="s">
        <v>49</v>
      </c>
      <c r="C42" s="3">
        <v>13687.198999999997</v>
      </c>
      <c r="D42" s="3">
        <v>28.25</v>
      </c>
      <c r="E42" s="3">
        <v>201.333</v>
      </c>
      <c r="F42" s="3">
        <v>0</v>
      </c>
      <c r="G42" s="3">
        <v>0</v>
      </c>
      <c r="H42" s="3">
        <f t="shared" si="0"/>
        <v>13715.448999999997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f t="shared" si="1"/>
        <v>0</v>
      </c>
      <c r="O42" s="3">
        <v>39.019999999999996</v>
      </c>
      <c r="P42" s="3">
        <v>0</v>
      </c>
      <c r="Q42" s="3">
        <v>5.67</v>
      </c>
      <c r="R42" s="3">
        <v>0</v>
      </c>
      <c r="S42" s="3">
        <v>0</v>
      </c>
      <c r="T42" s="3">
        <f t="shared" si="2"/>
        <v>39.019999999999996</v>
      </c>
      <c r="U42" s="3">
        <f t="shared" si="3"/>
        <v>13754.468999999997</v>
      </c>
    </row>
    <row r="43" spans="1:21" ht="38.25" customHeight="1">
      <c r="A43" s="123">
        <v>28</v>
      </c>
      <c r="B43" s="125" t="s">
        <v>50</v>
      </c>
      <c r="C43" s="3">
        <v>3943.9100000000008</v>
      </c>
      <c r="D43" s="3">
        <v>5.3</v>
      </c>
      <c r="E43" s="3">
        <v>83.171999999999997</v>
      </c>
      <c r="F43" s="3">
        <v>0</v>
      </c>
      <c r="G43" s="3">
        <v>0</v>
      </c>
      <c r="H43" s="3">
        <f t="shared" si="0"/>
        <v>3949.2100000000009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f t="shared" si="1"/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f t="shared" si="2"/>
        <v>0</v>
      </c>
      <c r="U43" s="3">
        <f t="shared" si="3"/>
        <v>3949.2100000000009</v>
      </c>
    </row>
    <row r="44" spans="1:21" s="23" customFormat="1" ht="38.25" customHeight="1">
      <c r="A44" s="122"/>
      <c r="B44" s="124" t="s">
        <v>51</v>
      </c>
      <c r="C44" s="6">
        <f>SUM(C40:C43)</f>
        <v>36164.999999999993</v>
      </c>
      <c r="D44" s="6">
        <f t="shared" ref="D44:U44" si="13">SUM(D40:D43)</f>
        <v>79.339999999999989</v>
      </c>
      <c r="E44" s="6">
        <f t="shared" si="13"/>
        <v>797.64</v>
      </c>
      <c r="F44" s="6">
        <f t="shared" si="13"/>
        <v>0</v>
      </c>
      <c r="G44" s="6">
        <f t="shared" si="13"/>
        <v>0</v>
      </c>
      <c r="H44" s="6">
        <f t="shared" si="13"/>
        <v>36244.339999999989</v>
      </c>
      <c r="I44" s="6">
        <f t="shared" si="13"/>
        <v>0</v>
      </c>
      <c r="J44" s="6">
        <f t="shared" si="13"/>
        <v>0</v>
      </c>
      <c r="K44" s="6">
        <f t="shared" si="13"/>
        <v>0</v>
      </c>
      <c r="L44" s="6">
        <f t="shared" si="13"/>
        <v>0</v>
      </c>
      <c r="M44" s="6">
        <f t="shared" si="13"/>
        <v>0</v>
      </c>
      <c r="N44" s="6">
        <f t="shared" si="13"/>
        <v>0</v>
      </c>
      <c r="O44" s="6">
        <f t="shared" si="13"/>
        <v>39.019999999999996</v>
      </c>
      <c r="P44" s="6">
        <f t="shared" si="13"/>
        <v>0</v>
      </c>
      <c r="Q44" s="6">
        <f t="shared" si="13"/>
        <v>5.67</v>
      </c>
      <c r="R44" s="6">
        <f t="shared" si="13"/>
        <v>0</v>
      </c>
      <c r="S44" s="6">
        <f t="shared" si="13"/>
        <v>0</v>
      </c>
      <c r="T44" s="6">
        <f t="shared" si="13"/>
        <v>39.019999999999996</v>
      </c>
      <c r="U44" s="6">
        <f t="shared" si="13"/>
        <v>36283.359999999993</v>
      </c>
    </row>
    <row r="45" spans="1:21" ht="38.25" customHeight="1">
      <c r="A45" s="123">
        <v>29</v>
      </c>
      <c r="B45" s="125" t="s">
        <v>52</v>
      </c>
      <c r="C45" s="3">
        <v>8307.8421000000017</v>
      </c>
      <c r="D45" s="3">
        <v>31.080000000000002</v>
      </c>
      <c r="E45" s="3">
        <v>250.48000000000002</v>
      </c>
      <c r="F45" s="3">
        <v>6.46</v>
      </c>
      <c r="G45" s="3">
        <v>6.46</v>
      </c>
      <c r="H45" s="3">
        <f t="shared" si="0"/>
        <v>8332.4621000000025</v>
      </c>
      <c r="I45" s="3">
        <v>6</v>
      </c>
      <c r="J45" s="3">
        <v>2.6599999999999997</v>
      </c>
      <c r="K45" s="3">
        <v>3.0799999999999996</v>
      </c>
      <c r="L45" s="3">
        <v>0</v>
      </c>
      <c r="M45" s="3">
        <v>0</v>
      </c>
      <c r="N45" s="3">
        <f t="shared" si="1"/>
        <v>8.66</v>
      </c>
      <c r="O45" s="3">
        <v>14.75</v>
      </c>
      <c r="P45" s="3">
        <v>0</v>
      </c>
      <c r="Q45" s="3">
        <v>0.32</v>
      </c>
      <c r="R45" s="3">
        <v>0</v>
      </c>
      <c r="S45" s="3">
        <v>0</v>
      </c>
      <c r="T45" s="3">
        <f t="shared" si="2"/>
        <v>14.75</v>
      </c>
      <c r="U45" s="3">
        <f t="shared" si="3"/>
        <v>8355.8721000000023</v>
      </c>
    </row>
    <row r="46" spans="1:21" ht="38.25" customHeight="1">
      <c r="A46" s="123">
        <v>30</v>
      </c>
      <c r="B46" s="125" t="s">
        <v>53</v>
      </c>
      <c r="C46" s="3">
        <v>7616.9050000000016</v>
      </c>
      <c r="D46" s="3">
        <v>45.1</v>
      </c>
      <c r="E46" s="3">
        <v>164.07999999999998</v>
      </c>
      <c r="F46" s="3">
        <v>0</v>
      </c>
      <c r="G46" s="3">
        <v>0</v>
      </c>
      <c r="H46" s="3">
        <f t="shared" si="0"/>
        <v>7662.0050000000019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f t="shared" si="1"/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f t="shared" si="2"/>
        <v>0</v>
      </c>
      <c r="U46" s="3">
        <f t="shared" si="3"/>
        <v>7662.0050000000019</v>
      </c>
    </row>
    <row r="47" spans="1:21" s="23" customFormat="1" ht="38.25" customHeight="1">
      <c r="A47" s="123">
        <v>31</v>
      </c>
      <c r="B47" s="125" t="s">
        <v>54</v>
      </c>
      <c r="C47" s="3">
        <v>8634.24</v>
      </c>
      <c r="D47" s="3">
        <v>26.11</v>
      </c>
      <c r="E47" s="3">
        <v>241.12</v>
      </c>
      <c r="F47" s="3">
        <v>0</v>
      </c>
      <c r="G47" s="3">
        <v>0</v>
      </c>
      <c r="H47" s="3">
        <f t="shared" si="0"/>
        <v>8660.35</v>
      </c>
      <c r="I47" s="3">
        <v>3.13</v>
      </c>
      <c r="J47" s="3">
        <v>0</v>
      </c>
      <c r="K47" s="3">
        <v>0</v>
      </c>
      <c r="L47" s="3">
        <v>0</v>
      </c>
      <c r="M47" s="3">
        <v>0</v>
      </c>
      <c r="N47" s="3">
        <f t="shared" si="1"/>
        <v>3.13</v>
      </c>
      <c r="O47" s="3">
        <v>0.03</v>
      </c>
      <c r="P47" s="3">
        <v>0</v>
      </c>
      <c r="Q47" s="3">
        <v>0</v>
      </c>
      <c r="R47" s="3">
        <v>0</v>
      </c>
      <c r="S47" s="3">
        <v>0</v>
      </c>
      <c r="T47" s="3">
        <f t="shared" si="2"/>
        <v>0.03</v>
      </c>
      <c r="U47" s="3">
        <f t="shared" si="3"/>
        <v>8663.51</v>
      </c>
    </row>
    <row r="48" spans="1:21" s="23" customFormat="1" ht="38.25" customHeight="1">
      <c r="A48" s="123">
        <v>32</v>
      </c>
      <c r="B48" s="125" t="s">
        <v>55</v>
      </c>
      <c r="C48" s="3">
        <v>7961.4389999999994</v>
      </c>
      <c r="D48" s="3">
        <v>147.63</v>
      </c>
      <c r="E48" s="3">
        <v>488.63900000000001</v>
      </c>
      <c r="F48" s="3">
        <v>0</v>
      </c>
      <c r="G48" s="3">
        <v>0</v>
      </c>
      <c r="H48" s="3">
        <f t="shared" si="0"/>
        <v>8109.0689999999995</v>
      </c>
      <c r="I48" s="3">
        <v>0.505</v>
      </c>
      <c r="J48" s="3">
        <v>1.1299999999999999</v>
      </c>
      <c r="K48" s="3">
        <v>1.1299999999999999</v>
      </c>
      <c r="L48" s="3">
        <v>0</v>
      </c>
      <c r="M48" s="3">
        <v>0</v>
      </c>
      <c r="N48" s="3">
        <f t="shared" si="1"/>
        <v>1.6349999999999998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f t="shared" si="2"/>
        <v>0</v>
      </c>
      <c r="U48" s="3">
        <f t="shared" si="3"/>
        <v>8110.7039999999997</v>
      </c>
    </row>
    <row r="49" spans="1:21" s="23" customFormat="1" ht="38.25" customHeight="1">
      <c r="A49" s="122"/>
      <c r="B49" s="124" t="s">
        <v>56</v>
      </c>
      <c r="C49" s="6">
        <f>SUM(C45:C48)</f>
        <v>32520.426100000004</v>
      </c>
      <c r="D49" s="6">
        <f t="shared" ref="D49:U49" si="14">SUM(D45:D48)</f>
        <v>249.92000000000002</v>
      </c>
      <c r="E49" s="6">
        <f t="shared" si="14"/>
        <v>1144.319</v>
      </c>
      <c r="F49" s="6">
        <f t="shared" si="14"/>
        <v>6.46</v>
      </c>
      <c r="G49" s="6">
        <f t="shared" si="14"/>
        <v>6.46</v>
      </c>
      <c r="H49" s="3">
        <f t="shared" si="0"/>
        <v>32763.886100000003</v>
      </c>
      <c r="I49" s="6">
        <f t="shared" si="14"/>
        <v>9.6349999999999998</v>
      </c>
      <c r="J49" s="6">
        <f t="shared" si="14"/>
        <v>3.7899999999999996</v>
      </c>
      <c r="K49" s="6">
        <f t="shared" si="14"/>
        <v>4.2099999999999991</v>
      </c>
      <c r="L49" s="6">
        <f t="shared" si="14"/>
        <v>0</v>
      </c>
      <c r="M49" s="6">
        <f t="shared" si="14"/>
        <v>0</v>
      </c>
      <c r="N49" s="6">
        <f t="shared" si="14"/>
        <v>13.424999999999999</v>
      </c>
      <c r="O49" s="6">
        <f t="shared" si="14"/>
        <v>14.78</v>
      </c>
      <c r="P49" s="6">
        <f t="shared" si="14"/>
        <v>0</v>
      </c>
      <c r="Q49" s="6">
        <f t="shared" si="14"/>
        <v>0.32</v>
      </c>
      <c r="R49" s="6">
        <f t="shared" si="14"/>
        <v>0</v>
      </c>
      <c r="S49" s="6">
        <f t="shared" si="14"/>
        <v>0</v>
      </c>
      <c r="T49" s="6">
        <f t="shared" si="14"/>
        <v>14.78</v>
      </c>
      <c r="U49" s="6">
        <f t="shared" si="14"/>
        <v>32792.091100000005</v>
      </c>
    </row>
    <row r="50" spans="1:21" s="23" customFormat="1" ht="38.25" customHeight="1">
      <c r="A50" s="122"/>
      <c r="B50" s="124" t="s">
        <v>57</v>
      </c>
      <c r="C50" s="6">
        <f>C49+C44</f>
        <v>68685.426099999997</v>
      </c>
      <c r="D50" s="6">
        <f t="shared" ref="D50:U50" si="15">D49+D44</f>
        <v>329.26</v>
      </c>
      <c r="E50" s="6">
        <f t="shared" si="15"/>
        <v>1941.9589999999998</v>
      </c>
      <c r="F50" s="6">
        <f t="shared" si="15"/>
        <v>6.46</v>
      </c>
      <c r="G50" s="6">
        <f t="shared" si="15"/>
        <v>6.46</v>
      </c>
      <c r="H50" s="3">
        <f t="shared" si="0"/>
        <v>69008.2261</v>
      </c>
      <c r="I50" s="6">
        <f t="shared" si="15"/>
        <v>9.6349999999999998</v>
      </c>
      <c r="J50" s="6">
        <f t="shared" si="15"/>
        <v>3.7899999999999996</v>
      </c>
      <c r="K50" s="6">
        <f t="shared" si="15"/>
        <v>4.2099999999999991</v>
      </c>
      <c r="L50" s="6">
        <f t="shared" si="15"/>
        <v>0</v>
      </c>
      <c r="M50" s="6">
        <f t="shared" si="15"/>
        <v>0</v>
      </c>
      <c r="N50" s="6">
        <f t="shared" si="15"/>
        <v>13.424999999999999</v>
      </c>
      <c r="O50" s="6">
        <f t="shared" si="15"/>
        <v>53.8</v>
      </c>
      <c r="P50" s="6">
        <f t="shared" si="15"/>
        <v>0</v>
      </c>
      <c r="Q50" s="6">
        <f t="shared" si="15"/>
        <v>5.99</v>
      </c>
      <c r="R50" s="6">
        <f t="shared" si="15"/>
        <v>0</v>
      </c>
      <c r="S50" s="6">
        <f t="shared" si="15"/>
        <v>0</v>
      </c>
      <c r="T50" s="6">
        <f t="shared" si="15"/>
        <v>53.8</v>
      </c>
      <c r="U50" s="6">
        <f t="shared" si="15"/>
        <v>69075.451100000006</v>
      </c>
    </row>
    <row r="51" spans="1:21" s="23" customFormat="1" ht="38.25" customHeight="1">
      <c r="A51" s="122"/>
      <c r="B51" s="124" t="s">
        <v>58</v>
      </c>
      <c r="C51" s="6">
        <f>C50+C39+C25</f>
        <v>114145.5019</v>
      </c>
      <c r="D51" s="6">
        <f t="shared" ref="D51:U51" si="16">D50+D39+D25</f>
        <v>471.44799999999998</v>
      </c>
      <c r="E51" s="6">
        <f t="shared" si="16"/>
        <v>2713.692</v>
      </c>
      <c r="F51" s="6">
        <f t="shared" si="16"/>
        <v>6.89</v>
      </c>
      <c r="G51" s="6">
        <f t="shared" si="16"/>
        <v>236.94800000000001</v>
      </c>
      <c r="H51" s="3">
        <f t="shared" si="0"/>
        <v>114610.05990000001</v>
      </c>
      <c r="I51" s="6">
        <f t="shared" si="16"/>
        <v>7524.2500000000009</v>
      </c>
      <c r="J51" s="6">
        <f t="shared" si="16"/>
        <v>241.67999999999998</v>
      </c>
      <c r="K51" s="6">
        <f t="shared" si="16"/>
        <v>860.9849999999999</v>
      </c>
      <c r="L51" s="6">
        <f t="shared" si="16"/>
        <v>0</v>
      </c>
      <c r="M51" s="6">
        <f t="shared" si="16"/>
        <v>19.510000000000002</v>
      </c>
      <c r="N51" s="6">
        <f t="shared" si="16"/>
        <v>7765.93</v>
      </c>
      <c r="O51" s="6">
        <f t="shared" si="16"/>
        <v>915.88400000000013</v>
      </c>
      <c r="P51" s="6">
        <f t="shared" si="16"/>
        <v>12.23</v>
      </c>
      <c r="Q51" s="6">
        <f t="shared" si="16"/>
        <v>22.957000000000001</v>
      </c>
      <c r="R51" s="6">
        <f t="shared" si="16"/>
        <v>0.23</v>
      </c>
      <c r="S51" s="6">
        <f t="shared" si="16"/>
        <v>19.785</v>
      </c>
      <c r="T51" s="6">
        <f t="shared" si="16"/>
        <v>927.88400000000013</v>
      </c>
      <c r="U51" s="6">
        <f t="shared" si="16"/>
        <v>123303.87390000001</v>
      </c>
    </row>
    <row r="52" spans="1:21" s="23" customFormat="1" ht="38.25" customHeight="1">
      <c r="A52" s="38"/>
      <c r="B52" s="48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</row>
    <row r="53" spans="1:21" s="38" customFormat="1" ht="24.75" customHeight="1">
      <c r="B53" s="46"/>
      <c r="C53" s="213" t="s">
        <v>59</v>
      </c>
      <c r="D53" s="213"/>
      <c r="E53" s="213"/>
      <c r="F53" s="213"/>
      <c r="G53" s="213"/>
      <c r="H53" s="22"/>
      <c r="I53" s="126"/>
      <c r="J53" s="126">
        <f>D51+J51+P51-F51-L51-R51</f>
        <v>718.23799999999994</v>
      </c>
      <c r="K53" s="126"/>
      <c r="L53" s="126"/>
      <c r="M53" s="126"/>
      <c r="N53" s="126"/>
      <c r="R53" s="126"/>
      <c r="U53" s="126"/>
    </row>
    <row r="54" spans="1:21" s="38" customFormat="1" ht="30" customHeight="1">
      <c r="B54" s="46"/>
      <c r="C54" s="213" t="s">
        <v>60</v>
      </c>
      <c r="D54" s="213"/>
      <c r="E54" s="213"/>
      <c r="F54" s="213"/>
      <c r="G54" s="213"/>
      <c r="H54" s="19"/>
      <c r="I54" s="126"/>
      <c r="J54" s="126">
        <f>E51+K51+Q51-G51-M51-S51</f>
        <v>3321.3909999999996</v>
      </c>
      <c r="K54" s="126"/>
      <c r="L54" s="126"/>
      <c r="M54" s="126"/>
      <c r="N54" s="126"/>
      <c r="R54" s="126"/>
      <c r="T54" s="126"/>
    </row>
    <row r="55" spans="1:21" ht="33" customHeight="1">
      <c r="C55" s="213" t="s">
        <v>61</v>
      </c>
      <c r="D55" s="213"/>
      <c r="E55" s="213"/>
      <c r="F55" s="213"/>
      <c r="G55" s="213"/>
      <c r="H55" s="19"/>
      <c r="I55" s="39"/>
      <c r="J55" s="46">
        <f>H51+N51+T51</f>
        <v>123303.87390000002</v>
      </c>
      <c r="K55" s="19"/>
      <c r="L55" s="19"/>
      <c r="M55" s="19"/>
      <c r="N55" s="19"/>
      <c r="P55" s="38"/>
      <c r="Q55" s="40"/>
      <c r="U55" s="40"/>
    </row>
    <row r="56" spans="1:21" ht="33" customHeight="1">
      <c r="C56" s="41"/>
      <c r="D56" s="126"/>
      <c r="E56" s="126"/>
      <c r="F56" s="126"/>
      <c r="G56" s="126"/>
      <c r="H56" s="19"/>
      <c r="I56" s="39"/>
      <c r="J56" s="126"/>
      <c r="K56" s="19"/>
      <c r="L56" s="19"/>
      <c r="M56" s="19"/>
      <c r="N56" s="28">
        <f>'[1]sep 2020 '!J56+'December 2021'!J53</f>
        <v>117469.14889999999</v>
      </c>
      <c r="P56" s="38"/>
      <c r="Q56" s="40"/>
      <c r="U56" s="40"/>
    </row>
    <row r="57" spans="1:21" ht="37.5" customHeight="1">
      <c r="B57" s="201" t="s">
        <v>62</v>
      </c>
      <c r="C57" s="201"/>
      <c r="D57" s="201"/>
      <c r="E57" s="201"/>
      <c r="F57" s="201"/>
      <c r="G57" s="22"/>
      <c r="H57" s="23"/>
      <c r="I57" s="24"/>
      <c r="J57" s="202"/>
      <c r="K57" s="199"/>
      <c r="L57" s="199"/>
      <c r="M57" s="42">
        <f>'[3]April 2021'!J55+'December 2021'!J53</f>
        <v>120934.75689999999</v>
      </c>
      <c r="N57" s="23"/>
      <c r="O57" s="23"/>
      <c r="P57" s="121"/>
      <c r="Q57" s="201" t="s">
        <v>63</v>
      </c>
      <c r="R57" s="201"/>
      <c r="S57" s="201"/>
      <c r="T57" s="201"/>
      <c r="U57" s="201"/>
    </row>
    <row r="58" spans="1:21" ht="37.5" customHeight="1">
      <c r="B58" s="201" t="s">
        <v>64</v>
      </c>
      <c r="C58" s="201"/>
      <c r="D58" s="201"/>
      <c r="E58" s="201"/>
      <c r="F58" s="201"/>
      <c r="G58" s="23"/>
      <c r="H58" s="22"/>
      <c r="I58" s="26"/>
      <c r="J58" s="27"/>
      <c r="K58" s="120"/>
      <c r="L58" s="27"/>
      <c r="M58" s="23"/>
      <c r="N58" s="57">
        <f>'[3]July 2021'!J55+'December 2021'!J53</f>
        <v>121723.50789999998</v>
      </c>
      <c r="O58" s="57">
        <f>'[3]April 2021'!J55+'December 2021'!J53</f>
        <v>120934.75689999999</v>
      </c>
      <c r="P58" s="121"/>
      <c r="Q58" s="201" t="s">
        <v>64</v>
      </c>
      <c r="R58" s="201"/>
      <c r="S58" s="201"/>
      <c r="T58" s="201"/>
      <c r="U58" s="201"/>
    </row>
    <row r="59" spans="1:21" ht="37.5" customHeight="1">
      <c r="H59" s="28">
        <f>'[1]Feb 2021'!J55+'December 2021'!J53</f>
        <v>120413.94589999999</v>
      </c>
      <c r="J59" s="199" t="s">
        <v>65</v>
      </c>
      <c r="K59" s="199"/>
      <c r="L59" s="199"/>
      <c r="M59" s="28" t="e">
        <f>#REF!+'December 2021'!J53</f>
        <v>#REF!</v>
      </c>
    </row>
    <row r="60" spans="1:21" ht="37.5" customHeight="1">
      <c r="G60" s="19"/>
      <c r="H60" s="28">
        <f>H51+N51+T51</f>
        <v>123303.87390000002</v>
      </c>
      <c r="J60" s="199" t="s">
        <v>66</v>
      </c>
      <c r="K60" s="199"/>
      <c r="L60" s="199"/>
      <c r="M60" s="28" t="e">
        <f>#REF!+'December 2021'!J53</f>
        <v>#REF!</v>
      </c>
    </row>
    <row r="61" spans="1:21">
      <c r="H61" s="43"/>
    </row>
    <row r="62" spans="1:21">
      <c r="G62" s="19">
        <f>'November 2021'!J55+'December 2021'!J53</f>
        <v>123303.8489</v>
      </c>
      <c r="H62" s="28">
        <f>'[1]nov 2020'!J56+'December 2021'!J53</f>
        <v>119333.08889999999</v>
      </c>
      <c r="I62" s="44"/>
      <c r="J62" s="43"/>
    </row>
    <row r="63" spans="1:21">
      <c r="H63" s="28">
        <f>'[1]nov 2020'!J56+'December 2021'!J53</f>
        <v>119333.08889999999</v>
      </c>
      <c r="I63" s="97">
        <f>'[3]June 2021)'!J55+'December 2021'!J53</f>
        <v>121394.7369</v>
      </c>
      <c r="J63" s="43"/>
    </row>
    <row r="64" spans="1:21">
      <c r="H64" s="28">
        <f>'[2]nov 17'!J53+'[2]dec 17'!J51</f>
        <v>98988.2883</v>
      </c>
      <c r="I64" s="44"/>
      <c r="J64" s="43"/>
      <c r="K64" s="19"/>
    </row>
    <row r="65" spans="8:21">
      <c r="H65" s="43"/>
      <c r="I65" s="44"/>
      <c r="J65" s="43"/>
    </row>
    <row r="66" spans="8:21">
      <c r="H66" s="43"/>
      <c r="I66" s="44"/>
      <c r="J66" s="43"/>
    </row>
    <row r="67" spans="8:21">
      <c r="P67" s="21"/>
      <c r="Q67" s="21"/>
      <c r="R67" s="21"/>
      <c r="S67" s="35"/>
      <c r="T67" s="21"/>
      <c r="U67" s="21"/>
    </row>
    <row r="68" spans="8:21">
      <c r="P68" s="21"/>
      <c r="Q68" s="21"/>
      <c r="R68" s="21"/>
      <c r="S68" s="35"/>
      <c r="T68" s="21"/>
      <c r="U68" s="21"/>
    </row>
  </sheetData>
  <mergeCells count="30">
    <mergeCell ref="J59:L59"/>
    <mergeCell ref="J60:L60"/>
    <mergeCell ref="C55:G55"/>
    <mergeCell ref="B57:F57"/>
    <mergeCell ref="J57:L57"/>
    <mergeCell ref="Q57:U57"/>
    <mergeCell ref="B58:F58"/>
    <mergeCell ref="Q58:U58"/>
    <mergeCell ref="P5:Q5"/>
    <mergeCell ref="R5:S5"/>
    <mergeCell ref="T5:T6"/>
    <mergeCell ref="U5:U6"/>
    <mergeCell ref="C53:G53"/>
    <mergeCell ref="C54:G54"/>
    <mergeCell ref="H5:H6"/>
    <mergeCell ref="I5:I6"/>
    <mergeCell ref="J5:K5"/>
    <mergeCell ref="L5:M5"/>
    <mergeCell ref="N5:N6"/>
    <mergeCell ref="O5:O6"/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</mergeCells>
  <pageMargins left="0.15748031496062992" right="0.23622047244094491" top="0.27559055118110237" bottom="0.15748031496062992" header="0.19685039370078741" footer="0.15748031496062992"/>
  <pageSetup paperSize="8" scale="36" fitToHeight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68"/>
  <sheetViews>
    <sheetView zoomScale="48" zoomScaleNormal="48" workbookViewId="0">
      <pane ySplit="6" topLeftCell="A7" activePane="bottomLeft" state="frozen"/>
      <selection pane="bottomLeft" activeCell="G8" sqref="G8"/>
    </sheetView>
  </sheetViews>
  <sheetFormatPr defaultRowHeight="31.5"/>
  <cols>
    <col min="1" max="1" width="11.5703125" style="138" customWidth="1"/>
    <col min="2" max="2" width="40.7109375" style="157" customWidth="1"/>
    <col min="3" max="3" width="28.140625" style="138" customWidth="1"/>
    <col min="4" max="5" width="25.42578125" style="138" customWidth="1"/>
    <col min="6" max="6" width="28.42578125" style="138" customWidth="1"/>
    <col min="7" max="7" width="31.28515625" style="138" customWidth="1"/>
    <col min="8" max="8" width="32.42578125" style="138" customWidth="1"/>
    <col min="9" max="9" width="33" style="172" customWidth="1"/>
    <col min="10" max="15" width="25.42578125" style="138" customWidth="1"/>
    <col min="16" max="18" width="25.42578125" style="160" customWidth="1"/>
    <col min="19" max="19" width="25.42578125" style="161" customWidth="1"/>
    <col min="20" max="20" width="25.42578125" style="160" customWidth="1"/>
    <col min="21" max="21" width="28.140625" style="160" customWidth="1"/>
    <col min="22" max="16384" width="9.140625" style="138"/>
  </cols>
  <sheetData>
    <row r="1" spans="1:21" ht="55.5" customHeight="1">
      <c r="A1" s="218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</row>
    <row r="2" spans="1:21" ht="15" customHeight="1">
      <c r="A2" s="221" t="s">
        <v>77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</row>
    <row r="3" spans="1:21" ht="32.25" customHeight="1">
      <c r="A3" s="221"/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</row>
    <row r="4" spans="1:21" s="140" customFormat="1" ht="43.5" customHeight="1">
      <c r="A4" s="218" t="s">
        <v>2</v>
      </c>
      <c r="B4" s="222" t="s">
        <v>3</v>
      </c>
      <c r="C4" s="218" t="s">
        <v>4</v>
      </c>
      <c r="D4" s="218"/>
      <c r="E4" s="218"/>
      <c r="F4" s="218"/>
      <c r="G4" s="218"/>
      <c r="H4" s="218"/>
      <c r="I4" s="218" t="s">
        <v>5</v>
      </c>
      <c r="J4" s="219"/>
      <c r="K4" s="219"/>
      <c r="L4" s="219"/>
      <c r="M4" s="219"/>
      <c r="N4" s="219"/>
      <c r="O4" s="218" t="s">
        <v>6</v>
      </c>
      <c r="P4" s="219"/>
      <c r="Q4" s="219"/>
      <c r="R4" s="219"/>
      <c r="S4" s="219"/>
      <c r="T4" s="219"/>
      <c r="U4" s="139"/>
    </row>
    <row r="5" spans="1:21" s="140" customFormat="1" ht="54.75" customHeight="1">
      <c r="A5" s="219"/>
      <c r="B5" s="223"/>
      <c r="C5" s="218" t="s">
        <v>7</v>
      </c>
      <c r="D5" s="218" t="s">
        <v>8</v>
      </c>
      <c r="E5" s="218"/>
      <c r="F5" s="218" t="s">
        <v>9</v>
      </c>
      <c r="G5" s="218"/>
      <c r="H5" s="218" t="s">
        <v>10</v>
      </c>
      <c r="I5" s="218" t="s">
        <v>7</v>
      </c>
      <c r="J5" s="218" t="s">
        <v>8</v>
      </c>
      <c r="K5" s="218"/>
      <c r="L5" s="218" t="s">
        <v>9</v>
      </c>
      <c r="M5" s="218"/>
      <c r="N5" s="218" t="s">
        <v>10</v>
      </c>
      <c r="O5" s="218" t="s">
        <v>7</v>
      </c>
      <c r="P5" s="218" t="s">
        <v>8</v>
      </c>
      <c r="Q5" s="218"/>
      <c r="R5" s="218" t="s">
        <v>9</v>
      </c>
      <c r="S5" s="218"/>
      <c r="T5" s="218" t="s">
        <v>10</v>
      </c>
      <c r="U5" s="218" t="s">
        <v>11</v>
      </c>
    </row>
    <row r="6" spans="1:21" s="140" customFormat="1" ht="38.25" customHeight="1">
      <c r="A6" s="219"/>
      <c r="B6" s="223"/>
      <c r="C6" s="219"/>
      <c r="D6" s="141" t="s">
        <v>12</v>
      </c>
      <c r="E6" s="141" t="s">
        <v>13</v>
      </c>
      <c r="F6" s="141" t="s">
        <v>12</v>
      </c>
      <c r="G6" s="141" t="s">
        <v>13</v>
      </c>
      <c r="H6" s="218"/>
      <c r="I6" s="219"/>
      <c r="J6" s="141" t="s">
        <v>12</v>
      </c>
      <c r="K6" s="141" t="s">
        <v>13</v>
      </c>
      <c r="L6" s="141" t="s">
        <v>12</v>
      </c>
      <c r="M6" s="141" t="s">
        <v>13</v>
      </c>
      <c r="N6" s="218"/>
      <c r="O6" s="219"/>
      <c r="P6" s="141" t="s">
        <v>12</v>
      </c>
      <c r="Q6" s="141" t="s">
        <v>13</v>
      </c>
      <c r="R6" s="141" t="s">
        <v>12</v>
      </c>
      <c r="S6" s="141" t="s">
        <v>13</v>
      </c>
      <c r="T6" s="218"/>
      <c r="U6" s="218"/>
    </row>
    <row r="7" spans="1:21" ht="38.25" customHeight="1">
      <c r="A7" s="139">
        <v>1</v>
      </c>
      <c r="B7" s="142" t="s">
        <v>14</v>
      </c>
      <c r="C7" s="80">
        <f>'December 2021'!H7</f>
        <v>189.45999999999998</v>
      </c>
      <c r="D7" s="143">
        <v>0</v>
      </c>
      <c r="E7" s="143">
        <f>'December 2021'!E7+'January 2022'!D7</f>
        <v>0</v>
      </c>
      <c r="F7" s="143">
        <v>0</v>
      </c>
      <c r="G7" s="143">
        <f>'December 2021'!G7+'January 2022'!F7</f>
        <v>8.9580000000000002</v>
      </c>
      <c r="H7" s="80">
        <f>C7+(D7-F7)</f>
        <v>189.45999999999998</v>
      </c>
      <c r="I7" s="143">
        <f>'December 2021'!N7</f>
        <v>404.38799999999986</v>
      </c>
      <c r="J7" s="143">
        <v>1.27</v>
      </c>
      <c r="K7" s="143">
        <f>'December 2021'!K7+'January 2022'!J7</f>
        <v>43.063000000000009</v>
      </c>
      <c r="L7" s="143">
        <v>0</v>
      </c>
      <c r="M7" s="143">
        <f>'December 2021'!M7+'January 2022'!L7</f>
        <v>0</v>
      </c>
      <c r="N7" s="143">
        <f>I7+(J7-L7)</f>
        <v>405.65799999999984</v>
      </c>
      <c r="O7" s="80">
        <f>'December 2021'!T7</f>
        <v>17.390000000000008</v>
      </c>
      <c r="P7" s="143">
        <v>0</v>
      </c>
      <c r="Q7" s="143">
        <f>'December 2021'!Q7+'January 2022'!P7</f>
        <v>1.88</v>
      </c>
      <c r="R7" s="143">
        <v>0</v>
      </c>
      <c r="S7" s="143">
        <f>'December 2021'!S7+'January 2022'!R7</f>
        <v>1.88</v>
      </c>
      <c r="T7" s="80">
        <f>O7+(P7-R7)</f>
        <v>17.390000000000008</v>
      </c>
      <c r="U7" s="143">
        <f>H7+N7+T7</f>
        <v>612.50799999999981</v>
      </c>
    </row>
    <row r="8" spans="1:21" ht="38.25" customHeight="1">
      <c r="A8" s="139">
        <v>2</v>
      </c>
      <c r="B8" s="142" t="s">
        <v>15</v>
      </c>
      <c r="C8" s="80">
        <f>'December 2021'!H8</f>
        <v>265.39</v>
      </c>
      <c r="D8" s="143">
        <v>0</v>
      </c>
      <c r="E8" s="143">
        <f>'December 2021'!E8+'January 2022'!D8</f>
        <v>0</v>
      </c>
      <c r="F8" s="143">
        <v>0</v>
      </c>
      <c r="G8" s="143">
        <f>'December 2021'!G8+'January 2022'!F8</f>
        <v>0</v>
      </c>
      <c r="H8" s="80">
        <f t="shared" ref="H8:H48" si="0">C8+(D8-F8)</f>
        <v>265.39</v>
      </c>
      <c r="I8" s="143">
        <f>'December 2021'!N8</f>
        <v>305.38800000000003</v>
      </c>
      <c r="J8" s="143">
        <v>1.722</v>
      </c>
      <c r="K8" s="143">
        <f>'December 2021'!K8+'January 2022'!J8</f>
        <v>44.93</v>
      </c>
      <c r="L8" s="143">
        <v>0</v>
      </c>
      <c r="M8" s="143">
        <f>'December 2021'!M8+'January 2022'!L8</f>
        <v>0</v>
      </c>
      <c r="N8" s="80">
        <f t="shared" ref="N8:N48" si="1">I8+(J8-L8)</f>
        <v>307.11</v>
      </c>
      <c r="O8" s="80">
        <f>'December 2021'!T8</f>
        <v>66.290000000000006</v>
      </c>
      <c r="P8" s="143">
        <v>0</v>
      </c>
      <c r="Q8" s="143">
        <f>'December 2021'!Q8+'January 2022'!P8</f>
        <v>3.18</v>
      </c>
      <c r="R8" s="143">
        <v>0</v>
      </c>
      <c r="S8" s="143">
        <f>'December 2021'!S8+'January 2022'!R8</f>
        <v>0</v>
      </c>
      <c r="T8" s="80">
        <f t="shared" ref="T8:T48" si="2">O8+(P8-R8)</f>
        <v>66.290000000000006</v>
      </c>
      <c r="U8" s="143">
        <f t="shared" ref="U8:U48" si="3">H8+N8+T8</f>
        <v>638.79</v>
      </c>
    </row>
    <row r="9" spans="1:21" ht="38.25" customHeight="1">
      <c r="A9" s="139">
        <v>3</v>
      </c>
      <c r="B9" s="142" t="s">
        <v>16</v>
      </c>
      <c r="C9" s="143">
        <f>'December 2021'!H9</f>
        <v>209.16</v>
      </c>
      <c r="D9" s="143">
        <v>0</v>
      </c>
      <c r="E9" s="143">
        <f>'December 2021'!E9+'January 2022'!D9</f>
        <v>0</v>
      </c>
      <c r="F9" s="143">
        <v>0</v>
      </c>
      <c r="G9" s="143">
        <f>'December 2021'!G9+'January 2022'!F9</f>
        <v>0</v>
      </c>
      <c r="H9" s="80">
        <f t="shared" si="0"/>
        <v>209.16</v>
      </c>
      <c r="I9" s="143">
        <f>'December 2021'!N9</f>
        <v>695.80799999999999</v>
      </c>
      <c r="J9" s="143">
        <v>1.22</v>
      </c>
      <c r="K9" s="143">
        <f>'December 2021'!K9+'January 2022'!J9</f>
        <v>13.5</v>
      </c>
      <c r="L9" s="143">
        <v>0</v>
      </c>
      <c r="M9" s="143">
        <f>'December 2021'!M9+'January 2022'!L9</f>
        <v>0</v>
      </c>
      <c r="N9" s="143">
        <f t="shared" si="1"/>
        <v>697.02800000000002</v>
      </c>
      <c r="O9" s="80">
        <f>'December 2021'!T9</f>
        <v>44.739999999999995</v>
      </c>
      <c r="P9" s="143">
        <v>0</v>
      </c>
      <c r="Q9" s="143">
        <f>'December 2021'!Q9+'January 2022'!P9</f>
        <v>0</v>
      </c>
      <c r="R9" s="143">
        <v>0</v>
      </c>
      <c r="S9" s="143">
        <f>'December 2021'!S9+'January 2022'!R9</f>
        <v>0</v>
      </c>
      <c r="T9" s="143">
        <f t="shared" si="2"/>
        <v>44.739999999999995</v>
      </c>
      <c r="U9" s="143">
        <f t="shared" si="3"/>
        <v>950.928</v>
      </c>
    </row>
    <row r="10" spans="1:21" s="144" customFormat="1" ht="38.25" customHeight="1">
      <c r="A10" s="139">
        <v>4</v>
      </c>
      <c r="B10" s="142" t="s">
        <v>17</v>
      </c>
      <c r="C10" s="80">
        <f>'December 2021'!H10</f>
        <v>0</v>
      </c>
      <c r="D10" s="143">
        <v>0</v>
      </c>
      <c r="E10" s="143">
        <f>'December 2021'!E10+'January 2022'!D10</f>
        <v>0</v>
      </c>
      <c r="F10" s="143">
        <v>0</v>
      </c>
      <c r="G10" s="143">
        <f>'December 2021'!G10+'January 2022'!F10</f>
        <v>0</v>
      </c>
      <c r="H10" s="80">
        <f t="shared" si="0"/>
        <v>0</v>
      </c>
      <c r="I10" s="143">
        <f>'December 2021'!N10</f>
        <v>341.91500000000002</v>
      </c>
      <c r="J10" s="143">
        <v>0.09</v>
      </c>
      <c r="K10" s="143">
        <f>'December 2021'!K10+'January 2022'!J10</f>
        <v>4.4499999999999993</v>
      </c>
      <c r="L10" s="143">
        <v>0</v>
      </c>
      <c r="M10" s="143">
        <f>'December 2021'!M10+'January 2022'!L10</f>
        <v>0</v>
      </c>
      <c r="N10" s="143">
        <f t="shared" si="1"/>
        <v>342.005</v>
      </c>
      <c r="O10" s="80">
        <f>'December 2021'!T10</f>
        <v>0.20000000000000007</v>
      </c>
      <c r="P10" s="143">
        <v>0</v>
      </c>
      <c r="Q10" s="143">
        <f>'December 2021'!Q10+'January 2022'!P10</f>
        <v>0</v>
      </c>
      <c r="R10" s="143">
        <v>0</v>
      </c>
      <c r="S10" s="143">
        <f>'December 2021'!S10+'January 2022'!R10</f>
        <v>0</v>
      </c>
      <c r="T10" s="80">
        <f t="shared" si="2"/>
        <v>0.20000000000000007</v>
      </c>
      <c r="U10" s="143">
        <f t="shared" si="3"/>
        <v>342.20499999999998</v>
      </c>
    </row>
    <row r="11" spans="1:21" s="144" customFormat="1" ht="38.25" customHeight="1">
      <c r="A11" s="141"/>
      <c r="B11" s="145" t="s">
        <v>18</v>
      </c>
      <c r="C11" s="146">
        <f>SUM(C7:C10)</f>
        <v>664.01</v>
      </c>
      <c r="D11" s="146">
        <f t="shared" ref="D11:U11" si="4">SUM(D7:D10)</f>
        <v>0</v>
      </c>
      <c r="E11" s="146">
        <f t="shared" si="4"/>
        <v>0</v>
      </c>
      <c r="F11" s="146">
        <f t="shared" si="4"/>
        <v>0</v>
      </c>
      <c r="G11" s="146">
        <f t="shared" si="4"/>
        <v>8.9580000000000002</v>
      </c>
      <c r="H11" s="146">
        <f t="shared" si="4"/>
        <v>664.01</v>
      </c>
      <c r="I11" s="146">
        <f t="shared" si="4"/>
        <v>1747.4989999999998</v>
      </c>
      <c r="J11" s="146">
        <f t="shared" si="4"/>
        <v>4.3019999999999996</v>
      </c>
      <c r="K11" s="146">
        <f t="shared" si="4"/>
        <v>105.94300000000001</v>
      </c>
      <c r="L11" s="146">
        <f t="shared" si="4"/>
        <v>0</v>
      </c>
      <c r="M11" s="146">
        <f t="shared" si="4"/>
        <v>0</v>
      </c>
      <c r="N11" s="146">
        <f t="shared" si="4"/>
        <v>1751.8009999999999</v>
      </c>
      <c r="O11" s="146">
        <f t="shared" si="4"/>
        <v>128.62</v>
      </c>
      <c r="P11" s="146">
        <f t="shared" si="4"/>
        <v>0</v>
      </c>
      <c r="Q11" s="146">
        <f t="shared" si="4"/>
        <v>5.0600000000000005</v>
      </c>
      <c r="R11" s="146">
        <f t="shared" si="4"/>
        <v>0</v>
      </c>
      <c r="S11" s="146">
        <f t="shared" si="4"/>
        <v>1.88</v>
      </c>
      <c r="T11" s="146">
        <f t="shared" si="4"/>
        <v>128.62</v>
      </c>
      <c r="U11" s="146">
        <f t="shared" si="4"/>
        <v>2544.4309999999996</v>
      </c>
    </row>
    <row r="12" spans="1:21" ht="38.25" customHeight="1">
      <c r="A12" s="139">
        <v>5</v>
      </c>
      <c r="B12" s="142" t="s">
        <v>19</v>
      </c>
      <c r="C12" s="80">
        <f>'December 2021'!H12</f>
        <v>413.23999999999961</v>
      </c>
      <c r="D12" s="143">
        <v>0</v>
      </c>
      <c r="E12" s="143">
        <f>'December 2021'!E12+'January 2022'!D12</f>
        <v>0</v>
      </c>
      <c r="F12" s="143">
        <v>0</v>
      </c>
      <c r="G12" s="143">
        <f>'December 2021'!G12+'January 2022'!F12</f>
        <v>23.09</v>
      </c>
      <c r="H12" s="80">
        <f t="shared" si="0"/>
        <v>413.23999999999961</v>
      </c>
      <c r="I12" s="143">
        <f>'December 2021'!N12</f>
        <v>803.17499999999995</v>
      </c>
      <c r="J12" s="147">
        <v>0.28999999999999998</v>
      </c>
      <c r="K12" s="143">
        <f>'December 2021'!K12+'January 2022'!J12</f>
        <v>67.295000000000002</v>
      </c>
      <c r="L12" s="143">
        <v>0</v>
      </c>
      <c r="M12" s="143">
        <f>'December 2021'!M12+'January 2022'!L12</f>
        <v>0</v>
      </c>
      <c r="N12" s="143">
        <f t="shared" si="1"/>
        <v>803.46499999999992</v>
      </c>
      <c r="O12" s="80">
        <f>'December 2021'!T12</f>
        <v>36.850000000000009</v>
      </c>
      <c r="P12" s="143">
        <v>0</v>
      </c>
      <c r="Q12" s="143">
        <f>'December 2021'!Q12+'January 2022'!P12</f>
        <v>0</v>
      </c>
      <c r="R12" s="143">
        <v>0</v>
      </c>
      <c r="S12" s="143">
        <f>'December 2021'!S12+'January 2022'!R12</f>
        <v>0</v>
      </c>
      <c r="T12" s="80">
        <f t="shared" si="2"/>
        <v>36.850000000000009</v>
      </c>
      <c r="U12" s="143">
        <f t="shared" si="3"/>
        <v>1253.5549999999994</v>
      </c>
    </row>
    <row r="13" spans="1:21" ht="38.25" customHeight="1">
      <c r="A13" s="139">
        <v>6</v>
      </c>
      <c r="B13" s="142" t="s">
        <v>20</v>
      </c>
      <c r="C13" s="80">
        <f>'December 2021'!H13</f>
        <v>312.23000000000013</v>
      </c>
      <c r="D13" s="143">
        <v>0</v>
      </c>
      <c r="E13" s="143">
        <f>'December 2021'!E13+'January 2022'!D13</f>
        <v>0.85</v>
      </c>
      <c r="F13" s="143">
        <v>0</v>
      </c>
      <c r="G13" s="143">
        <f>'December 2021'!G13+'January 2022'!F13</f>
        <v>0</v>
      </c>
      <c r="H13" s="80">
        <f t="shared" si="0"/>
        <v>312.23000000000013</v>
      </c>
      <c r="I13" s="80">
        <f>'December 2021'!N13</f>
        <v>525.62200000000018</v>
      </c>
      <c r="J13" s="147">
        <v>1.0900000000000001</v>
      </c>
      <c r="K13" s="143">
        <f>'December 2021'!K13+'January 2022'!J13</f>
        <v>9.8419999999999987</v>
      </c>
      <c r="L13" s="143">
        <v>0</v>
      </c>
      <c r="M13" s="143">
        <f>'December 2021'!M13+'January 2022'!L13</f>
        <v>0</v>
      </c>
      <c r="N13" s="80">
        <f t="shared" si="1"/>
        <v>526.71200000000022</v>
      </c>
      <c r="O13" s="80">
        <f>'December 2021'!T13</f>
        <v>68.39</v>
      </c>
      <c r="P13" s="143">
        <v>0</v>
      </c>
      <c r="Q13" s="143">
        <f>'December 2021'!Q13+'January 2022'!P13</f>
        <v>0</v>
      </c>
      <c r="R13" s="143">
        <v>0</v>
      </c>
      <c r="S13" s="143">
        <f>'December 2021'!S13+'January 2022'!R13</f>
        <v>0</v>
      </c>
      <c r="T13" s="80">
        <f t="shared" si="2"/>
        <v>68.39</v>
      </c>
      <c r="U13" s="143">
        <f t="shared" si="3"/>
        <v>907.33200000000033</v>
      </c>
    </row>
    <row r="14" spans="1:21" s="144" customFormat="1" ht="38.25" customHeight="1">
      <c r="A14" s="139">
        <v>7</v>
      </c>
      <c r="B14" s="142" t="s">
        <v>21</v>
      </c>
      <c r="C14" s="80">
        <f>'December 2021'!H14</f>
        <v>1216.4399999999994</v>
      </c>
      <c r="D14" s="143">
        <v>0</v>
      </c>
      <c r="E14" s="143">
        <f>'December 2021'!E14+'January 2022'!D14</f>
        <v>0.15</v>
      </c>
      <c r="F14" s="143">
        <v>0</v>
      </c>
      <c r="G14" s="143">
        <f>'December 2021'!G14+'January 2022'!F14</f>
        <v>0</v>
      </c>
      <c r="H14" s="80">
        <f t="shared" si="0"/>
        <v>1216.4399999999994</v>
      </c>
      <c r="I14" s="80">
        <f>'December 2021'!N14</f>
        <v>858.40800000000024</v>
      </c>
      <c r="J14" s="147">
        <v>1.21</v>
      </c>
      <c r="K14" s="143">
        <f>'December 2021'!K14+'January 2022'!J14</f>
        <v>41.317999999999998</v>
      </c>
      <c r="L14" s="143">
        <v>0</v>
      </c>
      <c r="M14" s="143">
        <f>'December 2021'!M14+'January 2022'!L14</f>
        <v>0</v>
      </c>
      <c r="N14" s="80">
        <f t="shared" si="1"/>
        <v>859.61800000000028</v>
      </c>
      <c r="O14" s="80">
        <f>'December 2021'!T14</f>
        <v>61.329999999999991</v>
      </c>
      <c r="P14" s="143">
        <v>0</v>
      </c>
      <c r="Q14" s="143">
        <f>'December 2021'!Q14+'January 2022'!P14</f>
        <v>0</v>
      </c>
      <c r="R14" s="143">
        <v>0</v>
      </c>
      <c r="S14" s="143">
        <f>'December 2021'!S14+'January 2022'!R14</f>
        <v>0</v>
      </c>
      <c r="T14" s="80">
        <f t="shared" si="2"/>
        <v>61.329999999999991</v>
      </c>
      <c r="U14" s="143">
        <f t="shared" si="3"/>
        <v>2137.3879999999995</v>
      </c>
    </row>
    <row r="15" spans="1:21" s="144" customFormat="1" ht="38.25" customHeight="1">
      <c r="A15" s="141"/>
      <c r="B15" s="145" t="s">
        <v>22</v>
      </c>
      <c r="C15" s="146">
        <f>SUM(C12:C14)</f>
        <v>1941.9099999999992</v>
      </c>
      <c r="D15" s="146">
        <f t="shared" ref="D15:U15" si="5">SUM(D12:D14)</f>
        <v>0</v>
      </c>
      <c r="E15" s="146">
        <f t="shared" si="5"/>
        <v>1</v>
      </c>
      <c r="F15" s="146">
        <f t="shared" si="5"/>
        <v>0</v>
      </c>
      <c r="G15" s="146">
        <f t="shared" si="5"/>
        <v>23.09</v>
      </c>
      <c r="H15" s="146">
        <f t="shared" si="5"/>
        <v>1941.9099999999992</v>
      </c>
      <c r="I15" s="146">
        <f t="shared" si="5"/>
        <v>2187.2050000000004</v>
      </c>
      <c r="J15" s="146">
        <f t="shared" si="5"/>
        <v>2.59</v>
      </c>
      <c r="K15" s="146">
        <f t="shared" si="5"/>
        <v>118.455</v>
      </c>
      <c r="L15" s="146">
        <f t="shared" si="5"/>
        <v>0</v>
      </c>
      <c r="M15" s="146">
        <f t="shared" si="5"/>
        <v>0</v>
      </c>
      <c r="N15" s="146">
        <f t="shared" si="5"/>
        <v>2189.7950000000005</v>
      </c>
      <c r="O15" s="146">
        <f t="shared" si="5"/>
        <v>166.57</v>
      </c>
      <c r="P15" s="146">
        <f t="shared" si="5"/>
        <v>0</v>
      </c>
      <c r="Q15" s="146">
        <f t="shared" si="5"/>
        <v>0</v>
      </c>
      <c r="R15" s="146">
        <f t="shared" si="5"/>
        <v>0</v>
      </c>
      <c r="S15" s="146">
        <f t="shared" si="5"/>
        <v>0</v>
      </c>
      <c r="T15" s="146">
        <f t="shared" si="5"/>
        <v>166.57</v>
      </c>
      <c r="U15" s="146">
        <f t="shared" si="5"/>
        <v>4298.2749999999996</v>
      </c>
    </row>
    <row r="16" spans="1:21" s="148" customFormat="1" ht="38.25" customHeight="1">
      <c r="A16" s="139">
        <v>8</v>
      </c>
      <c r="B16" s="142" t="s">
        <v>23</v>
      </c>
      <c r="C16" s="80">
        <f>'December 2021'!H16</f>
        <v>1011.2140000000004</v>
      </c>
      <c r="D16" s="143">
        <v>0</v>
      </c>
      <c r="E16" s="143">
        <f>'December 2021'!E16+'January 2022'!D16</f>
        <v>1.9299999999999997</v>
      </c>
      <c r="F16" s="143">
        <v>0</v>
      </c>
      <c r="G16" s="143">
        <f>'December 2021'!G16+'January 2022'!F16</f>
        <v>57.36</v>
      </c>
      <c r="H16" s="80">
        <f t="shared" si="0"/>
        <v>1011.2140000000004</v>
      </c>
      <c r="I16" s="143">
        <f>'December 2021'!N16</f>
        <v>275.71600000000001</v>
      </c>
      <c r="J16" s="143">
        <f>2.39+6</f>
        <v>8.39</v>
      </c>
      <c r="K16" s="143">
        <f>'December 2021'!K16+'January 2022'!J16</f>
        <v>157.42500000000001</v>
      </c>
      <c r="L16" s="143">
        <v>0</v>
      </c>
      <c r="M16" s="143">
        <f>'December 2021'!M16+'January 2022'!L16</f>
        <v>0</v>
      </c>
      <c r="N16" s="143">
        <f t="shared" si="1"/>
        <v>284.10599999999999</v>
      </c>
      <c r="O16" s="80">
        <f>'December 2021'!T16</f>
        <v>177.31200000000004</v>
      </c>
      <c r="P16" s="143">
        <v>0</v>
      </c>
      <c r="Q16" s="143">
        <f>'December 2021'!Q16+'January 2022'!P16</f>
        <v>0.05</v>
      </c>
      <c r="R16" s="143">
        <v>0</v>
      </c>
      <c r="S16" s="143">
        <f>'December 2021'!S16+'January 2022'!R16</f>
        <v>0</v>
      </c>
      <c r="T16" s="80">
        <f t="shared" si="2"/>
        <v>177.31200000000004</v>
      </c>
      <c r="U16" s="143">
        <f t="shared" si="3"/>
        <v>1472.6320000000005</v>
      </c>
    </row>
    <row r="17" spans="1:21" ht="61.5" customHeight="1">
      <c r="A17" s="149">
        <v>9</v>
      </c>
      <c r="B17" s="150" t="s">
        <v>24</v>
      </c>
      <c r="C17" s="80">
        <f>'December 2021'!H17</f>
        <v>58.815999999999946</v>
      </c>
      <c r="D17" s="143">
        <v>0</v>
      </c>
      <c r="E17" s="143">
        <f>'December 2021'!E17+'January 2022'!D17</f>
        <v>3.51</v>
      </c>
      <c r="F17" s="143">
        <v>47.69</v>
      </c>
      <c r="G17" s="143">
        <f>'December 2021'!G17+'January 2022'!F17</f>
        <v>115.52</v>
      </c>
      <c r="H17" s="80">
        <f t="shared" si="0"/>
        <v>11.125999999999948</v>
      </c>
      <c r="I17" s="143">
        <f>'December 2021'!N17</f>
        <v>442.87000000000018</v>
      </c>
      <c r="J17" s="143">
        <f>46.57+4.5</f>
        <v>51.07</v>
      </c>
      <c r="K17" s="143">
        <f>'December 2021'!K17+'January 2022'!J17</f>
        <v>145.91</v>
      </c>
      <c r="L17" s="143">
        <v>0</v>
      </c>
      <c r="M17" s="143">
        <f>'December 2021'!M17+'January 2022'!L17</f>
        <v>0</v>
      </c>
      <c r="N17" s="143">
        <f t="shared" si="1"/>
        <v>493.94000000000017</v>
      </c>
      <c r="O17" s="80">
        <f>'December 2021'!T17</f>
        <v>6.33</v>
      </c>
      <c r="P17" s="143">
        <v>0</v>
      </c>
      <c r="Q17" s="143">
        <f>'December 2021'!Q17+'January 2022'!P17</f>
        <v>0.03</v>
      </c>
      <c r="R17" s="143">
        <v>0</v>
      </c>
      <c r="S17" s="143">
        <f>'December 2021'!S17+'January 2022'!R17</f>
        <v>1.665</v>
      </c>
      <c r="T17" s="80">
        <f t="shared" si="2"/>
        <v>6.33</v>
      </c>
      <c r="U17" s="143">
        <f t="shared" si="3"/>
        <v>511.39600000000013</v>
      </c>
    </row>
    <row r="18" spans="1:21" s="144" customFormat="1" ht="38.25" customHeight="1">
      <c r="A18" s="139">
        <v>10</v>
      </c>
      <c r="B18" s="142" t="s">
        <v>25</v>
      </c>
      <c r="C18" s="80">
        <f>'December 2021'!H18</f>
        <v>135.7760000000001</v>
      </c>
      <c r="D18" s="143">
        <v>0</v>
      </c>
      <c r="E18" s="143">
        <f>'December 2021'!E18+'January 2022'!D18</f>
        <v>0.29000000000000004</v>
      </c>
      <c r="F18" s="143">
        <v>59.79</v>
      </c>
      <c r="G18" s="143">
        <f>'December 2021'!G18+'January 2022'!F18</f>
        <v>59.79</v>
      </c>
      <c r="H18" s="143">
        <f t="shared" si="0"/>
        <v>75.986000000000104</v>
      </c>
      <c r="I18" s="143">
        <f>'December 2021'!N18</f>
        <v>482.99699999999996</v>
      </c>
      <c r="J18" s="143">
        <v>1.43</v>
      </c>
      <c r="K18" s="143">
        <f>'December 2021'!K18+'January 2022'!J18</f>
        <v>141.88999999999999</v>
      </c>
      <c r="L18" s="143">
        <v>0</v>
      </c>
      <c r="M18" s="143">
        <f>'December 2021'!M18+'January 2022'!L18</f>
        <v>0</v>
      </c>
      <c r="N18" s="80">
        <f t="shared" si="1"/>
        <v>484.42699999999996</v>
      </c>
      <c r="O18" s="80">
        <f>'December 2021'!T18</f>
        <v>38.869999999999997</v>
      </c>
      <c r="P18" s="143">
        <v>0</v>
      </c>
      <c r="Q18" s="143">
        <f>'December 2021'!Q18+'January 2022'!P18</f>
        <v>0</v>
      </c>
      <c r="R18" s="143">
        <v>0</v>
      </c>
      <c r="S18" s="143">
        <f>'December 2021'!S18+'January 2022'!R18</f>
        <v>0</v>
      </c>
      <c r="T18" s="80">
        <f t="shared" si="2"/>
        <v>38.869999999999997</v>
      </c>
      <c r="U18" s="143">
        <f t="shared" si="3"/>
        <v>599.28300000000002</v>
      </c>
    </row>
    <row r="19" spans="1:21" s="144" customFormat="1" ht="38.25" customHeight="1">
      <c r="A19" s="141"/>
      <c r="B19" s="145" t="s">
        <v>26</v>
      </c>
      <c r="C19" s="146">
        <f>SUM(C16:C18)</f>
        <v>1205.8060000000005</v>
      </c>
      <c r="D19" s="146">
        <f t="shared" ref="D19:U19" si="6">SUM(D16:D18)</f>
        <v>0</v>
      </c>
      <c r="E19" s="146">
        <f t="shared" si="6"/>
        <v>5.7299999999999995</v>
      </c>
      <c r="F19" s="146">
        <f t="shared" si="6"/>
        <v>107.47999999999999</v>
      </c>
      <c r="G19" s="146">
        <f t="shared" si="6"/>
        <v>232.67</v>
      </c>
      <c r="H19" s="146">
        <f t="shared" si="6"/>
        <v>1098.3260000000005</v>
      </c>
      <c r="I19" s="146">
        <f t="shared" si="6"/>
        <v>1201.5830000000001</v>
      </c>
      <c r="J19" s="146">
        <f t="shared" si="6"/>
        <v>60.89</v>
      </c>
      <c r="K19" s="146">
        <f t="shared" si="6"/>
        <v>445.22500000000002</v>
      </c>
      <c r="L19" s="146">
        <f t="shared" si="6"/>
        <v>0</v>
      </c>
      <c r="M19" s="146">
        <f t="shared" si="6"/>
        <v>0</v>
      </c>
      <c r="N19" s="146">
        <f t="shared" si="6"/>
        <v>1262.4730000000002</v>
      </c>
      <c r="O19" s="146">
        <f t="shared" si="6"/>
        <v>222.51200000000006</v>
      </c>
      <c r="P19" s="146">
        <f t="shared" si="6"/>
        <v>0</v>
      </c>
      <c r="Q19" s="146">
        <f t="shared" si="6"/>
        <v>0.08</v>
      </c>
      <c r="R19" s="146">
        <f t="shared" si="6"/>
        <v>0</v>
      </c>
      <c r="S19" s="146">
        <f t="shared" si="6"/>
        <v>1.665</v>
      </c>
      <c r="T19" s="146">
        <f t="shared" si="6"/>
        <v>222.51200000000006</v>
      </c>
      <c r="U19" s="146">
        <f t="shared" si="6"/>
        <v>2583.3110000000006</v>
      </c>
    </row>
    <row r="20" spans="1:21" ht="38.25" customHeight="1">
      <c r="A20" s="139">
        <v>11</v>
      </c>
      <c r="B20" s="142" t="s">
        <v>27</v>
      </c>
      <c r="C20" s="80">
        <f>'December 2021'!H20</f>
        <v>629.64</v>
      </c>
      <c r="D20" s="143">
        <v>0</v>
      </c>
      <c r="E20" s="143">
        <f>'December 2021'!E20+'January 2022'!D20</f>
        <v>2.37</v>
      </c>
      <c r="F20" s="143">
        <v>0</v>
      </c>
      <c r="G20" s="143">
        <f>'December 2021'!G20+'January 2022'!F20</f>
        <v>0.43</v>
      </c>
      <c r="H20" s="143">
        <f t="shared" si="0"/>
        <v>629.64</v>
      </c>
      <c r="I20" s="80">
        <f>'December 2021'!N20</f>
        <v>394.99500000000012</v>
      </c>
      <c r="J20" s="143">
        <v>2.423</v>
      </c>
      <c r="K20" s="143">
        <f>'December 2021'!K20+'January 2022'!J20</f>
        <v>14.698</v>
      </c>
      <c r="L20" s="143">
        <v>0</v>
      </c>
      <c r="M20" s="143">
        <f>'December 2021'!M20+'January 2022'!L20</f>
        <v>0</v>
      </c>
      <c r="N20" s="143">
        <f t="shared" si="1"/>
        <v>397.41800000000012</v>
      </c>
      <c r="O20" s="80">
        <f>'December 2021'!T20</f>
        <v>40.350000000000009</v>
      </c>
      <c r="P20" s="143">
        <v>0</v>
      </c>
      <c r="Q20" s="143">
        <f>'December 2021'!Q20+'January 2022'!P20</f>
        <v>0.15</v>
      </c>
      <c r="R20" s="143">
        <v>0</v>
      </c>
      <c r="S20" s="143">
        <f>'December 2021'!S20+'January 2022'!R20</f>
        <v>0.04</v>
      </c>
      <c r="T20" s="80">
        <f t="shared" si="2"/>
        <v>40.350000000000009</v>
      </c>
      <c r="U20" s="143">
        <f t="shared" si="3"/>
        <v>1067.4079999999999</v>
      </c>
    </row>
    <row r="21" spans="1:21" ht="38.25" customHeight="1">
      <c r="A21" s="139">
        <v>12</v>
      </c>
      <c r="B21" s="142" t="s">
        <v>28</v>
      </c>
      <c r="C21" s="80">
        <f>'December 2021'!H21</f>
        <v>22.51</v>
      </c>
      <c r="D21" s="143">
        <v>0</v>
      </c>
      <c r="E21" s="143">
        <f>'December 2021'!E21+'January 2022'!D21</f>
        <v>0</v>
      </c>
      <c r="F21" s="143">
        <v>0</v>
      </c>
      <c r="G21" s="143">
        <f>'December 2021'!G21+'January 2022'!F21</f>
        <v>8.36</v>
      </c>
      <c r="H21" s="80">
        <f t="shared" si="0"/>
        <v>22.51</v>
      </c>
      <c r="I21" s="80">
        <f>'December 2021'!N21</f>
        <v>396.39699999999993</v>
      </c>
      <c r="J21" s="143">
        <v>0.67</v>
      </c>
      <c r="K21" s="143">
        <f>'December 2021'!K21+'January 2022'!J21</f>
        <v>28.374000000000006</v>
      </c>
      <c r="L21" s="143">
        <v>0</v>
      </c>
      <c r="M21" s="143">
        <f>'December 2021'!M21+'January 2022'!L21</f>
        <v>0</v>
      </c>
      <c r="N21" s="143">
        <f t="shared" si="1"/>
        <v>397.06699999999995</v>
      </c>
      <c r="O21" s="80">
        <f>'December 2021'!T21</f>
        <v>19.369999999999997</v>
      </c>
      <c r="P21" s="143">
        <v>0</v>
      </c>
      <c r="Q21" s="143">
        <f>'December 2021'!Q21+'January 2022'!P21</f>
        <v>0</v>
      </c>
      <c r="R21" s="143">
        <v>0</v>
      </c>
      <c r="S21" s="143">
        <f>'December 2021'!S21+'January 2022'!R21</f>
        <v>0.19</v>
      </c>
      <c r="T21" s="80">
        <f t="shared" si="2"/>
        <v>19.369999999999997</v>
      </c>
      <c r="U21" s="143">
        <f t="shared" si="3"/>
        <v>438.94699999999995</v>
      </c>
    </row>
    <row r="22" spans="1:21" s="144" customFormat="1" ht="38.25" customHeight="1">
      <c r="A22" s="139">
        <v>13</v>
      </c>
      <c r="B22" s="142" t="s">
        <v>29</v>
      </c>
      <c r="C22" s="143">
        <f>'December 2021'!H22</f>
        <v>118.15</v>
      </c>
      <c r="D22" s="143">
        <f>1.04</f>
        <v>1.04</v>
      </c>
      <c r="E22" s="143">
        <f>'December 2021'!E22+'January 2022'!D22</f>
        <v>2.93</v>
      </c>
      <c r="F22" s="143">
        <v>0</v>
      </c>
      <c r="G22" s="143">
        <f>'December 2021'!G22+'January 2022'!F22</f>
        <v>64.459999999999994</v>
      </c>
      <c r="H22" s="143">
        <f t="shared" si="0"/>
        <v>119.19000000000001</v>
      </c>
      <c r="I22" s="80">
        <f>'December 2021'!N22</f>
        <v>451.48000000000008</v>
      </c>
      <c r="J22" s="143">
        <v>0.35</v>
      </c>
      <c r="K22" s="143">
        <f>'December 2021'!K22+'January 2022'!J22</f>
        <v>110.30499999999999</v>
      </c>
      <c r="L22" s="143">
        <v>0</v>
      </c>
      <c r="M22" s="143">
        <f>'December 2021'!M22+'January 2022'!L22</f>
        <v>19.510000000000002</v>
      </c>
      <c r="N22" s="143">
        <f t="shared" si="1"/>
        <v>451.8300000000001</v>
      </c>
      <c r="O22" s="80">
        <f>'December 2021'!T22</f>
        <v>4.370000000000001</v>
      </c>
      <c r="P22" s="143">
        <v>0</v>
      </c>
      <c r="Q22" s="143">
        <f>'December 2021'!Q22+'January 2022'!P22</f>
        <v>0</v>
      </c>
      <c r="R22" s="143">
        <v>0</v>
      </c>
      <c r="S22" s="143">
        <f>'December 2021'!S22+'January 2022'!R22</f>
        <v>12.75</v>
      </c>
      <c r="T22" s="80">
        <f t="shared" si="2"/>
        <v>4.370000000000001</v>
      </c>
      <c r="U22" s="143">
        <f t="shared" si="3"/>
        <v>575.3900000000001</v>
      </c>
    </row>
    <row r="23" spans="1:21" s="144" customFormat="1" ht="38.25" customHeight="1">
      <c r="A23" s="139">
        <v>14</v>
      </c>
      <c r="B23" s="142" t="s">
        <v>30</v>
      </c>
      <c r="C23" s="80">
        <f>'December 2021'!H23</f>
        <v>430.64</v>
      </c>
      <c r="D23" s="143">
        <v>0</v>
      </c>
      <c r="E23" s="143">
        <f>'December 2021'!E23+'January 2022'!D23</f>
        <v>8.35</v>
      </c>
      <c r="F23" s="143">
        <v>0</v>
      </c>
      <c r="G23" s="143">
        <f>'December 2021'!G23+'January 2022'!F23</f>
        <v>0</v>
      </c>
      <c r="H23" s="80">
        <f t="shared" si="0"/>
        <v>430.64</v>
      </c>
      <c r="I23" s="143">
        <f>'December 2021'!N23</f>
        <v>85.694999999999993</v>
      </c>
      <c r="J23" s="143">
        <v>1.84</v>
      </c>
      <c r="K23" s="143">
        <f>'December 2021'!K23+'January 2022'!J23</f>
        <v>10.734999999999999</v>
      </c>
      <c r="L23" s="143">
        <v>0</v>
      </c>
      <c r="M23" s="143">
        <f>'December 2021'!M23+'January 2022'!L23</f>
        <v>0</v>
      </c>
      <c r="N23" s="143">
        <f t="shared" si="1"/>
        <v>87.534999999999997</v>
      </c>
      <c r="O23" s="80">
        <f>'December 2021'!T23</f>
        <v>22.5</v>
      </c>
      <c r="P23" s="143">
        <v>0</v>
      </c>
      <c r="Q23" s="143">
        <f>'December 2021'!Q23+'January 2022'!P23</f>
        <v>0</v>
      </c>
      <c r="R23" s="143">
        <v>0</v>
      </c>
      <c r="S23" s="143">
        <f>'December 2021'!S23+'January 2022'!R23</f>
        <v>3.26</v>
      </c>
      <c r="T23" s="80">
        <f t="shared" si="2"/>
        <v>22.5</v>
      </c>
      <c r="U23" s="143">
        <f t="shared" si="3"/>
        <v>540.67499999999995</v>
      </c>
    </row>
    <row r="24" spans="1:21" s="144" customFormat="1" ht="38.25" customHeight="1">
      <c r="A24" s="141"/>
      <c r="B24" s="145" t="s">
        <v>31</v>
      </c>
      <c r="C24" s="146">
        <f>SUM(C20:C23)</f>
        <v>1200.94</v>
      </c>
      <c r="D24" s="146">
        <f t="shared" ref="D24:U24" si="7">SUM(D20:D23)</f>
        <v>1.04</v>
      </c>
      <c r="E24" s="146">
        <f t="shared" si="7"/>
        <v>13.65</v>
      </c>
      <c r="F24" s="146">
        <f t="shared" si="7"/>
        <v>0</v>
      </c>
      <c r="G24" s="146">
        <f t="shared" si="7"/>
        <v>73.25</v>
      </c>
      <c r="H24" s="146">
        <f t="shared" si="7"/>
        <v>1201.98</v>
      </c>
      <c r="I24" s="146">
        <f t="shared" si="7"/>
        <v>1328.567</v>
      </c>
      <c r="J24" s="146">
        <f t="shared" si="7"/>
        <v>5.2830000000000004</v>
      </c>
      <c r="K24" s="146">
        <f t="shared" si="7"/>
        <v>164.11200000000002</v>
      </c>
      <c r="L24" s="146">
        <f t="shared" si="7"/>
        <v>0</v>
      </c>
      <c r="M24" s="146">
        <f t="shared" si="7"/>
        <v>19.510000000000002</v>
      </c>
      <c r="N24" s="146">
        <f t="shared" si="7"/>
        <v>1333.8500000000004</v>
      </c>
      <c r="O24" s="146">
        <f t="shared" si="7"/>
        <v>86.59</v>
      </c>
      <c r="P24" s="146">
        <f t="shared" si="7"/>
        <v>0</v>
      </c>
      <c r="Q24" s="146">
        <f t="shared" si="7"/>
        <v>0.15</v>
      </c>
      <c r="R24" s="146">
        <f t="shared" si="7"/>
        <v>0</v>
      </c>
      <c r="S24" s="146">
        <f t="shared" si="7"/>
        <v>16.240000000000002</v>
      </c>
      <c r="T24" s="146">
        <f t="shared" si="7"/>
        <v>86.59</v>
      </c>
      <c r="U24" s="146">
        <f t="shared" si="7"/>
        <v>2622.42</v>
      </c>
    </row>
    <row r="25" spans="1:21" s="144" customFormat="1" ht="38.25" customHeight="1">
      <c r="A25" s="141"/>
      <c r="B25" s="145" t="s">
        <v>32</v>
      </c>
      <c r="C25" s="146">
        <f>C24+C19+C15+C11</f>
        <v>5012.6660000000002</v>
      </c>
      <c r="D25" s="146">
        <f t="shared" ref="D25:U25" si="8">D24+D19+D15+D11</f>
        <v>1.04</v>
      </c>
      <c r="E25" s="146">
        <f t="shared" si="8"/>
        <v>20.38</v>
      </c>
      <c r="F25" s="146">
        <f t="shared" si="8"/>
        <v>107.47999999999999</v>
      </c>
      <c r="G25" s="146">
        <f t="shared" si="8"/>
        <v>337.96799999999996</v>
      </c>
      <c r="H25" s="146">
        <f t="shared" si="8"/>
        <v>4906.2259999999997</v>
      </c>
      <c r="I25" s="146">
        <f t="shared" si="8"/>
        <v>6464.8540000000003</v>
      </c>
      <c r="J25" s="146">
        <f t="shared" si="8"/>
        <v>73.064999999999998</v>
      </c>
      <c r="K25" s="146">
        <f t="shared" si="8"/>
        <v>833.73500000000001</v>
      </c>
      <c r="L25" s="146">
        <f t="shared" si="8"/>
        <v>0</v>
      </c>
      <c r="M25" s="146">
        <f t="shared" si="8"/>
        <v>19.510000000000002</v>
      </c>
      <c r="N25" s="146">
        <f t="shared" si="8"/>
        <v>6537.9189999999999</v>
      </c>
      <c r="O25" s="146">
        <f t="shared" si="8"/>
        <v>604.29200000000014</v>
      </c>
      <c r="P25" s="146">
        <f t="shared" si="8"/>
        <v>0</v>
      </c>
      <c r="Q25" s="146">
        <f t="shared" si="8"/>
        <v>5.2900000000000009</v>
      </c>
      <c r="R25" s="146">
        <f t="shared" si="8"/>
        <v>0</v>
      </c>
      <c r="S25" s="146">
        <f t="shared" si="8"/>
        <v>19.785</v>
      </c>
      <c r="T25" s="146">
        <f t="shared" si="8"/>
        <v>604.29200000000014</v>
      </c>
      <c r="U25" s="146">
        <f t="shared" si="8"/>
        <v>12048.437000000002</v>
      </c>
    </row>
    <row r="26" spans="1:21" ht="38.25" customHeight="1">
      <c r="A26" s="139">
        <v>15</v>
      </c>
      <c r="B26" s="142" t="s">
        <v>33</v>
      </c>
      <c r="C26" s="80">
        <f>'December 2021'!H26</f>
        <v>1533.3899999999999</v>
      </c>
      <c r="D26" s="143">
        <v>4.51</v>
      </c>
      <c r="E26" s="143">
        <f>'December 2021'!E26+'January 2022'!D26</f>
        <v>87.37</v>
      </c>
      <c r="F26" s="143">
        <v>0</v>
      </c>
      <c r="G26" s="143">
        <f>'December 2021'!G26+'January 2022'!F26</f>
        <v>0</v>
      </c>
      <c r="H26" s="80">
        <f t="shared" si="0"/>
        <v>1537.8999999999999</v>
      </c>
      <c r="I26" s="143">
        <f>'December 2021'!N26</f>
        <v>63.970000000000006</v>
      </c>
      <c r="J26" s="143">
        <f>1.1</f>
        <v>1.1000000000000001</v>
      </c>
      <c r="K26" s="143">
        <f>'December 2021'!K26+'January 2022'!J26</f>
        <v>6.02</v>
      </c>
      <c r="L26" s="143">
        <v>0</v>
      </c>
      <c r="M26" s="143">
        <f>'December 2021'!M26+'January 2022'!L26</f>
        <v>0</v>
      </c>
      <c r="N26" s="143">
        <f t="shared" si="1"/>
        <v>65.070000000000007</v>
      </c>
      <c r="O26" s="80">
        <f>'December 2021'!T26</f>
        <v>16.11</v>
      </c>
      <c r="P26" s="143">
        <v>0</v>
      </c>
      <c r="Q26" s="143">
        <f>'December 2021'!Q26+'January 2022'!P26</f>
        <v>2.62</v>
      </c>
      <c r="R26" s="143">
        <v>0</v>
      </c>
      <c r="S26" s="143">
        <f>'December 2021'!S26+'January 2022'!R26</f>
        <v>0</v>
      </c>
      <c r="T26" s="80">
        <f t="shared" si="2"/>
        <v>16.11</v>
      </c>
      <c r="U26" s="143">
        <f t="shared" si="3"/>
        <v>1619.0799999999997</v>
      </c>
    </row>
    <row r="27" spans="1:21" s="144" customFormat="1" ht="38.25" customHeight="1">
      <c r="A27" s="139">
        <v>16</v>
      </c>
      <c r="B27" s="142" t="s">
        <v>34</v>
      </c>
      <c r="C27" s="80">
        <f>'December 2021'!H27</f>
        <v>5548.0750000000016</v>
      </c>
      <c r="D27" s="143">
        <v>9.2100000000000009</v>
      </c>
      <c r="E27" s="143">
        <f>'December 2021'!E27+'January 2022'!D27</f>
        <v>103.14500000000001</v>
      </c>
      <c r="F27" s="143">
        <v>0</v>
      </c>
      <c r="G27" s="143">
        <f>'December 2021'!G27+'January 2022'!F27</f>
        <v>0</v>
      </c>
      <c r="H27" s="143">
        <f t="shared" si="0"/>
        <v>5557.2850000000017</v>
      </c>
      <c r="I27" s="143">
        <f>'December 2021'!N27</f>
        <v>578.32799999999997</v>
      </c>
      <c r="J27" s="143">
        <f>2.61+1.67</f>
        <v>4.2799999999999994</v>
      </c>
      <c r="K27" s="143">
        <f>'December 2021'!K27+'January 2022'!J27</f>
        <v>26.61</v>
      </c>
      <c r="L27" s="143">
        <v>0</v>
      </c>
      <c r="M27" s="143">
        <f>'December 2021'!M27+'January 2022'!L27</f>
        <v>0</v>
      </c>
      <c r="N27" s="143">
        <f t="shared" si="1"/>
        <v>582.60799999999995</v>
      </c>
      <c r="O27" s="80">
        <f>'December 2021'!T27</f>
        <v>33.49</v>
      </c>
      <c r="P27" s="143">
        <v>0</v>
      </c>
      <c r="Q27" s="143">
        <f>'December 2021'!Q27+'January 2022'!P27</f>
        <v>0</v>
      </c>
      <c r="R27" s="143">
        <v>0</v>
      </c>
      <c r="S27" s="143">
        <f>'December 2021'!S27+'January 2022'!R27</f>
        <v>0</v>
      </c>
      <c r="T27" s="80">
        <f t="shared" si="2"/>
        <v>33.49</v>
      </c>
      <c r="U27" s="143">
        <f t="shared" si="3"/>
        <v>6173.3830000000016</v>
      </c>
    </row>
    <row r="28" spans="1:21" s="144" customFormat="1" ht="38.25" customHeight="1">
      <c r="A28" s="141"/>
      <c r="B28" s="145" t="s">
        <v>35</v>
      </c>
      <c r="C28" s="146">
        <f>SUM(C26:C27)</f>
        <v>7081.465000000002</v>
      </c>
      <c r="D28" s="146">
        <f t="shared" ref="D28:U28" si="9">SUM(D26:D27)</f>
        <v>13.72</v>
      </c>
      <c r="E28" s="146">
        <f t="shared" si="9"/>
        <v>190.51500000000001</v>
      </c>
      <c r="F28" s="146">
        <f t="shared" si="9"/>
        <v>0</v>
      </c>
      <c r="G28" s="146">
        <f t="shared" si="9"/>
        <v>0</v>
      </c>
      <c r="H28" s="146">
        <f t="shared" si="9"/>
        <v>7095.1850000000013</v>
      </c>
      <c r="I28" s="146">
        <f t="shared" si="9"/>
        <v>642.298</v>
      </c>
      <c r="J28" s="146">
        <f t="shared" si="9"/>
        <v>5.379999999999999</v>
      </c>
      <c r="K28" s="146">
        <f t="shared" si="9"/>
        <v>32.629999999999995</v>
      </c>
      <c r="L28" s="146">
        <f t="shared" si="9"/>
        <v>0</v>
      </c>
      <c r="M28" s="146">
        <f t="shared" si="9"/>
        <v>0</v>
      </c>
      <c r="N28" s="146">
        <f t="shared" si="9"/>
        <v>647.678</v>
      </c>
      <c r="O28" s="146">
        <f t="shared" si="9"/>
        <v>49.6</v>
      </c>
      <c r="P28" s="146">
        <f t="shared" si="9"/>
        <v>0</v>
      </c>
      <c r="Q28" s="146">
        <f t="shared" si="9"/>
        <v>2.62</v>
      </c>
      <c r="R28" s="146">
        <f t="shared" si="9"/>
        <v>0</v>
      </c>
      <c r="S28" s="146">
        <f t="shared" si="9"/>
        <v>0</v>
      </c>
      <c r="T28" s="146">
        <f t="shared" si="9"/>
        <v>49.6</v>
      </c>
      <c r="U28" s="146">
        <f t="shared" si="9"/>
        <v>7792.4630000000016</v>
      </c>
    </row>
    <row r="29" spans="1:21" ht="38.25" customHeight="1">
      <c r="A29" s="139">
        <v>17</v>
      </c>
      <c r="B29" s="142" t="s">
        <v>36</v>
      </c>
      <c r="C29" s="143">
        <f>'December 2021'!H29</f>
        <v>4447.3280000000004</v>
      </c>
      <c r="D29" s="143">
        <v>2.52</v>
      </c>
      <c r="E29" s="143">
        <f>'December 2021'!E29+'January 2022'!D29</f>
        <v>38.641000000000012</v>
      </c>
      <c r="F29" s="143">
        <v>0</v>
      </c>
      <c r="G29" s="143">
        <f>'December 2021'!G29+'January 2022'!F29</f>
        <v>0</v>
      </c>
      <c r="H29" s="143">
        <f t="shared" si="0"/>
        <v>4449.8480000000009</v>
      </c>
      <c r="I29" s="143">
        <f>'December 2021'!N29</f>
        <v>128.51</v>
      </c>
      <c r="J29" s="143">
        <f>0.03+7.49</f>
        <v>7.5200000000000005</v>
      </c>
      <c r="K29" s="143">
        <f>'December 2021'!K29+'January 2022'!J29</f>
        <v>39.370000000000005</v>
      </c>
      <c r="L29" s="143">
        <v>0</v>
      </c>
      <c r="M29" s="143">
        <f>'December 2021'!M29+'January 2022'!L29</f>
        <v>0</v>
      </c>
      <c r="N29" s="143">
        <f t="shared" si="1"/>
        <v>136.03</v>
      </c>
      <c r="O29" s="143">
        <f>'December 2021'!T29</f>
        <v>57.720000000000006</v>
      </c>
      <c r="P29" s="143">
        <v>0</v>
      </c>
      <c r="Q29" s="143">
        <f>'December 2021'!Q29+'January 2022'!P29</f>
        <v>0</v>
      </c>
      <c r="R29" s="143">
        <v>0</v>
      </c>
      <c r="S29" s="143">
        <f>'December 2021'!S29+'January 2022'!R29</f>
        <v>0</v>
      </c>
      <c r="T29" s="143">
        <f t="shared" si="2"/>
        <v>57.720000000000006</v>
      </c>
      <c r="U29" s="143">
        <f t="shared" si="3"/>
        <v>4643.5980000000009</v>
      </c>
    </row>
    <row r="30" spans="1:21" ht="38.25" customHeight="1">
      <c r="A30" s="139">
        <v>18</v>
      </c>
      <c r="B30" s="142" t="s">
        <v>37</v>
      </c>
      <c r="C30" s="143">
        <f>'December 2021'!H30</f>
        <v>3556.7799999999997</v>
      </c>
      <c r="D30" s="143">
        <v>3.33</v>
      </c>
      <c r="E30" s="143">
        <f>'December 2021'!E30+'January 2022'!D30</f>
        <v>101.539</v>
      </c>
      <c r="F30" s="143">
        <v>0</v>
      </c>
      <c r="G30" s="143">
        <f>'December 2021'!G30+'January 2022'!F30</f>
        <v>0</v>
      </c>
      <c r="H30" s="80">
        <f t="shared" si="0"/>
        <v>3560.1099999999997</v>
      </c>
      <c r="I30" s="143">
        <f>'December 2021'!N30</f>
        <v>26.696999999999999</v>
      </c>
      <c r="J30" s="143">
        <f>5</f>
        <v>5</v>
      </c>
      <c r="K30" s="143">
        <f>'December 2021'!K30+'January 2022'!J30</f>
        <v>10.199999999999999</v>
      </c>
      <c r="L30" s="143">
        <v>0</v>
      </c>
      <c r="M30" s="143">
        <f>'December 2021'!M30+'January 2022'!L30</f>
        <v>0</v>
      </c>
      <c r="N30" s="143">
        <f t="shared" si="1"/>
        <v>31.696999999999999</v>
      </c>
      <c r="O30" s="80">
        <f>'December 2021'!T30</f>
        <v>23.25</v>
      </c>
      <c r="P30" s="143">
        <v>0</v>
      </c>
      <c r="Q30" s="143">
        <f>'December 2021'!Q30+'January 2022'!P30</f>
        <v>0</v>
      </c>
      <c r="R30" s="143">
        <v>0</v>
      </c>
      <c r="S30" s="143">
        <f>'December 2021'!S30+'January 2022'!R30</f>
        <v>0</v>
      </c>
      <c r="T30" s="80">
        <f t="shared" si="2"/>
        <v>23.25</v>
      </c>
      <c r="U30" s="143">
        <f t="shared" si="3"/>
        <v>3615.0569999999998</v>
      </c>
    </row>
    <row r="31" spans="1:21" s="144" customFormat="1" ht="38.25" customHeight="1">
      <c r="A31" s="139">
        <v>19</v>
      </c>
      <c r="B31" s="142" t="s">
        <v>38</v>
      </c>
      <c r="C31" s="143">
        <f>'December 2021'!H31</f>
        <v>4587.3190000000004</v>
      </c>
      <c r="D31" s="143">
        <v>1.54</v>
      </c>
      <c r="E31" s="143">
        <f>'December 2021'!E31+'January 2022'!D31</f>
        <v>111.958</v>
      </c>
      <c r="F31" s="143">
        <v>0</v>
      </c>
      <c r="G31" s="143">
        <f>'December 2021'!G31+'January 2022'!F31</f>
        <v>0</v>
      </c>
      <c r="H31" s="80">
        <f t="shared" si="0"/>
        <v>4588.8590000000004</v>
      </c>
      <c r="I31" s="80">
        <f>'December 2021'!N31</f>
        <v>86.710000000000022</v>
      </c>
      <c r="J31" s="143">
        <v>0</v>
      </c>
      <c r="K31" s="143">
        <f>'December 2021'!K31+'January 2022'!J31</f>
        <v>0.28000000000000003</v>
      </c>
      <c r="L31" s="143">
        <v>0</v>
      </c>
      <c r="M31" s="143">
        <f>'December 2021'!M31+'January 2022'!L31</f>
        <v>0</v>
      </c>
      <c r="N31" s="80">
        <f t="shared" si="1"/>
        <v>86.710000000000022</v>
      </c>
      <c r="O31" s="80">
        <f>'December 2021'!T31</f>
        <v>14.850000000000001</v>
      </c>
      <c r="P31" s="143">
        <v>0</v>
      </c>
      <c r="Q31" s="143">
        <f>'December 2021'!Q31+'January 2022'!P31</f>
        <v>0</v>
      </c>
      <c r="R31" s="143">
        <v>0</v>
      </c>
      <c r="S31" s="143">
        <f>'December 2021'!S31+'January 2022'!R31</f>
        <v>0</v>
      </c>
      <c r="T31" s="80">
        <f t="shared" si="2"/>
        <v>14.850000000000001</v>
      </c>
      <c r="U31" s="143">
        <f t="shared" si="3"/>
        <v>4690.4190000000008</v>
      </c>
    </row>
    <row r="32" spans="1:21" ht="38.25" customHeight="1">
      <c r="A32" s="139">
        <v>20</v>
      </c>
      <c r="B32" s="142" t="s">
        <v>39</v>
      </c>
      <c r="C32" s="143">
        <f>'December 2021'!H32</f>
        <v>2320.5857999999998</v>
      </c>
      <c r="D32" s="143">
        <v>2.87</v>
      </c>
      <c r="E32" s="143">
        <f>'December 2021'!E32+'January 2022'!D32</f>
        <v>27.620000000000005</v>
      </c>
      <c r="F32" s="143">
        <v>0</v>
      </c>
      <c r="G32" s="143">
        <f>'December 2021'!G32+'January 2022'!F32</f>
        <v>0</v>
      </c>
      <c r="H32" s="80">
        <f t="shared" si="0"/>
        <v>2323.4557999999997</v>
      </c>
      <c r="I32" s="143">
        <f>'December 2021'!N32</f>
        <v>359.036</v>
      </c>
      <c r="J32" s="143">
        <f>0.28+10</f>
        <v>10.28</v>
      </c>
      <c r="K32" s="143">
        <f>'December 2021'!K32+'January 2022'!J32</f>
        <v>26.454999999999998</v>
      </c>
      <c r="L32" s="143">
        <v>0</v>
      </c>
      <c r="M32" s="143">
        <f>'December 2021'!M32+'January 2022'!L32</f>
        <v>0</v>
      </c>
      <c r="N32" s="143">
        <f t="shared" si="1"/>
        <v>369.31599999999997</v>
      </c>
      <c r="O32" s="80">
        <f>'December 2021'!T32</f>
        <v>67.551999999999992</v>
      </c>
      <c r="P32" s="143">
        <v>0</v>
      </c>
      <c r="Q32" s="143">
        <f>'December 2021'!Q32+'January 2022'!P32</f>
        <v>7.0000000000000001E-3</v>
      </c>
      <c r="R32" s="143">
        <v>0</v>
      </c>
      <c r="S32" s="143">
        <f>'December 2021'!S32+'January 2022'!R32</f>
        <v>0</v>
      </c>
      <c r="T32" s="80">
        <f t="shared" si="2"/>
        <v>67.551999999999992</v>
      </c>
      <c r="U32" s="143">
        <f t="shared" si="3"/>
        <v>2760.3237999999997</v>
      </c>
    </row>
    <row r="33" spans="1:21" s="144" customFormat="1" ht="38.25" customHeight="1">
      <c r="A33" s="141"/>
      <c r="B33" s="145" t="s">
        <v>72</v>
      </c>
      <c r="C33" s="146">
        <f>SUM(C29:C32)</f>
        <v>14912.0128</v>
      </c>
      <c r="D33" s="146">
        <f t="shared" ref="D33:U33" si="10">SUM(D29:D32)</f>
        <v>10.26</v>
      </c>
      <c r="E33" s="146">
        <f t="shared" si="10"/>
        <v>279.75800000000004</v>
      </c>
      <c r="F33" s="146">
        <f t="shared" si="10"/>
        <v>0</v>
      </c>
      <c r="G33" s="146">
        <f t="shared" si="10"/>
        <v>0</v>
      </c>
      <c r="H33" s="146">
        <f t="shared" si="10"/>
        <v>14922.272800000001</v>
      </c>
      <c r="I33" s="146">
        <f t="shared" si="10"/>
        <v>600.95299999999997</v>
      </c>
      <c r="J33" s="146">
        <f t="shared" si="10"/>
        <v>22.799999999999997</v>
      </c>
      <c r="K33" s="146">
        <f t="shared" si="10"/>
        <v>76.305000000000007</v>
      </c>
      <c r="L33" s="146">
        <f t="shared" si="10"/>
        <v>0</v>
      </c>
      <c r="M33" s="146">
        <f t="shared" si="10"/>
        <v>0</v>
      </c>
      <c r="N33" s="146">
        <f t="shared" si="10"/>
        <v>623.75299999999993</v>
      </c>
      <c r="O33" s="146">
        <f t="shared" si="10"/>
        <v>163.37199999999999</v>
      </c>
      <c r="P33" s="146">
        <f t="shared" si="10"/>
        <v>0</v>
      </c>
      <c r="Q33" s="146">
        <f t="shared" si="10"/>
        <v>7.0000000000000001E-3</v>
      </c>
      <c r="R33" s="146">
        <f t="shared" si="10"/>
        <v>0</v>
      </c>
      <c r="S33" s="146">
        <f t="shared" si="10"/>
        <v>0</v>
      </c>
      <c r="T33" s="146">
        <f t="shared" si="10"/>
        <v>163.37199999999999</v>
      </c>
      <c r="U33" s="146">
        <f t="shared" si="10"/>
        <v>15709.397800000001</v>
      </c>
    </row>
    <row r="34" spans="1:21" ht="38.25" customHeight="1">
      <c r="A34" s="139">
        <v>21</v>
      </c>
      <c r="B34" s="142" t="s">
        <v>41</v>
      </c>
      <c r="C34" s="143">
        <f>'December 2021'!H34</f>
        <v>4417.4900000000007</v>
      </c>
      <c r="D34" s="143">
        <v>4.95</v>
      </c>
      <c r="E34" s="143">
        <f>'December 2021'!E34+'January 2022'!D34</f>
        <v>50.15</v>
      </c>
      <c r="F34" s="143">
        <v>0</v>
      </c>
      <c r="G34" s="143">
        <f>'December 2021'!G34+'January 2022'!F34</f>
        <v>0</v>
      </c>
      <c r="H34" s="143">
        <f t="shared" si="0"/>
        <v>4422.4400000000005</v>
      </c>
      <c r="I34" s="80">
        <f>'December 2021'!N34</f>
        <v>0</v>
      </c>
      <c r="J34" s="143">
        <v>0</v>
      </c>
      <c r="K34" s="143">
        <f>'December 2021'!K34+'January 2022'!J34</f>
        <v>0</v>
      </c>
      <c r="L34" s="143">
        <v>0</v>
      </c>
      <c r="M34" s="143">
        <f>'December 2021'!M34+'January 2022'!L34</f>
        <v>0</v>
      </c>
      <c r="N34" s="80">
        <f t="shared" si="1"/>
        <v>0</v>
      </c>
      <c r="O34" s="80">
        <f>'December 2021'!T34</f>
        <v>0</v>
      </c>
      <c r="P34" s="143">
        <v>0</v>
      </c>
      <c r="Q34" s="143">
        <f>'December 2021'!Q34+'January 2022'!P34</f>
        <v>0</v>
      </c>
      <c r="R34" s="143">
        <v>0</v>
      </c>
      <c r="S34" s="143">
        <f>'December 2021'!S34+'January 2022'!R34</f>
        <v>0</v>
      </c>
      <c r="T34" s="80">
        <f t="shared" si="2"/>
        <v>0</v>
      </c>
      <c r="U34" s="143">
        <f t="shared" si="3"/>
        <v>4422.4400000000005</v>
      </c>
    </row>
    <row r="35" spans="1:21" ht="38.25" customHeight="1">
      <c r="A35" s="139">
        <v>22</v>
      </c>
      <c r="B35" s="142" t="s">
        <v>42</v>
      </c>
      <c r="C35" s="143">
        <f>'December 2021'!H35</f>
        <v>6029.1799999999976</v>
      </c>
      <c r="D35" s="143">
        <v>35.11</v>
      </c>
      <c r="E35" s="143">
        <f>'December 2021'!E35+'January 2022'!D35</f>
        <v>177.67000000000002</v>
      </c>
      <c r="F35" s="143">
        <v>0</v>
      </c>
      <c r="G35" s="143">
        <f>'December 2021'!G35+'January 2022'!F35</f>
        <v>0</v>
      </c>
      <c r="H35" s="143">
        <f t="shared" si="0"/>
        <v>6064.2899999999972</v>
      </c>
      <c r="I35" s="143">
        <f>'December 2021'!N35</f>
        <v>6.92</v>
      </c>
      <c r="J35" s="143">
        <v>0</v>
      </c>
      <c r="K35" s="143">
        <f>'December 2021'!K35+'January 2022'!J35</f>
        <v>2.92</v>
      </c>
      <c r="L35" s="143">
        <v>0</v>
      </c>
      <c r="M35" s="143">
        <f>'December 2021'!M35+'January 2022'!L35</f>
        <v>0</v>
      </c>
      <c r="N35" s="143">
        <f t="shared" si="1"/>
        <v>6.92</v>
      </c>
      <c r="O35" s="143">
        <f>'December 2021'!T35</f>
        <v>49.160000000000004</v>
      </c>
      <c r="P35" s="143">
        <f>4.63</f>
        <v>4.63</v>
      </c>
      <c r="Q35" s="143">
        <f>'December 2021'!Q35+'January 2022'!P35</f>
        <v>9.26</v>
      </c>
      <c r="R35" s="143">
        <v>0</v>
      </c>
      <c r="S35" s="143">
        <f>'December 2021'!S35+'January 2022'!R35</f>
        <v>0</v>
      </c>
      <c r="T35" s="143">
        <f t="shared" si="2"/>
        <v>53.790000000000006</v>
      </c>
      <c r="U35" s="143">
        <f t="shared" si="3"/>
        <v>6124.9999999999973</v>
      </c>
    </row>
    <row r="36" spans="1:21" s="144" customFormat="1" ht="38.25" customHeight="1">
      <c r="A36" s="139">
        <v>23</v>
      </c>
      <c r="B36" s="142" t="s">
        <v>43</v>
      </c>
      <c r="C36" s="143">
        <f>'December 2021'!H36</f>
        <v>3375.8999999999996</v>
      </c>
      <c r="D36" s="143">
        <v>16.82</v>
      </c>
      <c r="E36" s="143">
        <f>'December 2021'!E36+'January 2022'!D36</f>
        <v>63.48</v>
      </c>
      <c r="F36" s="143">
        <v>0</v>
      </c>
      <c r="G36" s="143">
        <f>'December 2021'!G36+'January 2022'!F36</f>
        <v>0</v>
      </c>
      <c r="H36" s="143">
        <f t="shared" si="0"/>
        <v>3392.72</v>
      </c>
      <c r="I36" s="80">
        <f>'December 2021'!N36</f>
        <v>25.05000000000004</v>
      </c>
      <c r="J36" s="143">
        <f>4.63</f>
        <v>4.63</v>
      </c>
      <c r="K36" s="143">
        <f>'December 2021'!K36+'January 2022'!J36</f>
        <v>4.63</v>
      </c>
      <c r="L36" s="143">
        <v>0</v>
      </c>
      <c r="M36" s="143">
        <f>'December 2021'!M36+'January 2022'!L36</f>
        <v>0</v>
      </c>
      <c r="N36" s="143">
        <f t="shared" si="1"/>
        <v>29.680000000000039</v>
      </c>
      <c r="O36" s="143">
        <f>'December 2021'!T36</f>
        <v>5.62</v>
      </c>
      <c r="P36" s="143">
        <f>3.42</f>
        <v>3.42</v>
      </c>
      <c r="Q36" s="143">
        <f>'December 2021'!Q36+'January 2022'!P36</f>
        <v>6.84</v>
      </c>
      <c r="R36" s="143">
        <v>0</v>
      </c>
      <c r="S36" s="143">
        <f>'December 2021'!S36+'January 2022'!R36</f>
        <v>0</v>
      </c>
      <c r="T36" s="143">
        <f t="shared" si="2"/>
        <v>9.0399999999999991</v>
      </c>
      <c r="U36" s="143">
        <f t="shared" si="3"/>
        <v>3431.4399999999996</v>
      </c>
    </row>
    <row r="37" spans="1:21" s="144" customFormat="1" ht="38.25" customHeight="1">
      <c r="A37" s="139">
        <v>24</v>
      </c>
      <c r="B37" s="142" t="s">
        <v>44</v>
      </c>
      <c r="C37" s="143">
        <f>'December 2021'!H37</f>
        <v>4773.1199999999972</v>
      </c>
      <c r="D37" s="143">
        <v>4.0999999999999996</v>
      </c>
      <c r="E37" s="143">
        <f>'December 2021'!E37+'January 2022'!D37</f>
        <v>75.779999999999987</v>
      </c>
      <c r="F37" s="143">
        <v>0</v>
      </c>
      <c r="G37" s="143">
        <f>'December 2021'!G37+'January 2022'!F37</f>
        <v>0</v>
      </c>
      <c r="H37" s="143">
        <f t="shared" si="0"/>
        <v>4777.2199999999975</v>
      </c>
      <c r="I37" s="80">
        <f>'December 2021'!N37</f>
        <v>12.430000000000001</v>
      </c>
      <c r="J37" s="143">
        <v>1.06</v>
      </c>
      <c r="K37" s="143">
        <f>'December 2021'!K37+'January 2022'!J37</f>
        <v>13.49</v>
      </c>
      <c r="L37" s="143">
        <v>0</v>
      </c>
      <c r="M37" s="143">
        <f>'December 2021'!M37+'January 2022'!L37</f>
        <v>0</v>
      </c>
      <c r="N37" s="143">
        <f t="shared" si="1"/>
        <v>13.490000000000002</v>
      </c>
      <c r="O37" s="143">
        <f>'December 2021'!T37</f>
        <v>2.04</v>
      </c>
      <c r="P37" s="143">
        <v>1.06</v>
      </c>
      <c r="Q37" s="143">
        <f>'December 2021'!Q37+'January 2022'!P37</f>
        <v>2.06</v>
      </c>
      <c r="R37" s="143">
        <v>0</v>
      </c>
      <c r="S37" s="143">
        <f>'December 2021'!S37+'January 2022'!R37</f>
        <v>0</v>
      </c>
      <c r="T37" s="80">
        <f t="shared" si="2"/>
        <v>3.1</v>
      </c>
      <c r="U37" s="143">
        <f t="shared" si="3"/>
        <v>4793.8099999999977</v>
      </c>
    </row>
    <row r="38" spans="1:21" s="144" customFormat="1" ht="38.25" customHeight="1">
      <c r="A38" s="141"/>
      <c r="B38" s="145" t="s">
        <v>45</v>
      </c>
      <c r="C38" s="146">
        <f>SUM(C34:C37)</f>
        <v>18595.689999999995</v>
      </c>
      <c r="D38" s="146">
        <f t="shared" ref="D38:U38" si="11">SUM(D34:D37)</f>
        <v>60.980000000000004</v>
      </c>
      <c r="E38" s="146">
        <f t="shared" si="11"/>
        <v>367.08</v>
      </c>
      <c r="F38" s="146">
        <f t="shared" si="11"/>
        <v>0</v>
      </c>
      <c r="G38" s="146">
        <f t="shared" si="11"/>
        <v>0</v>
      </c>
      <c r="H38" s="146">
        <f t="shared" si="11"/>
        <v>18656.669999999995</v>
      </c>
      <c r="I38" s="146">
        <f t="shared" si="11"/>
        <v>44.400000000000041</v>
      </c>
      <c r="J38" s="146">
        <f t="shared" si="11"/>
        <v>5.6899999999999995</v>
      </c>
      <c r="K38" s="146">
        <f t="shared" si="11"/>
        <v>21.04</v>
      </c>
      <c r="L38" s="146">
        <f t="shared" si="11"/>
        <v>0</v>
      </c>
      <c r="M38" s="146">
        <f t="shared" si="11"/>
        <v>0</v>
      </c>
      <c r="N38" s="146">
        <f t="shared" si="11"/>
        <v>50.090000000000039</v>
      </c>
      <c r="O38" s="146">
        <f t="shared" si="11"/>
        <v>56.82</v>
      </c>
      <c r="P38" s="146">
        <f t="shared" si="11"/>
        <v>9.1100000000000012</v>
      </c>
      <c r="Q38" s="146">
        <f t="shared" si="11"/>
        <v>18.16</v>
      </c>
      <c r="R38" s="146">
        <f t="shared" si="11"/>
        <v>0</v>
      </c>
      <c r="S38" s="146">
        <f t="shared" si="11"/>
        <v>0</v>
      </c>
      <c r="T38" s="146">
        <f t="shared" si="11"/>
        <v>65.930000000000007</v>
      </c>
      <c r="U38" s="146">
        <f t="shared" si="11"/>
        <v>18772.689999999995</v>
      </c>
    </row>
    <row r="39" spans="1:21" s="144" customFormat="1" ht="38.25" customHeight="1">
      <c r="A39" s="141"/>
      <c r="B39" s="145" t="s">
        <v>46</v>
      </c>
      <c r="C39" s="146">
        <f>C38+C33+C28</f>
        <v>40589.167800000003</v>
      </c>
      <c r="D39" s="146">
        <f t="shared" ref="D39:U39" si="12">D38+D33+D28</f>
        <v>84.960000000000008</v>
      </c>
      <c r="E39" s="146">
        <f t="shared" si="12"/>
        <v>837.35299999999995</v>
      </c>
      <c r="F39" s="146">
        <f t="shared" si="12"/>
        <v>0</v>
      </c>
      <c r="G39" s="146">
        <f t="shared" si="12"/>
        <v>0</v>
      </c>
      <c r="H39" s="146">
        <f t="shared" si="12"/>
        <v>40674.127800000002</v>
      </c>
      <c r="I39" s="146">
        <f t="shared" si="12"/>
        <v>1287.6510000000001</v>
      </c>
      <c r="J39" s="146">
        <f t="shared" si="12"/>
        <v>33.86999999999999</v>
      </c>
      <c r="K39" s="146">
        <f t="shared" si="12"/>
        <v>129.97499999999999</v>
      </c>
      <c r="L39" s="146">
        <f t="shared" si="12"/>
        <v>0</v>
      </c>
      <c r="M39" s="146">
        <f t="shared" si="12"/>
        <v>0</v>
      </c>
      <c r="N39" s="146">
        <f t="shared" si="12"/>
        <v>1321.521</v>
      </c>
      <c r="O39" s="146">
        <f t="shared" si="12"/>
        <v>269.79199999999997</v>
      </c>
      <c r="P39" s="146">
        <f t="shared" si="12"/>
        <v>9.1100000000000012</v>
      </c>
      <c r="Q39" s="146">
        <f t="shared" si="12"/>
        <v>20.787000000000003</v>
      </c>
      <c r="R39" s="146">
        <f t="shared" si="12"/>
        <v>0</v>
      </c>
      <c r="S39" s="146">
        <f t="shared" si="12"/>
        <v>0</v>
      </c>
      <c r="T39" s="146">
        <f t="shared" si="12"/>
        <v>278.90199999999999</v>
      </c>
      <c r="U39" s="146">
        <f t="shared" si="12"/>
        <v>42274.550799999997</v>
      </c>
    </row>
    <row r="40" spans="1:21" ht="38.25" customHeight="1">
      <c r="A40" s="139">
        <v>25</v>
      </c>
      <c r="B40" s="142" t="s">
        <v>47</v>
      </c>
      <c r="C40" s="143">
        <f>'December 2021'!H40</f>
        <v>11188.163999999999</v>
      </c>
      <c r="D40" s="143">
        <v>42.41</v>
      </c>
      <c r="E40" s="143">
        <f>'December 2021'!E40+'January 2022'!D40</f>
        <v>235.714</v>
      </c>
      <c r="F40" s="143">
        <v>0</v>
      </c>
      <c r="G40" s="143">
        <f>'December 2021'!G40+'January 2022'!F40</f>
        <v>0</v>
      </c>
      <c r="H40" s="143">
        <f t="shared" si="0"/>
        <v>11230.573999999999</v>
      </c>
      <c r="I40" s="143">
        <f>'December 2021'!N40</f>
        <v>0</v>
      </c>
      <c r="J40" s="143">
        <v>0</v>
      </c>
      <c r="K40" s="143">
        <f>'December 2021'!K40+'January 2022'!J40</f>
        <v>0</v>
      </c>
      <c r="L40" s="143">
        <v>0</v>
      </c>
      <c r="M40" s="143">
        <f>'December 2021'!M40+'January 2022'!L40</f>
        <v>0</v>
      </c>
      <c r="N40" s="143">
        <f t="shared" si="1"/>
        <v>0</v>
      </c>
      <c r="O40" s="143">
        <f>'December 2021'!T40</f>
        <v>0</v>
      </c>
      <c r="P40" s="143">
        <v>0</v>
      </c>
      <c r="Q40" s="143">
        <f>'December 2021'!Q40+'January 2022'!P40</f>
        <v>0</v>
      </c>
      <c r="R40" s="143">
        <v>0</v>
      </c>
      <c r="S40" s="143">
        <f>'December 2021'!S40+'January 2022'!R40</f>
        <v>0</v>
      </c>
      <c r="T40" s="143">
        <f t="shared" si="2"/>
        <v>0</v>
      </c>
      <c r="U40" s="143">
        <f t="shared" si="3"/>
        <v>11230.573999999999</v>
      </c>
    </row>
    <row r="41" spans="1:21" ht="38.25" customHeight="1">
      <c r="A41" s="139">
        <v>26</v>
      </c>
      <c r="B41" s="142" t="s">
        <v>48</v>
      </c>
      <c r="C41" s="143">
        <f>'December 2021'!H41</f>
        <v>7391.5169999999953</v>
      </c>
      <c r="D41" s="143">
        <v>24.61</v>
      </c>
      <c r="E41" s="143">
        <f>'December 2021'!E41+'January 2022'!D41</f>
        <v>344.44099999999997</v>
      </c>
      <c r="F41" s="143">
        <v>0</v>
      </c>
      <c r="G41" s="143">
        <f>'December 2021'!G41+'January 2022'!F41</f>
        <v>0</v>
      </c>
      <c r="H41" s="143">
        <f t="shared" si="0"/>
        <v>7416.126999999995</v>
      </c>
      <c r="I41" s="143">
        <f>'December 2021'!N41</f>
        <v>0</v>
      </c>
      <c r="J41" s="143">
        <v>0</v>
      </c>
      <c r="K41" s="143">
        <f>'December 2021'!K41+'January 2022'!J41</f>
        <v>0</v>
      </c>
      <c r="L41" s="143">
        <v>0</v>
      </c>
      <c r="M41" s="143">
        <f>'December 2021'!M41+'January 2022'!L41</f>
        <v>0</v>
      </c>
      <c r="N41" s="143">
        <f t="shared" si="1"/>
        <v>0</v>
      </c>
      <c r="O41" s="143">
        <f>'December 2021'!T41</f>
        <v>0</v>
      </c>
      <c r="P41" s="143">
        <v>0</v>
      </c>
      <c r="Q41" s="143">
        <f>'December 2021'!Q41+'January 2022'!P41</f>
        <v>0</v>
      </c>
      <c r="R41" s="143">
        <v>0</v>
      </c>
      <c r="S41" s="143">
        <f>'December 2021'!S41+'January 2022'!R41</f>
        <v>0</v>
      </c>
      <c r="T41" s="143">
        <f t="shared" si="2"/>
        <v>0</v>
      </c>
      <c r="U41" s="143">
        <f t="shared" si="3"/>
        <v>7416.126999999995</v>
      </c>
    </row>
    <row r="42" spans="1:21" s="144" customFormat="1" ht="38.25" customHeight="1">
      <c r="A42" s="139">
        <v>27</v>
      </c>
      <c r="B42" s="142" t="s">
        <v>49</v>
      </c>
      <c r="C42" s="143">
        <f>'December 2021'!H42</f>
        <v>13715.448999999997</v>
      </c>
      <c r="D42" s="143">
        <v>33</v>
      </c>
      <c r="E42" s="143">
        <f>'December 2021'!E42+'January 2022'!D42</f>
        <v>234.333</v>
      </c>
      <c r="F42" s="143">
        <v>0</v>
      </c>
      <c r="G42" s="143">
        <f>'December 2021'!G42+'January 2022'!F42</f>
        <v>0</v>
      </c>
      <c r="H42" s="143">
        <f t="shared" si="0"/>
        <v>13748.448999999997</v>
      </c>
      <c r="I42" s="143">
        <f>'December 2021'!N42</f>
        <v>0</v>
      </c>
      <c r="J42" s="143">
        <v>0</v>
      </c>
      <c r="K42" s="143">
        <f>'December 2021'!K42+'January 2022'!J42</f>
        <v>0</v>
      </c>
      <c r="L42" s="143">
        <v>0</v>
      </c>
      <c r="M42" s="143">
        <f>'December 2021'!M42+'January 2022'!L42</f>
        <v>0</v>
      </c>
      <c r="N42" s="143">
        <f t="shared" si="1"/>
        <v>0</v>
      </c>
      <c r="O42" s="143">
        <f>'December 2021'!T42</f>
        <v>39.019999999999996</v>
      </c>
      <c r="P42" s="143">
        <v>0</v>
      </c>
      <c r="Q42" s="143">
        <f>'December 2021'!Q42+'January 2022'!P42</f>
        <v>5.67</v>
      </c>
      <c r="R42" s="143">
        <v>0</v>
      </c>
      <c r="S42" s="143">
        <f>'December 2021'!S42+'January 2022'!R42</f>
        <v>0</v>
      </c>
      <c r="T42" s="143">
        <f t="shared" si="2"/>
        <v>39.019999999999996</v>
      </c>
      <c r="U42" s="143">
        <f t="shared" si="3"/>
        <v>13787.468999999997</v>
      </c>
    </row>
    <row r="43" spans="1:21" ht="38.25" customHeight="1">
      <c r="A43" s="139">
        <v>28</v>
      </c>
      <c r="B43" s="142" t="s">
        <v>50</v>
      </c>
      <c r="C43" s="143">
        <f>'December 2021'!H43</f>
        <v>3949.2100000000009</v>
      </c>
      <c r="D43" s="143">
        <v>6.57</v>
      </c>
      <c r="E43" s="143">
        <f>'December 2021'!E43+'January 2022'!D43</f>
        <v>89.74199999999999</v>
      </c>
      <c r="F43" s="143">
        <v>0</v>
      </c>
      <c r="G43" s="143">
        <f>'December 2021'!G43+'January 2022'!F43</f>
        <v>0</v>
      </c>
      <c r="H43" s="143">
        <f t="shared" si="0"/>
        <v>3955.7800000000011</v>
      </c>
      <c r="I43" s="143">
        <f>'December 2021'!N43</f>
        <v>0</v>
      </c>
      <c r="J43" s="143">
        <v>0</v>
      </c>
      <c r="K43" s="143">
        <f>'December 2021'!K43+'January 2022'!J43</f>
        <v>0</v>
      </c>
      <c r="L43" s="143">
        <v>0</v>
      </c>
      <c r="M43" s="143">
        <f>'December 2021'!M43+'January 2022'!L43</f>
        <v>0</v>
      </c>
      <c r="N43" s="143">
        <f t="shared" si="1"/>
        <v>0</v>
      </c>
      <c r="O43" s="143">
        <f>'December 2021'!T43</f>
        <v>0</v>
      </c>
      <c r="P43" s="143">
        <v>0</v>
      </c>
      <c r="Q43" s="143">
        <f>'December 2021'!Q43+'January 2022'!P43</f>
        <v>0</v>
      </c>
      <c r="R43" s="143">
        <v>0</v>
      </c>
      <c r="S43" s="143">
        <f>'December 2021'!S43+'January 2022'!R43</f>
        <v>0</v>
      </c>
      <c r="T43" s="143">
        <f t="shared" si="2"/>
        <v>0</v>
      </c>
      <c r="U43" s="143">
        <f t="shared" si="3"/>
        <v>3955.7800000000011</v>
      </c>
    </row>
    <row r="44" spans="1:21" s="144" customFormat="1" ht="38.25" customHeight="1">
      <c r="A44" s="141"/>
      <c r="B44" s="145" t="s">
        <v>51</v>
      </c>
      <c r="C44" s="146">
        <f>SUM(C40:C43)</f>
        <v>36244.339999999989</v>
      </c>
      <c r="D44" s="146">
        <f t="shared" ref="D44:U44" si="13">SUM(D40:D43)</f>
        <v>106.59</v>
      </c>
      <c r="E44" s="146">
        <f t="shared" si="13"/>
        <v>904.2299999999999</v>
      </c>
      <c r="F44" s="146">
        <f t="shared" si="13"/>
        <v>0</v>
      </c>
      <c r="G44" s="146">
        <f t="shared" si="13"/>
        <v>0</v>
      </c>
      <c r="H44" s="146">
        <f t="shared" si="13"/>
        <v>36350.929999999993</v>
      </c>
      <c r="I44" s="146">
        <f t="shared" si="13"/>
        <v>0</v>
      </c>
      <c r="J44" s="146">
        <f t="shared" si="13"/>
        <v>0</v>
      </c>
      <c r="K44" s="146">
        <f t="shared" si="13"/>
        <v>0</v>
      </c>
      <c r="L44" s="146">
        <f t="shared" si="13"/>
        <v>0</v>
      </c>
      <c r="M44" s="146">
        <f t="shared" si="13"/>
        <v>0</v>
      </c>
      <c r="N44" s="146">
        <f t="shared" si="13"/>
        <v>0</v>
      </c>
      <c r="O44" s="146">
        <f t="shared" si="13"/>
        <v>39.019999999999996</v>
      </c>
      <c r="P44" s="146">
        <f t="shared" si="13"/>
        <v>0</v>
      </c>
      <c r="Q44" s="146">
        <f t="shared" si="13"/>
        <v>5.67</v>
      </c>
      <c r="R44" s="146">
        <f t="shared" si="13"/>
        <v>0</v>
      </c>
      <c r="S44" s="146">
        <f t="shared" si="13"/>
        <v>0</v>
      </c>
      <c r="T44" s="146">
        <f t="shared" si="13"/>
        <v>39.019999999999996</v>
      </c>
      <c r="U44" s="146">
        <f t="shared" si="13"/>
        <v>36389.94999999999</v>
      </c>
    </row>
    <row r="45" spans="1:21" ht="38.25" customHeight="1">
      <c r="A45" s="139">
        <v>29</v>
      </c>
      <c r="B45" s="142" t="s">
        <v>52</v>
      </c>
      <c r="C45" s="143">
        <f>'December 2021'!H45</f>
        <v>8332.4621000000025</v>
      </c>
      <c r="D45" s="143">
        <f>10.96+5.3</f>
        <v>16.260000000000002</v>
      </c>
      <c r="E45" s="143">
        <f>'December 2021'!E45+'January 2022'!D45</f>
        <v>266.74</v>
      </c>
      <c r="F45" s="143">
        <v>0</v>
      </c>
      <c r="G45" s="143">
        <f>'December 2021'!G45+'January 2022'!F45</f>
        <v>6.46</v>
      </c>
      <c r="H45" s="143">
        <f t="shared" si="0"/>
        <v>8348.7221000000027</v>
      </c>
      <c r="I45" s="143">
        <f>'December 2021'!N45</f>
        <v>8.66</v>
      </c>
      <c r="J45" s="143">
        <f>0.03+2.65</f>
        <v>2.6799999999999997</v>
      </c>
      <c r="K45" s="143">
        <f>'December 2021'!K45+'January 2022'!J45</f>
        <v>5.76</v>
      </c>
      <c r="L45" s="143">
        <v>0</v>
      </c>
      <c r="M45" s="143">
        <f>'December 2021'!M45+'January 2022'!L45</f>
        <v>0</v>
      </c>
      <c r="N45" s="143">
        <f t="shared" si="1"/>
        <v>11.34</v>
      </c>
      <c r="O45" s="143">
        <f>'December 2021'!T45</f>
        <v>14.75</v>
      </c>
      <c r="P45" s="143">
        <v>0</v>
      </c>
      <c r="Q45" s="143">
        <f>'December 2021'!Q45+'January 2022'!P45</f>
        <v>0.32</v>
      </c>
      <c r="R45" s="143">
        <v>0</v>
      </c>
      <c r="S45" s="143">
        <f>'December 2021'!S45+'January 2022'!R45</f>
        <v>0</v>
      </c>
      <c r="T45" s="143">
        <f t="shared" si="2"/>
        <v>14.75</v>
      </c>
      <c r="U45" s="143">
        <f t="shared" si="3"/>
        <v>8374.8121000000028</v>
      </c>
    </row>
    <row r="46" spans="1:21" ht="38.25" customHeight="1">
      <c r="A46" s="139">
        <v>30</v>
      </c>
      <c r="B46" s="142" t="s">
        <v>53</v>
      </c>
      <c r="C46" s="80">
        <f>'December 2021'!H46</f>
        <v>7662.0050000000019</v>
      </c>
      <c r="D46" s="143">
        <v>16.899999999999999</v>
      </c>
      <c r="E46" s="143">
        <f>'December 2021'!E46+'January 2022'!D46</f>
        <v>180.98</v>
      </c>
      <c r="F46" s="143">
        <v>0</v>
      </c>
      <c r="G46" s="143">
        <f>'December 2021'!G46+'January 2022'!F46</f>
        <v>0</v>
      </c>
      <c r="H46" s="143">
        <f t="shared" si="0"/>
        <v>7678.9050000000016</v>
      </c>
      <c r="I46" s="80">
        <f>'December 2021'!N46</f>
        <v>0</v>
      </c>
      <c r="J46" s="143">
        <v>0</v>
      </c>
      <c r="K46" s="143">
        <f>'December 2021'!K46+'January 2022'!J46</f>
        <v>0</v>
      </c>
      <c r="L46" s="143">
        <v>0</v>
      </c>
      <c r="M46" s="143">
        <f>'December 2021'!M46+'January 2022'!L46</f>
        <v>0</v>
      </c>
      <c r="N46" s="80">
        <f t="shared" si="1"/>
        <v>0</v>
      </c>
      <c r="O46" s="143">
        <f>'December 2021'!T46</f>
        <v>0</v>
      </c>
      <c r="P46" s="143">
        <v>0</v>
      </c>
      <c r="Q46" s="143">
        <f>'December 2021'!Q46+'January 2022'!P46</f>
        <v>0</v>
      </c>
      <c r="R46" s="143">
        <v>0</v>
      </c>
      <c r="S46" s="143">
        <f>'December 2021'!S46+'January 2022'!R46</f>
        <v>0</v>
      </c>
      <c r="T46" s="143">
        <f t="shared" si="2"/>
        <v>0</v>
      </c>
      <c r="U46" s="143">
        <f t="shared" si="3"/>
        <v>7678.9050000000016</v>
      </c>
    </row>
    <row r="47" spans="1:21" s="144" customFormat="1" ht="38.25" customHeight="1">
      <c r="A47" s="139">
        <v>31</v>
      </c>
      <c r="B47" s="142" t="s">
        <v>54</v>
      </c>
      <c r="C47" s="143">
        <f>'December 2021'!H47</f>
        <v>8660.35</v>
      </c>
      <c r="D47" s="143">
        <f>39.24+2.04</f>
        <v>41.28</v>
      </c>
      <c r="E47" s="143">
        <f>'December 2021'!E47+'January 2022'!D47</f>
        <v>282.39999999999998</v>
      </c>
      <c r="F47" s="143">
        <v>0</v>
      </c>
      <c r="G47" s="143">
        <f>'December 2021'!G47+'January 2022'!F47</f>
        <v>0</v>
      </c>
      <c r="H47" s="143">
        <f t="shared" si="0"/>
        <v>8701.630000000001</v>
      </c>
      <c r="I47" s="80">
        <f>'December 2021'!N47</f>
        <v>3.13</v>
      </c>
      <c r="J47" s="143">
        <v>0</v>
      </c>
      <c r="K47" s="143">
        <f>'December 2021'!K47+'January 2022'!J47</f>
        <v>0</v>
      </c>
      <c r="L47" s="143">
        <v>0</v>
      </c>
      <c r="M47" s="143">
        <f>'December 2021'!M47+'January 2022'!L47</f>
        <v>0</v>
      </c>
      <c r="N47" s="80">
        <f t="shared" si="1"/>
        <v>3.13</v>
      </c>
      <c r="O47" s="143">
        <f>'December 2021'!T47</f>
        <v>0.03</v>
      </c>
      <c r="P47" s="143">
        <v>0</v>
      </c>
      <c r="Q47" s="143">
        <f>'December 2021'!Q47+'January 2022'!P47</f>
        <v>0</v>
      </c>
      <c r="R47" s="143">
        <v>0</v>
      </c>
      <c r="S47" s="143">
        <f>'December 2021'!S47+'January 2022'!R47</f>
        <v>0</v>
      </c>
      <c r="T47" s="143">
        <f t="shared" si="2"/>
        <v>0.03</v>
      </c>
      <c r="U47" s="143">
        <f t="shared" si="3"/>
        <v>8704.7900000000009</v>
      </c>
    </row>
    <row r="48" spans="1:21" s="144" customFormat="1" ht="38.25" customHeight="1">
      <c r="A48" s="139">
        <v>32</v>
      </c>
      <c r="B48" s="142" t="s">
        <v>55</v>
      </c>
      <c r="C48" s="80">
        <f>'December 2021'!H48</f>
        <v>8109.0689999999995</v>
      </c>
      <c r="D48" s="143">
        <v>12.71</v>
      </c>
      <c r="E48" s="143">
        <f>'December 2021'!E48+'January 2022'!D48</f>
        <v>501.34899999999999</v>
      </c>
      <c r="F48" s="143">
        <v>0</v>
      </c>
      <c r="G48" s="143">
        <f>'December 2021'!G48+'January 2022'!F48</f>
        <v>0</v>
      </c>
      <c r="H48" s="143">
        <f t="shared" si="0"/>
        <v>8121.7789999999995</v>
      </c>
      <c r="I48" s="143">
        <f>'December 2021'!N48</f>
        <v>1.6349999999999998</v>
      </c>
      <c r="J48" s="143">
        <f>1.13</f>
        <v>1.1299999999999999</v>
      </c>
      <c r="K48" s="143">
        <f>'December 2021'!K48+'January 2022'!J48</f>
        <v>2.2599999999999998</v>
      </c>
      <c r="L48" s="143">
        <v>0</v>
      </c>
      <c r="M48" s="143">
        <f>'December 2021'!M48+'January 2022'!L48</f>
        <v>0</v>
      </c>
      <c r="N48" s="143">
        <f t="shared" si="1"/>
        <v>2.7649999999999997</v>
      </c>
      <c r="O48" s="143">
        <f>'December 2021'!T48</f>
        <v>0</v>
      </c>
      <c r="P48" s="143">
        <v>0</v>
      </c>
      <c r="Q48" s="143">
        <f>'December 2021'!Q48+'January 2022'!P48</f>
        <v>0</v>
      </c>
      <c r="R48" s="143">
        <v>0</v>
      </c>
      <c r="S48" s="143">
        <f>'December 2021'!S48+'January 2022'!R48</f>
        <v>0</v>
      </c>
      <c r="T48" s="143">
        <f t="shared" si="2"/>
        <v>0</v>
      </c>
      <c r="U48" s="143">
        <f t="shared" si="3"/>
        <v>8124.5439999999999</v>
      </c>
    </row>
    <row r="49" spans="1:21" s="144" customFormat="1" ht="38.25" customHeight="1">
      <c r="A49" s="141"/>
      <c r="B49" s="145" t="s">
        <v>56</v>
      </c>
      <c r="C49" s="146">
        <f>SUM(C45:C48)</f>
        <v>32763.886100000007</v>
      </c>
      <c r="D49" s="146">
        <f t="shared" ref="D49:U49" si="14">SUM(D45:D48)</f>
        <v>87.15</v>
      </c>
      <c r="E49" s="146">
        <f t="shared" si="14"/>
        <v>1231.4690000000001</v>
      </c>
      <c r="F49" s="146">
        <f t="shared" si="14"/>
        <v>0</v>
      </c>
      <c r="G49" s="146">
        <f t="shared" si="14"/>
        <v>6.46</v>
      </c>
      <c r="H49" s="146">
        <f t="shared" si="14"/>
        <v>32851.036100000005</v>
      </c>
      <c r="I49" s="146">
        <f t="shared" si="14"/>
        <v>13.424999999999999</v>
      </c>
      <c r="J49" s="146">
        <f t="shared" si="14"/>
        <v>3.8099999999999996</v>
      </c>
      <c r="K49" s="146">
        <f t="shared" si="14"/>
        <v>8.02</v>
      </c>
      <c r="L49" s="146">
        <f t="shared" si="14"/>
        <v>0</v>
      </c>
      <c r="M49" s="146">
        <f t="shared" si="14"/>
        <v>0</v>
      </c>
      <c r="N49" s="146">
        <f t="shared" si="14"/>
        <v>17.234999999999999</v>
      </c>
      <c r="O49" s="146">
        <f t="shared" si="14"/>
        <v>14.78</v>
      </c>
      <c r="P49" s="146">
        <f t="shared" si="14"/>
        <v>0</v>
      </c>
      <c r="Q49" s="146">
        <f t="shared" si="14"/>
        <v>0.32</v>
      </c>
      <c r="R49" s="146">
        <f t="shared" si="14"/>
        <v>0</v>
      </c>
      <c r="S49" s="146">
        <f t="shared" si="14"/>
        <v>0</v>
      </c>
      <c r="T49" s="146">
        <f t="shared" si="14"/>
        <v>14.78</v>
      </c>
      <c r="U49" s="146">
        <f t="shared" si="14"/>
        <v>32883.051100000004</v>
      </c>
    </row>
    <row r="50" spans="1:21" s="144" customFormat="1" ht="38.25" customHeight="1">
      <c r="A50" s="141"/>
      <c r="B50" s="145" t="s">
        <v>57</v>
      </c>
      <c r="C50" s="146">
        <f>C49+C44</f>
        <v>69008.2261</v>
      </c>
      <c r="D50" s="146">
        <f t="shared" ref="D50:U50" si="15">D49+D44</f>
        <v>193.74</v>
      </c>
      <c r="E50" s="146">
        <f t="shared" si="15"/>
        <v>2135.6990000000001</v>
      </c>
      <c r="F50" s="146">
        <f t="shared" si="15"/>
        <v>0</v>
      </c>
      <c r="G50" s="146">
        <f t="shared" si="15"/>
        <v>6.46</v>
      </c>
      <c r="H50" s="146">
        <f t="shared" si="15"/>
        <v>69201.966099999991</v>
      </c>
      <c r="I50" s="146">
        <f t="shared" si="15"/>
        <v>13.424999999999999</v>
      </c>
      <c r="J50" s="146">
        <f t="shared" si="15"/>
        <v>3.8099999999999996</v>
      </c>
      <c r="K50" s="146">
        <f t="shared" si="15"/>
        <v>8.02</v>
      </c>
      <c r="L50" s="146">
        <f t="shared" si="15"/>
        <v>0</v>
      </c>
      <c r="M50" s="146">
        <f t="shared" si="15"/>
        <v>0</v>
      </c>
      <c r="N50" s="146">
        <f t="shared" si="15"/>
        <v>17.234999999999999</v>
      </c>
      <c r="O50" s="146">
        <f t="shared" si="15"/>
        <v>53.8</v>
      </c>
      <c r="P50" s="146">
        <f t="shared" si="15"/>
        <v>0</v>
      </c>
      <c r="Q50" s="146">
        <f t="shared" si="15"/>
        <v>5.99</v>
      </c>
      <c r="R50" s="146">
        <f t="shared" si="15"/>
        <v>0</v>
      </c>
      <c r="S50" s="146">
        <f t="shared" si="15"/>
        <v>0</v>
      </c>
      <c r="T50" s="146">
        <f t="shared" si="15"/>
        <v>53.8</v>
      </c>
      <c r="U50" s="146">
        <f t="shared" si="15"/>
        <v>69273.001099999994</v>
      </c>
    </row>
    <row r="51" spans="1:21" s="144" customFormat="1" ht="38.25" customHeight="1">
      <c r="A51" s="141"/>
      <c r="B51" s="145" t="s">
        <v>58</v>
      </c>
      <c r="C51" s="146">
        <f>C50+C39+C25</f>
        <v>114610.05989999999</v>
      </c>
      <c r="D51" s="146">
        <f t="shared" ref="D51:U51" si="16">D50+D39+D25</f>
        <v>279.74000000000007</v>
      </c>
      <c r="E51" s="146">
        <f t="shared" si="16"/>
        <v>2993.4320000000002</v>
      </c>
      <c r="F51" s="146">
        <f t="shared" si="16"/>
        <v>107.47999999999999</v>
      </c>
      <c r="G51" s="146">
        <f t="shared" si="16"/>
        <v>344.42799999999994</v>
      </c>
      <c r="H51" s="146">
        <f t="shared" si="16"/>
        <v>114782.31989999999</v>
      </c>
      <c r="I51" s="146">
        <f t="shared" si="16"/>
        <v>7765.93</v>
      </c>
      <c r="J51" s="146">
        <f t="shared" si="16"/>
        <v>110.74499999999999</v>
      </c>
      <c r="K51" s="146">
        <f t="shared" si="16"/>
        <v>971.73</v>
      </c>
      <c r="L51" s="146">
        <f t="shared" si="16"/>
        <v>0</v>
      </c>
      <c r="M51" s="146">
        <f t="shared" si="16"/>
        <v>19.510000000000002</v>
      </c>
      <c r="N51" s="146">
        <f t="shared" si="16"/>
        <v>7876.6749999999993</v>
      </c>
      <c r="O51" s="146">
        <f t="shared" si="16"/>
        <v>927.88400000000013</v>
      </c>
      <c r="P51" s="146">
        <f t="shared" si="16"/>
        <v>9.1100000000000012</v>
      </c>
      <c r="Q51" s="146">
        <f t="shared" si="16"/>
        <v>32.067</v>
      </c>
      <c r="R51" s="146">
        <f t="shared" si="16"/>
        <v>0</v>
      </c>
      <c r="S51" s="146">
        <f t="shared" si="16"/>
        <v>19.785</v>
      </c>
      <c r="T51" s="146">
        <f t="shared" si="16"/>
        <v>936.99400000000014</v>
      </c>
      <c r="U51" s="146">
        <f t="shared" si="16"/>
        <v>123595.9889</v>
      </c>
    </row>
    <row r="52" spans="1:21" s="144" customFormat="1" ht="38.25" customHeight="1">
      <c r="A52" s="151"/>
      <c r="B52" s="152"/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</row>
    <row r="53" spans="1:21" s="151" customFormat="1" ht="24.75" customHeight="1">
      <c r="B53" s="154"/>
      <c r="C53" s="215" t="s">
        <v>59</v>
      </c>
      <c r="D53" s="215"/>
      <c r="E53" s="215"/>
      <c r="F53" s="215"/>
      <c r="G53" s="215"/>
      <c r="H53" s="155"/>
      <c r="I53" s="153"/>
      <c r="J53" s="153">
        <f>D51+J51+P51-F51-L51-R51</f>
        <v>292.11500000000012</v>
      </c>
      <c r="K53" s="153"/>
      <c r="L53" s="153"/>
      <c r="M53" s="153"/>
      <c r="N53" s="153"/>
      <c r="R53" s="153"/>
      <c r="U53" s="153"/>
    </row>
    <row r="54" spans="1:21" s="151" customFormat="1" ht="30" customHeight="1">
      <c r="B54" s="154"/>
      <c r="C54" s="215" t="s">
        <v>60</v>
      </c>
      <c r="D54" s="215"/>
      <c r="E54" s="215"/>
      <c r="F54" s="215"/>
      <c r="G54" s="215"/>
      <c r="H54" s="156"/>
      <c r="I54" s="153"/>
      <c r="J54" s="153">
        <f>E51+K51+Q51-G51-M51-S51</f>
        <v>3613.5060000000003</v>
      </c>
      <c r="K54" s="153"/>
      <c r="L54" s="153"/>
      <c r="M54" s="153"/>
      <c r="N54" s="153"/>
      <c r="R54" s="153"/>
      <c r="T54" s="153"/>
    </row>
    <row r="55" spans="1:21" ht="33" customHeight="1">
      <c r="C55" s="215" t="s">
        <v>61</v>
      </c>
      <c r="D55" s="215"/>
      <c r="E55" s="215"/>
      <c r="F55" s="215"/>
      <c r="G55" s="215"/>
      <c r="H55" s="156"/>
      <c r="I55" s="158"/>
      <c r="J55" s="154">
        <f>H51+N51+T51</f>
        <v>123595.9889</v>
      </c>
      <c r="K55" s="156"/>
      <c r="L55" s="156"/>
      <c r="M55" s="156"/>
      <c r="N55" s="156"/>
      <c r="P55" s="151"/>
      <c r="Q55" s="159"/>
      <c r="U55" s="159"/>
    </row>
    <row r="56" spans="1:21" ht="33" customHeight="1">
      <c r="C56" s="162"/>
      <c r="D56" s="153"/>
      <c r="E56" s="153"/>
      <c r="F56" s="153"/>
      <c r="G56" s="153"/>
      <c r="H56" s="156"/>
      <c r="I56" s="158"/>
      <c r="J56" s="153"/>
      <c r="K56" s="156"/>
      <c r="L56" s="156"/>
      <c r="M56" s="156"/>
      <c r="N56" s="163">
        <f>'[1]sep 2020 '!J56+'January 2022'!J53</f>
        <v>117043.02589999999</v>
      </c>
      <c r="P56" s="151"/>
      <c r="Q56" s="159"/>
      <c r="U56" s="159"/>
    </row>
    <row r="57" spans="1:21" ht="37.5" customHeight="1">
      <c r="B57" s="216" t="s">
        <v>62</v>
      </c>
      <c r="C57" s="216"/>
      <c r="D57" s="216"/>
      <c r="E57" s="216"/>
      <c r="F57" s="216"/>
      <c r="G57" s="155"/>
      <c r="H57" s="144"/>
      <c r="I57" s="164"/>
      <c r="J57" s="217"/>
      <c r="K57" s="214"/>
      <c r="L57" s="214"/>
      <c r="M57" s="165">
        <f>'[3]April 2021'!J55+'January 2022'!J53</f>
        <v>120508.6339</v>
      </c>
      <c r="N57" s="144"/>
      <c r="O57" s="166"/>
      <c r="P57" s="167"/>
      <c r="Q57" s="216" t="s">
        <v>63</v>
      </c>
      <c r="R57" s="216"/>
      <c r="S57" s="216"/>
      <c r="T57" s="216"/>
      <c r="U57" s="216"/>
    </row>
    <row r="58" spans="1:21" ht="37.5" customHeight="1">
      <c r="B58" s="216" t="s">
        <v>64</v>
      </c>
      <c r="C58" s="216"/>
      <c r="D58" s="216"/>
      <c r="E58" s="216"/>
      <c r="F58" s="216"/>
      <c r="G58" s="144"/>
      <c r="H58" s="155"/>
      <c r="I58" s="168"/>
      <c r="J58" s="169"/>
      <c r="K58" s="170"/>
      <c r="L58" s="169"/>
      <c r="M58" s="144"/>
      <c r="N58" s="171">
        <f>'[3]July 2021'!J55+'January 2022'!J53</f>
        <v>121297.38489999999</v>
      </c>
      <c r="O58" s="171">
        <f>'[3]April 2021'!J55+'January 2022'!J53</f>
        <v>120508.6339</v>
      </c>
      <c r="P58" s="167"/>
      <c r="Q58" s="216" t="s">
        <v>64</v>
      </c>
      <c r="R58" s="216"/>
      <c r="S58" s="216"/>
      <c r="T58" s="216"/>
      <c r="U58" s="216"/>
    </row>
    <row r="59" spans="1:21" ht="37.5" customHeight="1">
      <c r="H59" s="163">
        <f>'[1]Feb 2021'!J55+'January 2022'!J53</f>
        <v>119987.8229</v>
      </c>
      <c r="J59" s="214" t="s">
        <v>65</v>
      </c>
      <c r="K59" s="214"/>
      <c r="L59" s="214"/>
      <c r="M59" s="163" t="e">
        <f>#REF!+'January 2022'!J53</f>
        <v>#REF!</v>
      </c>
    </row>
    <row r="60" spans="1:21" ht="37.5" customHeight="1">
      <c r="G60" s="156"/>
      <c r="H60" s="163">
        <f>H51+N51+T51</f>
        <v>123595.9889</v>
      </c>
      <c r="J60" s="214" t="s">
        <v>66</v>
      </c>
      <c r="K60" s="214"/>
      <c r="L60" s="214"/>
      <c r="M60" s="163" t="e">
        <f>#REF!+'January 2022'!J53</f>
        <v>#REF!</v>
      </c>
    </row>
    <row r="61" spans="1:21">
      <c r="H61" s="173"/>
    </row>
    <row r="62" spans="1:21">
      <c r="G62" s="156"/>
      <c r="H62" s="163">
        <f>'[1]nov 2020'!J56+'January 2022'!J53</f>
        <v>118906.9659</v>
      </c>
      <c r="I62" s="174"/>
      <c r="J62" s="173"/>
    </row>
    <row r="63" spans="1:21">
      <c r="H63" s="163">
        <f>'[1]nov 2020'!J56+'January 2022'!J53</f>
        <v>118906.9659</v>
      </c>
      <c r="I63" s="175">
        <f>'[3]June 2021)'!J55+'January 2022'!J53</f>
        <v>120968.61390000001</v>
      </c>
      <c r="J63" s="173"/>
    </row>
    <row r="64" spans="1:21">
      <c r="H64" s="163">
        <f>'[2]nov 17'!J53+'[2]dec 17'!J51</f>
        <v>98988.2883</v>
      </c>
      <c r="I64" s="174"/>
      <c r="J64" s="173"/>
      <c r="K64" s="156"/>
    </row>
    <row r="65" spans="8:21">
      <c r="H65" s="173"/>
      <c r="I65" s="174"/>
      <c r="J65" s="173"/>
    </row>
    <row r="66" spans="8:21">
      <c r="H66" s="173"/>
      <c r="I66" s="174"/>
      <c r="J66" s="173"/>
    </row>
    <row r="67" spans="8:21">
      <c r="P67" s="138"/>
      <c r="Q67" s="138"/>
      <c r="R67" s="138"/>
      <c r="S67" s="140"/>
      <c r="T67" s="138"/>
      <c r="U67" s="138"/>
    </row>
    <row r="68" spans="8:21">
      <c r="P68" s="138"/>
      <c r="Q68" s="138"/>
      <c r="R68" s="138"/>
      <c r="S68" s="140"/>
      <c r="T68" s="138"/>
      <c r="U68" s="138"/>
    </row>
  </sheetData>
  <mergeCells count="30"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  <mergeCell ref="Q57:U57"/>
    <mergeCell ref="B58:F58"/>
    <mergeCell ref="Q58:U58"/>
    <mergeCell ref="P5:Q5"/>
    <mergeCell ref="R5:S5"/>
    <mergeCell ref="T5:T6"/>
    <mergeCell ref="U5:U6"/>
    <mergeCell ref="C53:G53"/>
    <mergeCell ref="C54:G54"/>
    <mergeCell ref="H5:H6"/>
    <mergeCell ref="I5:I6"/>
    <mergeCell ref="J5:K5"/>
    <mergeCell ref="L5:M5"/>
    <mergeCell ref="N5:N6"/>
    <mergeCell ref="O5:O6"/>
    <mergeCell ref="J59:L59"/>
    <mergeCell ref="J60:L60"/>
    <mergeCell ref="C55:G55"/>
    <mergeCell ref="B57:F57"/>
    <mergeCell ref="J57:L57"/>
  </mergeCells>
  <pageMargins left="0.15748031496062992" right="0.23622047244094491" top="0.27559055118110237" bottom="0.15748031496062992" header="0.19685039370078741" footer="0.15748031496062992"/>
  <pageSetup paperSize="8" scale="36" fitToHeight="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68"/>
  <sheetViews>
    <sheetView zoomScale="48" zoomScaleNormal="48" workbookViewId="0">
      <pane ySplit="6" topLeftCell="A7" activePane="bottomLeft" state="frozen"/>
      <selection pane="bottomLeft" activeCell="K14" sqref="K14"/>
    </sheetView>
  </sheetViews>
  <sheetFormatPr defaultRowHeight="31.5"/>
  <cols>
    <col min="1" max="1" width="11.5703125" style="138" customWidth="1"/>
    <col min="2" max="2" width="40.7109375" style="157" customWidth="1"/>
    <col min="3" max="3" width="28.140625" style="138" customWidth="1"/>
    <col min="4" max="5" width="25.42578125" style="138" customWidth="1"/>
    <col min="6" max="6" width="28.42578125" style="138" customWidth="1"/>
    <col min="7" max="7" width="31.28515625" style="138" customWidth="1"/>
    <col min="8" max="8" width="32.42578125" style="138" customWidth="1"/>
    <col min="9" max="9" width="33" style="172" customWidth="1"/>
    <col min="10" max="15" width="25.42578125" style="138" customWidth="1"/>
    <col min="16" max="18" width="25.42578125" style="160" customWidth="1"/>
    <col min="19" max="19" width="25.42578125" style="161" customWidth="1"/>
    <col min="20" max="20" width="25.42578125" style="160" customWidth="1"/>
    <col min="21" max="21" width="28.140625" style="160" customWidth="1"/>
    <col min="22" max="16384" width="9.140625" style="138"/>
  </cols>
  <sheetData>
    <row r="1" spans="1:21" ht="55.5" customHeight="1">
      <c r="A1" s="218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</row>
    <row r="2" spans="1:21" ht="15" customHeight="1">
      <c r="A2" s="221" t="s">
        <v>83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</row>
    <row r="3" spans="1:21" ht="32.25" customHeight="1">
      <c r="A3" s="221"/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</row>
    <row r="4" spans="1:21" s="140" customFormat="1" ht="43.5" customHeight="1">
      <c r="A4" s="218" t="s">
        <v>2</v>
      </c>
      <c r="B4" s="222" t="s">
        <v>3</v>
      </c>
      <c r="C4" s="218" t="s">
        <v>4</v>
      </c>
      <c r="D4" s="218"/>
      <c r="E4" s="218"/>
      <c r="F4" s="218"/>
      <c r="G4" s="218"/>
      <c r="H4" s="218"/>
      <c r="I4" s="218" t="s">
        <v>5</v>
      </c>
      <c r="J4" s="219"/>
      <c r="K4" s="219"/>
      <c r="L4" s="219"/>
      <c r="M4" s="219"/>
      <c r="N4" s="219"/>
      <c r="O4" s="218" t="s">
        <v>6</v>
      </c>
      <c r="P4" s="219"/>
      <c r="Q4" s="219"/>
      <c r="R4" s="219"/>
      <c r="S4" s="219"/>
      <c r="T4" s="219"/>
      <c r="U4" s="177"/>
    </row>
    <row r="5" spans="1:21" s="140" customFormat="1" ht="54.75" customHeight="1">
      <c r="A5" s="219"/>
      <c r="B5" s="223"/>
      <c r="C5" s="218" t="s">
        <v>7</v>
      </c>
      <c r="D5" s="218" t="s">
        <v>8</v>
      </c>
      <c r="E5" s="218"/>
      <c r="F5" s="218" t="s">
        <v>9</v>
      </c>
      <c r="G5" s="218"/>
      <c r="H5" s="218" t="s">
        <v>10</v>
      </c>
      <c r="I5" s="218" t="s">
        <v>7</v>
      </c>
      <c r="J5" s="218" t="s">
        <v>8</v>
      </c>
      <c r="K5" s="218"/>
      <c r="L5" s="218" t="s">
        <v>9</v>
      </c>
      <c r="M5" s="218"/>
      <c r="N5" s="218" t="s">
        <v>10</v>
      </c>
      <c r="O5" s="218" t="s">
        <v>7</v>
      </c>
      <c r="P5" s="218" t="s">
        <v>8</v>
      </c>
      <c r="Q5" s="218"/>
      <c r="R5" s="218" t="s">
        <v>9</v>
      </c>
      <c r="S5" s="218"/>
      <c r="T5" s="218" t="s">
        <v>10</v>
      </c>
      <c r="U5" s="218" t="s">
        <v>11</v>
      </c>
    </row>
    <row r="6" spans="1:21" s="140" customFormat="1" ht="38.25" customHeight="1">
      <c r="A6" s="219"/>
      <c r="B6" s="223"/>
      <c r="C6" s="219"/>
      <c r="D6" s="176" t="s">
        <v>12</v>
      </c>
      <c r="E6" s="176" t="s">
        <v>13</v>
      </c>
      <c r="F6" s="176" t="s">
        <v>12</v>
      </c>
      <c r="G6" s="176" t="s">
        <v>13</v>
      </c>
      <c r="H6" s="218"/>
      <c r="I6" s="219"/>
      <c r="J6" s="176" t="s">
        <v>12</v>
      </c>
      <c r="K6" s="176" t="s">
        <v>13</v>
      </c>
      <c r="L6" s="176" t="s">
        <v>12</v>
      </c>
      <c r="M6" s="176" t="s">
        <v>13</v>
      </c>
      <c r="N6" s="218"/>
      <c r="O6" s="219"/>
      <c r="P6" s="176" t="s">
        <v>12</v>
      </c>
      <c r="Q6" s="176" t="s">
        <v>13</v>
      </c>
      <c r="R6" s="176" t="s">
        <v>12</v>
      </c>
      <c r="S6" s="176" t="s">
        <v>13</v>
      </c>
      <c r="T6" s="218"/>
      <c r="U6" s="218"/>
    </row>
    <row r="7" spans="1:21" ht="38.25" customHeight="1">
      <c r="A7" s="177">
        <v>1</v>
      </c>
      <c r="B7" s="179" t="s">
        <v>14</v>
      </c>
      <c r="C7" s="3">
        <f>'[4]January 2022'!H7</f>
        <v>189.45999999999998</v>
      </c>
      <c r="D7" s="3">
        <v>0</v>
      </c>
      <c r="E7" s="3">
        <f>'[4]January 2022'!E7+'[4]February 2022'!D7</f>
        <v>0</v>
      </c>
      <c r="F7" s="3">
        <v>0</v>
      </c>
      <c r="G7" s="3">
        <f>'[4]January 2022'!G7+'[4]February 2022'!F7</f>
        <v>8.9580000000000002</v>
      </c>
      <c r="H7" s="3">
        <f>C7+(D7-F7)</f>
        <v>189.45999999999998</v>
      </c>
      <c r="I7" s="3">
        <f>'[4]January 2022'!N7</f>
        <v>405.65799999999984</v>
      </c>
      <c r="J7" s="3">
        <v>1.27</v>
      </c>
      <c r="K7" s="3">
        <f>'[4]January 2022'!K7+'[4]February 2022'!J7</f>
        <v>44.333000000000013</v>
      </c>
      <c r="L7" s="3">
        <v>0</v>
      </c>
      <c r="M7" s="3">
        <f>'[4]January 2022'!M7+'[4]February 2022'!L7</f>
        <v>0</v>
      </c>
      <c r="N7" s="3">
        <f>I7+(J7-L7)</f>
        <v>406.92799999999983</v>
      </c>
      <c r="O7" s="3">
        <f>'[4]January 2022'!T7</f>
        <v>17.390000000000008</v>
      </c>
      <c r="P7" s="3">
        <v>1</v>
      </c>
      <c r="Q7" s="3">
        <f>'[4]January 2022'!Q7+'[4]February 2022'!P7</f>
        <v>2.88</v>
      </c>
      <c r="R7" s="3">
        <v>0</v>
      </c>
      <c r="S7" s="3">
        <f>'[4]January 2022'!S7+'[4]February 2022'!R7</f>
        <v>1.88</v>
      </c>
      <c r="T7" s="3">
        <f>O7+(P7-R7)</f>
        <v>18.390000000000008</v>
      </c>
      <c r="U7" s="3">
        <f>H7+N7+T7</f>
        <v>614.77799999999979</v>
      </c>
    </row>
    <row r="8" spans="1:21" ht="38.25" customHeight="1">
      <c r="A8" s="177">
        <v>2</v>
      </c>
      <c r="B8" s="179" t="s">
        <v>15</v>
      </c>
      <c r="C8" s="3">
        <f>'[4]January 2022'!H8</f>
        <v>265.39</v>
      </c>
      <c r="D8" s="3">
        <v>0</v>
      </c>
      <c r="E8" s="3">
        <f>'[4]January 2022'!E8+'[4]February 2022'!D8</f>
        <v>0</v>
      </c>
      <c r="F8" s="3">
        <v>0</v>
      </c>
      <c r="G8" s="3">
        <f>'[4]January 2022'!G8+'[4]February 2022'!F8</f>
        <v>0</v>
      </c>
      <c r="H8" s="3">
        <f t="shared" ref="H8:H10" si="0">C8+(D8-F8)</f>
        <v>265.39</v>
      </c>
      <c r="I8" s="3">
        <f>'[4]January 2022'!N8</f>
        <v>307.11</v>
      </c>
      <c r="J8" s="3">
        <v>2.4049999999999998</v>
      </c>
      <c r="K8" s="3">
        <f>'[4]January 2022'!K8+'[4]February 2022'!J8</f>
        <v>47.335000000000001</v>
      </c>
      <c r="L8" s="3">
        <v>0</v>
      </c>
      <c r="M8" s="3">
        <f>'[4]January 2022'!M8+'[4]February 2022'!L8</f>
        <v>0</v>
      </c>
      <c r="N8" s="3">
        <f t="shared" ref="N8:N10" si="1">I8+(J8-L8)</f>
        <v>309.51499999999999</v>
      </c>
      <c r="O8" s="3">
        <f>'[4]January 2022'!T8</f>
        <v>66.290000000000006</v>
      </c>
      <c r="P8" s="3">
        <v>0</v>
      </c>
      <c r="Q8" s="3">
        <f>'[4]January 2022'!Q8+'[4]February 2022'!P8</f>
        <v>3.18</v>
      </c>
      <c r="R8" s="3">
        <v>0</v>
      </c>
      <c r="S8" s="3">
        <f>'[4]January 2022'!S8+'[4]February 2022'!R8</f>
        <v>0</v>
      </c>
      <c r="T8" s="3">
        <f t="shared" ref="T8:T10" si="2">O8+(P8-R8)</f>
        <v>66.290000000000006</v>
      </c>
      <c r="U8" s="3">
        <f t="shared" ref="U8:U10" si="3">H8+N8+T8</f>
        <v>641.19499999999994</v>
      </c>
    </row>
    <row r="9" spans="1:21" ht="38.25" customHeight="1">
      <c r="A9" s="177">
        <v>3</v>
      </c>
      <c r="B9" s="179" t="s">
        <v>16</v>
      </c>
      <c r="C9" s="3">
        <f>'[4]January 2022'!H9</f>
        <v>209.16</v>
      </c>
      <c r="D9" s="3">
        <v>0</v>
      </c>
      <c r="E9" s="3">
        <f>'[4]January 2022'!E9+'[4]February 2022'!D9</f>
        <v>0</v>
      </c>
      <c r="F9" s="3">
        <v>0</v>
      </c>
      <c r="G9" s="3">
        <f>'[4]January 2022'!G9+'[4]February 2022'!F9</f>
        <v>0</v>
      </c>
      <c r="H9" s="3">
        <f t="shared" si="0"/>
        <v>209.16</v>
      </c>
      <c r="I9" s="3">
        <f>'[4]January 2022'!N9</f>
        <v>697.02800000000002</v>
      </c>
      <c r="J9" s="3">
        <v>1.22</v>
      </c>
      <c r="K9" s="3">
        <f>'[4]January 2022'!K9+'[4]February 2022'!J9</f>
        <v>14.72</v>
      </c>
      <c r="L9" s="3">
        <v>0</v>
      </c>
      <c r="M9" s="3">
        <f>'[4]January 2022'!M9+'[4]February 2022'!L9</f>
        <v>0</v>
      </c>
      <c r="N9" s="3">
        <f t="shared" si="1"/>
        <v>698.24800000000005</v>
      </c>
      <c r="O9" s="3">
        <f>'[4]January 2022'!T9</f>
        <v>44.739999999999995</v>
      </c>
      <c r="P9" s="3">
        <v>0</v>
      </c>
      <c r="Q9" s="3">
        <f>'[4]January 2022'!Q9+'[4]February 2022'!P9</f>
        <v>0</v>
      </c>
      <c r="R9" s="3">
        <v>0</v>
      </c>
      <c r="S9" s="3">
        <f>'[4]January 2022'!S9+'[4]February 2022'!R9</f>
        <v>0</v>
      </c>
      <c r="T9" s="3">
        <f t="shared" si="2"/>
        <v>44.739999999999995</v>
      </c>
      <c r="U9" s="3">
        <f t="shared" si="3"/>
        <v>952.14800000000002</v>
      </c>
    </row>
    <row r="10" spans="1:21" s="144" customFormat="1" ht="38.25" customHeight="1">
      <c r="A10" s="177">
        <v>4</v>
      </c>
      <c r="B10" s="179" t="s">
        <v>17</v>
      </c>
      <c r="C10" s="3">
        <f>'[4]January 2022'!H10</f>
        <v>0</v>
      </c>
      <c r="D10" s="3">
        <v>0</v>
      </c>
      <c r="E10" s="3">
        <f>'[4]January 2022'!E10+'[4]February 2022'!D10</f>
        <v>0</v>
      </c>
      <c r="F10" s="3">
        <v>0</v>
      </c>
      <c r="G10" s="3">
        <f>'[4]January 2022'!G10+'[4]February 2022'!F10</f>
        <v>0</v>
      </c>
      <c r="H10" s="3">
        <f t="shared" si="0"/>
        <v>0</v>
      </c>
      <c r="I10" s="3">
        <f>'[4]January 2022'!N10</f>
        <v>342.005</v>
      </c>
      <c r="J10" s="3">
        <v>0.09</v>
      </c>
      <c r="K10" s="3">
        <f>'[4]January 2022'!K10+'[4]February 2022'!J10</f>
        <v>4.5399999999999991</v>
      </c>
      <c r="L10" s="3">
        <v>0</v>
      </c>
      <c r="M10" s="3">
        <f>'[4]January 2022'!M10+'[4]February 2022'!L10</f>
        <v>0</v>
      </c>
      <c r="N10" s="3">
        <f t="shared" si="1"/>
        <v>342.09499999999997</v>
      </c>
      <c r="O10" s="3">
        <f>'[4]January 2022'!T10</f>
        <v>0.20000000000000007</v>
      </c>
      <c r="P10" s="3">
        <v>0</v>
      </c>
      <c r="Q10" s="3">
        <f>'[4]January 2022'!Q10+'[4]February 2022'!P10</f>
        <v>0</v>
      </c>
      <c r="R10" s="3">
        <v>0</v>
      </c>
      <c r="S10" s="3">
        <f>'[4]January 2022'!S10+'[4]February 2022'!R10</f>
        <v>0</v>
      </c>
      <c r="T10" s="3">
        <f t="shared" si="2"/>
        <v>0.20000000000000007</v>
      </c>
      <c r="U10" s="3">
        <f t="shared" si="3"/>
        <v>342.29499999999996</v>
      </c>
    </row>
    <row r="11" spans="1:21" s="144" customFormat="1" ht="38.25" customHeight="1">
      <c r="A11" s="176"/>
      <c r="B11" s="178" t="s">
        <v>18</v>
      </c>
      <c r="C11" s="146">
        <f>SUM(C7:C10)</f>
        <v>664.01</v>
      </c>
      <c r="D11" s="146">
        <f t="shared" ref="D11:U11" si="4">SUM(D7:D10)</f>
        <v>0</v>
      </c>
      <c r="E11" s="146">
        <f t="shared" si="4"/>
        <v>0</v>
      </c>
      <c r="F11" s="146">
        <f t="shared" si="4"/>
        <v>0</v>
      </c>
      <c r="G11" s="146">
        <f t="shared" si="4"/>
        <v>8.9580000000000002</v>
      </c>
      <c r="H11" s="146">
        <f t="shared" si="4"/>
        <v>664.01</v>
      </c>
      <c r="I11" s="146">
        <f t="shared" si="4"/>
        <v>1751.8009999999999</v>
      </c>
      <c r="J11" s="146">
        <f t="shared" si="4"/>
        <v>4.9849999999999994</v>
      </c>
      <c r="K11" s="146">
        <f t="shared" si="4"/>
        <v>110.928</v>
      </c>
      <c r="L11" s="146">
        <f t="shared" si="4"/>
        <v>0</v>
      </c>
      <c r="M11" s="146">
        <f t="shared" si="4"/>
        <v>0</v>
      </c>
      <c r="N11" s="146">
        <f t="shared" si="4"/>
        <v>1756.7859999999998</v>
      </c>
      <c r="O11" s="146">
        <f t="shared" si="4"/>
        <v>128.62</v>
      </c>
      <c r="P11" s="146">
        <f t="shared" si="4"/>
        <v>1</v>
      </c>
      <c r="Q11" s="146">
        <f t="shared" si="4"/>
        <v>6.0600000000000005</v>
      </c>
      <c r="R11" s="146">
        <f t="shared" si="4"/>
        <v>0</v>
      </c>
      <c r="S11" s="146">
        <f t="shared" si="4"/>
        <v>1.88</v>
      </c>
      <c r="T11" s="146">
        <f t="shared" si="4"/>
        <v>129.62</v>
      </c>
      <c r="U11" s="146">
        <f t="shared" si="4"/>
        <v>2550.4159999999997</v>
      </c>
    </row>
    <row r="12" spans="1:21" ht="38.25" customHeight="1">
      <c r="A12" s="177">
        <v>5</v>
      </c>
      <c r="B12" s="179" t="s">
        <v>19</v>
      </c>
      <c r="C12" s="3">
        <f>'[4]January 2022'!H12</f>
        <v>413.23999999999961</v>
      </c>
      <c r="D12" s="3">
        <v>0</v>
      </c>
      <c r="E12" s="3">
        <f>'[4]January 2022'!E12+'[4]February 2022'!D12</f>
        <v>0</v>
      </c>
      <c r="F12" s="3">
        <v>57.93</v>
      </c>
      <c r="G12" s="3">
        <f>'[4]January 2022'!G12+'[4]February 2022'!F12</f>
        <v>81.02</v>
      </c>
      <c r="H12" s="3">
        <f t="shared" ref="H12:H14" si="5">C12+(D12-F12)</f>
        <v>355.3099999999996</v>
      </c>
      <c r="I12" s="3">
        <f>'[4]January 2022'!N12</f>
        <v>803.46499999999992</v>
      </c>
      <c r="J12" s="105">
        <v>0.53</v>
      </c>
      <c r="K12" s="3">
        <f>'[4]January 2022'!K12+'[4]February 2022'!J12</f>
        <v>67.825000000000003</v>
      </c>
      <c r="L12" s="3">
        <v>0</v>
      </c>
      <c r="M12" s="3">
        <f>'[4]January 2022'!M12+'[4]February 2022'!L12</f>
        <v>0</v>
      </c>
      <c r="N12" s="3">
        <f t="shared" ref="N12:N14" si="6">I12+(J12-L12)</f>
        <v>803.99499999999989</v>
      </c>
      <c r="O12" s="3">
        <f>'[4]January 2022'!T12</f>
        <v>36.850000000000009</v>
      </c>
      <c r="P12" s="3">
        <v>0</v>
      </c>
      <c r="Q12" s="3">
        <f>'[4]January 2022'!Q12+'[4]February 2022'!P12</f>
        <v>0</v>
      </c>
      <c r="R12" s="3">
        <v>0</v>
      </c>
      <c r="S12" s="3">
        <f>'[4]January 2022'!S12+'[4]February 2022'!R12</f>
        <v>0</v>
      </c>
      <c r="T12" s="3">
        <f t="shared" ref="T12:T14" si="7">O12+(P12-R12)</f>
        <v>36.850000000000009</v>
      </c>
      <c r="U12" s="3">
        <f t="shared" ref="U12:U14" si="8">H12+N12+T12</f>
        <v>1196.1549999999993</v>
      </c>
    </row>
    <row r="13" spans="1:21" ht="38.25" customHeight="1">
      <c r="A13" s="177">
        <v>6</v>
      </c>
      <c r="B13" s="179" t="s">
        <v>20</v>
      </c>
      <c r="C13" s="3">
        <f>'[4]January 2022'!H13</f>
        <v>312.23000000000013</v>
      </c>
      <c r="D13" s="3">
        <v>0</v>
      </c>
      <c r="E13" s="3">
        <f>'[4]January 2022'!E13+'[4]February 2022'!D13</f>
        <v>0.85</v>
      </c>
      <c r="F13" s="3">
        <v>0</v>
      </c>
      <c r="G13" s="3">
        <f>'[4]January 2022'!G13+'[4]February 2022'!F13</f>
        <v>0</v>
      </c>
      <c r="H13" s="3">
        <f t="shared" si="5"/>
        <v>312.23000000000013</v>
      </c>
      <c r="I13" s="3">
        <f>'[4]January 2022'!N13</f>
        <v>526.71200000000022</v>
      </c>
      <c r="J13" s="105">
        <v>0.84</v>
      </c>
      <c r="K13" s="3">
        <f>'[4]January 2022'!K13+'[4]February 2022'!J13</f>
        <v>10.681999999999999</v>
      </c>
      <c r="L13" s="3">
        <v>0</v>
      </c>
      <c r="M13" s="3">
        <f>'[4]January 2022'!M13+'[4]February 2022'!L13</f>
        <v>0</v>
      </c>
      <c r="N13" s="3">
        <f t="shared" si="6"/>
        <v>527.55200000000025</v>
      </c>
      <c r="O13" s="3">
        <f>'[4]January 2022'!T13</f>
        <v>68.39</v>
      </c>
      <c r="P13" s="3">
        <v>0</v>
      </c>
      <c r="Q13" s="3">
        <f>'[4]January 2022'!Q13+'[4]February 2022'!P13</f>
        <v>0</v>
      </c>
      <c r="R13" s="3">
        <v>0</v>
      </c>
      <c r="S13" s="3">
        <f>'[4]January 2022'!S13+'[4]February 2022'!R13</f>
        <v>0</v>
      </c>
      <c r="T13" s="3">
        <f t="shared" si="7"/>
        <v>68.39</v>
      </c>
      <c r="U13" s="3">
        <f t="shared" si="8"/>
        <v>908.17200000000037</v>
      </c>
    </row>
    <row r="14" spans="1:21" s="144" customFormat="1" ht="38.25" customHeight="1">
      <c r="A14" s="177">
        <v>7</v>
      </c>
      <c r="B14" s="179" t="s">
        <v>21</v>
      </c>
      <c r="C14" s="3">
        <f>'[4]January 2022'!H14</f>
        <v>1216.4399999999994</v>
      </c>
      <c r="D14" s="3">
        <v>0</v>
      </c>
      <c r="E14" s="3">
        <f>'[4]January 2022'!E14+'[4]February 2022'!D14</f>
        <v>0.15</v>
      </c>
      <c r="F14" s="3">
        <v>0</v>
      </c>
      <c r="G14" s="3">
        <f>'[4]January 2022'!G14+'[4]February 2022'!F14</f>
        <v>0</v>
      </c>
      <c r="H14" s="3">
        <f t="shared" si="5"/>
        <v>1216.4399999999994</v>
      </c>
      <c r="I14" s="3">
        <f>'[4]January 2022'!N14</f>
        <v>859.61800000000028</v>
      </c>
      <c r="J14" s="105">
        <v>1.64</v>
      </c>
      <c r="K14" s="3">
        <f>'[4]January 2022'!K14+'[4]February 2022'!J14</f>
        <v>42.957999999999998</v>
      </c>
      <c r="L14" s="3">
        <v>0</v>
      </c>
      <c r="M14" s="3">
        <f>'[4]January 2022'!M14+'[4]February 2022'!L14</f>
        <v>0</v>
      </c>
      <c r="N14" s="3">
        <f t="shared" si="6"/>
        <v>861.25800000000027</v>
      </c>
      <c r="O14" s="3">
        <f>'[4]January 2022'!T14</f>
        <v>61.329999999999991</v>
      </c>
      <c r="P14" s="3">
        <v>0</v>
      </c>
      <c r="Q14" s="3">
        <f>'[4]January 2022'!Q14+'[4]February 2022'!P14</f>
        <v>0</v>
      </c>
      <c r="R14" s="3">
        <v>0</v>
      </c>
      <c r="S14" s="3">
        <f>'[4]January 2022'!S14+'[4]February 2022'!R14</f>
        <v>0</v>
      </c>
      <c r="T14" s="3">
        <f t="shared" si="7"/>
        <v>61.329999999999991</v>
      </c>
      <c r="U14" s="3">
        <f t="shared" si="8"/>
        <v>2139.0279999999993</v>
      </c>
    </row>
    <row r="15" spans="1:21" s="144" customFormat="1" ht="38.25" customHeight="1">
      <c r="A15" s="176"/>
      <c r="B15" s="178" t="s">
        <v>22</v>
      </c>
      <c r="C15" s="146">
        <f>SUM(C12:C14)</f>
        <v>1941.9099999999992</v>
      </c>
      <c r="D15" s="146">
        <f t="shared" ref="D15:U15" si="9">SUM(D12:D14)</f>
        <v>0</v>
      </c>
      <c r="E15" s="146">
        <f t="shared" si="9"/>
        <v>1</v>
      </c>
      <c r="F15" s="146">
        <f t="shared" si="9"/>
        <v>57.93</v>
      </c>
      <c r="G15" s="146">
        <f t="shared" si="9"/>
        <v>81.02</v>
      </c>
      <c r="H15" s="146">
        <f t="shared" si="9"/>
        <v>1883.9799999999991</v>
      </c>
      <c r="I15" s="146">
        <f t="shared" si="9"/>
        <v>2189.7950000000005</v>
      </c>
      <c r="J15" s="146">
        <f t="shared" si="9"/>
        <v>3.01</v>
      </c>
      <c r="K15" s="146">
        <f t="shared" si="9"/>
        <v>121.465</v>
      </c>
      <c r="L15" s="146">
        <f t="shared" si="9"/>
        <v>0</v>
      </c>
      <c r="M15" s="146">
        <f t="shared" si="9"/>
        <v>0</v>
      </c>
      <c r="N15" s="146">
        <f t="shared" si="9"/>
        <v>2192.8050000000003</v>
      </c>
      <c r="O15" s="146">
        <f t="shared" si="9"/>
        <v>166.57</v>
      </c>
      <c r="P15" s="146">
        <f t="shared" si="9"/>
        <v>0</v>
      </c>
      <c r="Q15" s="146">
        <f t="shared" si="9"/>
        <v>0</v>
      </c>
      <c r="R15" s="146">
        <f t="shared" si="9"/>
        <v>0</v>
      </c>
      <c r="S15" s="146">
        <f t="shared" si="9"/>
        <v>0</v>
      </c>
      <c r="T15" s="146">
        <f t="shared" si="9"/>
        <v>166.57</v>
      </c>
      <c r="U15" s="146">
        <f t="shared" si="9"/>
        <v>4243.3549999999996</v>
      </c>
    </row>
    <row r="16" spans="1:21" s="148" customFormat="1" ht="38.25" customHeight="1">
      <c r="A16" s="177">
        <v>8</v>
      </c>
      <c r="B16" s="179" t="s">
        <v>23</v>
      </c>
      <c r="C16" s="3">
        <f>'[5]December 2021'!H16</f>
        <v>1011.2140000000004</v>
      </c>
      <c r="D16" s="3">
        <v>0</v>
      </c>
      <c r="E16" s="3">
        <f>'[5]December 2021'!E16+'[5]January 2022'!D16</f>
        <v>1.9299999999999997</v>
      </c>
      <c r="F16" s="3">
        <v>0</v>
      </c>
      <c r="G16" s="3">
        <f>'[5]December 2021'!G16+'[5]January 2022'!F16</f>
        <v>57.36</v>
      </c>
      <c r="H16" s="3">
        <f t="shared" ref="H16:H18" si="10">C16+(D16-F16)</f>
        <v>1011.2140000000004</v>
      </c>
      <c r="I16" s="3">
        <f>'[5]December 2021'!N16</f>
        <v>275.71600000000001</v>
      </c>
      <c r="J16" s="3">
        <f>2.39+6</f>
        <v>8.39</v>
      </c>
      <c r="K16" s="3">
        <f>'[5]December 2021'!K16+'[5]January 2022'!J16</f>
        <v>157.42500000000001</v>
      </c>
      <c r="L16" s="3">
        <v>0</v>
      </c>
      <c r="M16" s="3">
        <f>'[5]December 2021'!M16+'[5]January 2022'!L16</f>
        <v>0</v>
      </c>
      <c r="N16" s="3">
        <f t="shared" ref="N16:N18" si="11">I16+(J16-L16)</f>
        <v>284.10599999999999</v>
      </c>
      <c r="O16" s="3">
        <f>'[5]December 2021'!T16</f>
        <v>177.31200000000004</v>
      </c>
      <c r="P16" s="3">
        <v>0</v>
      </c>
      <c r="Q16" s="3">
        <f>'[5]December 2021'!Q16+'[5]January 2022'!P16</f>
        <v>0.05</v>
      </c>
      <c r="R16" s="3">
        <v>0</v>
      </c>
      <c r="S16" s="3">
        <f>'[5]December 2021'!S16+'[5]January 2022'!R16</f>
        <v>0</v>
      </c>
      <c r="T16" s="3">
        <f t="shared" ref="T16:T18" si="12">O16+(P16-R16)</f>
        <v>177.31200000000004</v>
      </c>
      <c r="U16" s="3">
        <f t="shared" ref="U16:U18" si="13">T16+N16+H16</f>
        <v>1472.6320000000005</v>
      </c>
    </row>
    <row r="17" spans="1:21" ht="61.5" customHeight="1">
      <c r="A17" s="149">
        <v>9</v>
      </c>
      <c r="B17" s="150" t="s">
        <v>24</v>
      </c>
      <c r="C17" s="3">
        <f>'[5]December 2021'!H17</f>
        <v>58.815999999999946</v>
      </c>
      <c r="D17" s="184">
        <v>0</v>
      </c>
      <c r="E17" s="3">
        <f>'[5]December 2021'!E17+'[5]January 2022'!D17</f>
        <v>3.51</v>
      </c>
      <c r="F17" s="184">
        <v>47.69</v>
      </c>
      <c r="G17" s="3">
        <f>'[5]December 2021'!G17+'[5]January 2022'!F17</f>
        <v>115.52</v>
      </c>
      <c r="H17" s="3">
        <f t="shared" si="10"/>
        <v>11.125999999999948</v>
      </c>
      <c r="I17" s="3">
        <f>'[5]December 2021'!N17</f>
        <v>442.87000000000018</v>
      </c>
      <c r="J17" s="184">
        <f>46.57+4.5</f>
        <v>51.07</v>
      </c>
      <c r="K17" s="3">
        <f>'[5]December 2021'!K17+'[5]January 2022'!J17</f>
        <v>145.91</v>
      </c>
      <c r="L17" s="184">
        <v>0</v>
      </c>
      <c r="M17" s="3">
        <f>'[5]December 2021'!M17+'[5]January 2022'!L17</f>
        <v>0</v>
      </c>
      <c r="N17" s="3">
        <f t="shared" si="11"/>
        <v>493.94000000000017</v>
      </c>
      <c r="O17" s="3">
        <f>'[5]December 2021'!T17</f>
        <v>6.33</v>
      </c>
      <c r="P17" s="184">
        <v>0</v>
      </c>
      <c r="Q17" s="3">
        <f>'[5]December 2021'!Q17+'[5]January 2022'!P17</f>
        <v>0.03</v>
      </c>
      <c r="R17" s="184">
        <v>0</v>
      </c>
      <c r="S17" s="3">
        <f>'[5]December 2021'!S17+'[5]January 2022'!R17</f>
        <v>1.665</v>
      </c>
      <c r="T17" s="3">
        <f t="shared" si="12"/>
        <v>6.33</v>
      </c>
      <c r="U17" s="3">
        <f t="shared" si="13"/>
        <v>511.39600000000007</v>
      </c>
    </row>
    <row r="18" spans="1:21" s="144" customFormat="1" ht="38.25" customHeight="1">
      <c r="A18" s="177">
        <v>10</v>
      </c>
      <c r="B18" s="179" t="s">
        <v>25</v>
      </c>
      <c r="C18" s="3">
        <f>'[5]December 2021'!H18</f>
        <v>135.7760000000001</v>
      </c>
      <c r="D18" s="3">
        <v>0</v>
      </c>
      <c r="E18" s="3">
        <f>'[5]December 2021'!E18+'[5]January 2022'!D18</f>
        <v>0.29000000000000004</v>
      </c>
      <c r="F18" s="3">
        <v>59.79</v>
      </c>
      <c r="G18" s="3">
        <f>'[5]December 2021'!G18+'[5]January 2022'!F18</f>
        <v>59.79</v>
      </c>
      <c r="H18" s="3">
        <f t="shared" si="10"/>
        <v>75.986000000000104</v>
      </c>
      <c r="I18" s="3">
        <f>'[5]December 2021'!N18</f>
        <v>482.99699999999996</v>
      </c>
      <c r="J18" s="3">
        <v>1.43</v>
      </c>
      <c r="K18" s="3">
        <f>'[5]December 2021'!K18+'[5]January 2022'!J18</f>
        <v>141.88999999999999</v>
      </c>
      <c r="L18" s="3">
        <v>0</v>
      </c>
      <c r="M18" s="3">
        <f>'[5]December 2021'!M18+'[5]January 2022'!L18</f>
        <v>0</v>
      </c>
      <c r="N18" s="3">
        <f t="shared" si="11"/>
        <v>484.42699999999996</v>
      </c>
      <c r="O18" s="3">
        <f>'[5]December 2021'!T18</f>
        <v>38.869999999999997</v>
      </c>
      <c r="P18" s="3">
        <v>0</v>
      </c>
      <c r="Q18" s="3">
        <f>'[5]December 2021'!Q18+'[5]January 2022'!P18</f>
        <v>0</v>
      </c>
      <c r="R18" s="3">
        <v>0</v>
      </c>
      <c r="S18" s="3">
        <f>'[5]December 2021'!S18+'[5]January 2022'!R18</f>
        <v>0</v>
      </c>
      <c r="T18" s="3">
        <f t="shared" si="12"/>
        <v>38.869999999999997</v>
      </c>
      <c r="U18" s="3">
        <f t="shared" si="13"/>
        <v>599.28300000000002</v>
      </c>
    </row>
    <row r="19" spans="1:21" s="144" customFormat="1" ht="38.25" customHeight="1">
      <c r="A19" s="176"/>
      <c r="B19" s="178" t="s">
        <v>26</v>
      </c>
      <c r="C19" s="146">
        <f>SUM(C16:C18)</f>
        <v>1205.8060000000005</v>
      </c>
      <c r="D19" s="146">
        <f t="shared" ref="D19:U19" si="14">SUM(D16:D18)</f>
        <v>0</v>
      </c>
      <c r="E19" s="146">
        <f t="shared" si="14"/>
        <v>5.7299999999999995</v>
      </c>
      <c r="F19" s="146">
        <f t="shared" si="14"/>
        <v>107.47999999999999</v>
      </c>
      <c r="G19" s="146">
        <f t="shared" si="14"/>
        <v>232.67</v>
      </c>
      <c r="H19" s="146">
        <f t="shared" si="14"/>
        <v>1098.3260000000005</v>
      </c>
      <c r="I19" s="146">
        <f t="shared" si="14"/>
        <v>1201.5830000000001</v>
      </c>
      <c r="J19" s="146">
        <f t="shared" si="14"/>
        <v>60.89</v>
      </c>
      <c r="K19" s="146">
        <f t="shared" si="14"/>
        <v>445.22500000000002</v>
      </c>
      <c r="L19" s="146">
        <f t="shared" si="14"/>
        <v>0</v>
      </c>
      <c r="M19" s="146">
        <f t="shared" si="14"/>
        <v>0</v>
      </c>
      <c r="N19" s="146">
        <f t="shared" si="14"/>
        <v>1262.4730000000002</v>
      </c>
      <c r="O19" s="146">
        <f t="shared" si="14"/>
        <v>222.51200000000006</v>
      </c>
      <c r="P19" s="146">
        <f t="shared" si="14"/>
        <v>0</v>
      </c>
      <c r="Q19" s="146">
        <f t="shared" si="14"/>
        <v>0.08</v>
      </c>
      <c r="R19" s="146">
        <f t="shared" si="14"/>
        <v>0</v>
      </c>
      <c r="S19" s="146">
        <f t="shared" si="14"/>
        <v>1.665</v>
      </c>
      <c r="T19" s="146">
        <f t="shared" si="14"/>
        <v>222.51200000000006</v>
      </c>
      <c r="U19" s="146">
        <f t="shared" si="14"/>
        <v>2583.3110000000006</v>
      </c>
    </row>
    <row r="20" spans="1:21" ht="38.25" customHeight="1">
      <c r="A20" s="177">
        <v>11</v>
      </c>
      <c r="B20" s="179" t="s">
        <v>27</v>
      </c>
      <c r="C20" s="3">
        <v>629.64</v>
      </c>
      <c r="D20" s="3">
        <v>0</v>
      </c>
      <c r="E20" s="3">
        <v>2.37</v>
      </c>
      <c r="F20" s="3">
        <v>0</v>
      </c>
      <c r="G20" s="3">
        <v>0.43</v>
      </c>
      <c r="H20" s="3">
        <v>629.64</v>
      </c>
      <c r="I20" s="3">
        <v>394.99500000000012</v>
      </c>
      <c r="J20" s="3">
        <v>2.423</v>
      </c>
      <c r="K20" s="3">
        <v>14.698</v>
      </c>
      <c r="L20" s="3">
        <v>0</v>
      </c>
      <c r="M20" s="3">
        <v>0</v>
      </c>
      <c r="N20" s="3">
        <v>397.41800000000012</v>
      </c>
      <c r="O20" s="3">
        <v>40.350000000000009</v>
      </c>
      <c r="P20" s="3">
        <v>0</v>
      </c>
      <c r="Q20" s="3">
        <v>0.15</v>
      </c>
      <c r="R20" s="3">
        <v>0</v>
      </c>
      <c r="S20" s="3">
        <v>0.04</v>
      </c>
      <c r="T20" s="3">
        <v>40.350000000000009</v>
      </c>
      <c r="U20" s="3">
        <v>1067.4080000000001</v>
      </c>
    </row>
    <row r="21" spans="1:21" ht="38.25" customHeight="1">
      <c r="A21" s="177">
        <v>12</v>
      </c>
      <c r="B21" s="179" t="s">
        <v>28</v>
      </c>
      <c r="C21" s="3">
        <v>22.51</v>
      </c>
      <c r="D21" s="3">
        <v>0</v>
      </c>
      <c r="E21" s="3">
        <v>0</v>
      </c>
      <c r="F21" s="3">
        <v>0</v>
      </c>
      <c r="G21" s="3">
        <v>8.36</v>
      </c>
      <c r="H21" s="3">
        <v>22.51</v>
      </c>
      <c r="I21" s="3">
        <v>396.39699999999993</v>
      </c>
      <c r="J21" s="3">
        <v>0.67</v>
      </c>
      <c r="K21" s="3">
        <v>28.374000000000006</v>
      </c>
      <c r="L21" s="3">
        <v>0</v>
      </c>
      <c r="M21" s="3">
        <v>0</v>
      </c>
      <c r="N21" s="3">
        <v>397.06699999999995</v>
      </c>
      <c r="O21" s="3">
        <v>19.369999999999997</v>
      </c>
      <c r="P21" s="3">
        <v>0</v>
      </c>
      <c r="Q21" s="3">
        <v>0</v>
      </c>
      <c r="R21" s="3">
        <v>0</v>
      </c>
      <c r="S21" s="3">
        <v>0.19</v>
      </c>
      <c r="T21" s="3">
        <v>19.369999999999997</v>
      </c>
      <c r="U21" s="3">
        <v>438.94699999999995</v>
      </c>
    </row>
    <row r="22" spans="1:21" s="144" customFormat="1" ht="38.25" customHeight="1">
      <c r="A22" s="177">
        <v>13</v>
      </c>
      <c r="B22" s="179" t="s">
        <v>29</v>
      </c>
      <c r="C22" s="3">
        <v>118.15</v>
      </c>
      <c r="D22" s="3">
        <v>1.04</v>
      </c>
      <c r="E22" s="3">
        <v>2.93</v>
      </c>
      <c r="F22" s="3">
        <v>0</v>
      </c>
      <c r="G22" s="3">
        <v>64.459999999999994</v>
      </c>
      <c r="H22" s="3">
        <v>119.19000000000001</v>
      </c>
      <c r="I22" s="3">
        <v>451.48000000000008</v>
      </c>
      <c r="J22" s="3">
        <v>0.35</v>
      </c>
      <c r="K22" s="3">
        <v>110.30499999999999</v>
      </c>
      <c r="L22" s="3">
        <v>0</v>
      </c>
      <c r="M22" s="3">
        <v>19.510000000000002</v>
      </c>
      <c r="N22" s="3">
        <v>451.8300000000001</v>
      </c>
      <c r="O22" s="3">
        <v>4.370000000000001</v>
      </c>
      <c r="P22" s="3">
        <v>0</v>
      </c>
      <c r="Q22" s="3">
        <v>0</v>
      </c>
      <c r="R22" s="3">
        <v>0</v>
      </c>
      <c r="S22" s="3">
        <v>12.75</v>
      </c>
      <c r="T22" s="3">
        <v>4.370000000000001</v>
      </c>
      <c r="U22" s="3">
        <v>575.3900000000001</v>
      </c>
    </row>
    <row r="23" spans="1:21" s="144" customFormat="1" ht="38.25" customHeight="1">
      <c r="A23" s="177">
        <v>14</v>
      </c>
      <c r="B23" s="179" t="s">
        <v>30</v>
      </c>
      <c r="C23" s="3">
        <v>430.64</v>
      </c>
      <c r="D23" s="3">
        <v>0</v>
      </c>
      <c r="E23" s="3">
        <v>8.35</v>
      </c>
      <c r="F23" s="3">
        <v>0</v>
      </c>
      <c r="G23" s="3">
        <v>0</v>
      </c>
      <c r="H23" s="3">
        <v>430.64</v>
      </c>
      <c r="I23" s="3">
        <v>85.694999999999993</v>
      </c>
      <c r="J23" s="3">
        <v>1.84</v>
      </c>
      <c r="K23" s="3">
        <v>10.734999999999999</v>
      </c>
      <c r="L23" s="3">
        <v>0</v>
      </c>
      <c r="M23" s="3">
        <v>0</v>
      </c>
      <c r="N23" s="3">
        <v>87.534999999999997</v>
      </c>
      <c r="O23" s="3">
        <v>22.5</v>
      </c>
      <c r="P23" s="3">
        <v>0</v>
      </c>
      <c r="Q23" s="3">
        <v>0</v>
      </c>
      <c r="R23" s="3">
        <v>0</v>
      </c>
      <c r="S23" s="3">
        <v>3.26</v>
      </c>
      <c r="T23" s="3">
        <v>22.5</v>
      </c>
      <c r="U23" s="3">
        <v>540.67499999999995</v>
      </c>
    </row>
    <row r="24" spans="1:21" s="144" customFormat="1" ht="38.25" customHeight="1">
      <c r="A24" s="176"/>
      <c r="B24" s="178" t="s">
        <v>31</v>
      </c>
      <c r="C24" s="146">
        <f>SUM(C20:C23)</f>
        <v>1200.94</v>
      </c>
      <c r="D24" s="146">
        <f t="shared" ref="D24:U24" si="15">SUM(D20:D23)</f>
        <v>1.04</v>
      </c>
      <c r="E24" s="146">
        <f t="shared" si="15"/>
        <v>13.65</v>
      </c>
      <c r="F24" s="146">
        <f t="shared" si="15"/>
        <v>0</v>
      </c>
      <c r="G24" s="146">
        <f t="shared" si="15"/>
        <v>73.25</v>
      </c>
      <c r="H24" s="146">
        <f t="shared" si="15"/>
        <v>1201.98</v>
      </c>
      <c r="I24" s="146">
        <f t="shared" si="15"/>
        <v>1328.567</v>
      </c>
      <c r="J24" s="146">
        <f t="shared" si="15"/>
        <v>5.2830000000000004</v>
      </c>
      <c r="K24" s="146">
        <f t="shared" si="15"/>
        <v>164.11200000000002</v>
      </c>
      <c r="L24" s="146">
        <f t="shared" si="15"/>
        <v>0</v>
      </c>
      <c r="M24" s="146">
        <f t="shared" si="15"/>
        <v>19.510000000000002</v>
      </c>
      <c r="N24" s="146">
        <f t="shared" si="15"/>
        <v>1333.8500000000004</v>
      </c>
      <c r="O24" s="146">
        <f t="shared" si="15"/>
        <v>86.59</v>
      </c>
      <c r="P24" s="146">
        <f t="shared" si="15"/>
        <v>0</v>
      </c>
      <c r="Q24" s="146">
        <f t="shared" si="15"/>
        <v>0.15</v>
      </c>
      <c r="R24" s="146">
        <f t="shared" si="15"/>
        <v>0</v>
      </c>
      <c r="S24" s="146">
        <f t="shared" si="15"/>
        <v>16.240000000000002</v>
      </c>
      <c r="T24" s="146">
        <f t="shared" si="15"/>
        <v>86.59</v>
      </c>
      <c r="U24" s="146">
        <f t="shared" si="15"/>
        <v>2622.42</v>
      </c>
    </row>
    <row r="25" spans="1:21" s="144" customFormat="1" ht="38.25" customHeight="1">
      <c r="A25" s="176"/>
      <c r="B25" s="178" t="s">
        <v>32</v>
      </c>
      <c r="C25" s="146">
        <f>C24+C19+C15+C11</f>
        <v>5012.6660000000002</v>
      </c>
      <c r="D25" s="146">
        <f t="shared" ref="D25:U25" si="16">D24+D19+D15+D11</f>
        <v>1.04</v>
      </c>
      <c r="E25" s="146">
        <f t="shared" si="16"/>
        <v>20.38</v>
      </c>
      <c r="F25" s="146">
        <f t="shared" si="16"/>
        <v>165.41</v>
      </c>
      <c r="G25" s="146">
        <f t="shared" si="16"/>
        <v>395.89799999999997</v>
      </c>
      <c r="H25" s="146">
        <f t="shared" si="16"/>
        <v>4848.2960000000003</v>
      </c>
      <c r="I25" s="146">
        <f t="shared" si="16"/>
        <v>6471.746000000001</v>
      </c>
      <c r="J25" s="146">
        <f t="shared" si="16"/>
        <v>74.168000000000006</v>
      </c>
      <c r="K25" s="146">
        <f t="shared" si="16"/>
        <v>841.73</v>
      </c>
      <c r="L25" s="146">
        <f t="shared" si="16"/>
        <v>0</v>
      </c>
      <c r="M25" s="146">
        <f t="shared" si="16"/>
        <v>19.510000000000002</v>
      </c>
      <c r="N25" s="146">
        <f t="shared" si="16"/>
        <v>6545.9140000000007</v>
      </c>
      <c r="O25" s="146">
        <f t="shared" si="16"/>
        <v>604.29200000000014</v>
      </c>
      <c r="P25" s="146">
        <f t="shared" si="16"/>
        <v>1</v>
      </c>
      <c r="Q25" s="146">
        <f t="shared" si="16"/>
        <v>6.2900000000000009</v>
      </c>
      <c r="R25" s="146">
        <f t="shared" si="16"/>
        <v>0</v>
      </c>
      <c r="S25" s="146">
        <f t="shared" si="16"/>
        <v>19.785</v>
      </c>
      <c r="T25" s="146">
        <f t="shared" si="16"/>
        <v>605.29200000000014</v>
      </c>
      <c r="U25" s="146">
        <f t="shared" si="16"/>
        <v>11999.501999999999</v>
      </c>
    </row>
    <row r="26" spans="1:21" ht="38.25" customHeight="1">
      <c r="A26" s="177">
        <v>15</v>
      </c>
      <c r="B26" s="179" t="s">
        <v>33</v>
      </c>
      <c r="C26" s="3">
        <f>'[5]December 2021'!H26</f>
        <v>1533.3899999999999</v>
      </c>
      <c r="D26" s="3">
        <v>4.51</v>
      </c>
      <c r="E26" s="3">
        <f>'[5]December 2021'!E26+'[5]January 2022'!D26</f>
        <v>87.37</v>
      </c>
      <c r="F26" s="3">
        <v>0</v>
      </c>
      <c r="G26" s="3">
        <f>'[5]December 2021'!G26+'[5]January 2022'!F26</f>
        <v>0</v>
      </c>
      <c r="H26" s="3">
        <f t="shared" ref="H26:H27" si="17">C26+(D26-F26)</f>
        <v>1537.8999999999999</v>
      </c>
      <c r="I26" s="3">
        <f>'[5]December 2021'!N26</f>
        <v>63.970000000000006</v>
      </c>
      <c r="J26" s="3">
        <f>1.1</f>
        <v>1.1000000000000001</v>
      </c>
      <c r="K26" s="3">
        <f>'[5]December 2021'!K26+'[5]January 2022'!J26</f>
        <v>6.02</v>
      </c>
      <c r="L26" s="3">
        <v>0</v>
      </c>
      <c r="M26" s="3">
        <f>'[5]December 2021'!M26+'[5]January 2022'!L26</f>
        <v>0</v>
      </c>
      <c r="N26" s="3">
        <f t="shared" ref="N26:N27" si="18">I26+(J26-L26)</f>
        <v>65.070000000000007</v>
      </c>
      <c r="O26" s="3">
        <f>'[5]December 2021'!T26</f>
        <v>16.11</v>
      </c>
      <c r="P26" s="3">
        <v>0</v>
      </c>
      <c r="Q26" s="3">
        <f>'[5]December 2021'!Q26+'[5]January 2022'!P26</f>
        <v>2.62</v>
      </c>
      <c r="R26" s="3">
        <v>0</v>
      </c>
      <c r="S26" s="3">
        <f>'[5]December 2021'!S26+'[5]January 2022'!R26</f>
        <v>0</v>
      </c>
      <c r="T26" s="3">
        <f t="shared" ref="T26:T27" si="19">O26+(P26-R26)</f>
        <v>16.11</v>
      </c>
      <c r="U26" s="3">
        <f t="shared" ref="U26:U27" si="20">T26+N26+H26</f>
        <v>1619.08</v>
      </c>
    </row>
    <row r="27" spans="1:21" s="144" customFormat="1" ht="38.25" customHeight="1">
      <c r="A27" s="177">
        <v>16</v>
      </c>
      <c r="B27" s="179" t="s">
        <v>34</v>
      </c>
      <c r="C27" s="3">
        <f>'[5]December 2021'!H27</f>
        <v>5548.0750000000016</v>
      </c>
      <c r="D27" s="3">
        <v>9.2100000000000009</v>
      </c>
      <c r="E27" s="3">
        <f>'[5]December 2021'!E27+'[5]January 2022'!D27</f>
        <v>103.14500000000001</v>
      </c>
      <c r="F27" s="3">
        <v>0</v>
      </c>
      <c r="G27" s="3">
        <f>'[5]December 2021'!G27+'[5]January 2022'!F27</f>
        <v>0</v>
      </c>
      <c r="H27" s="3">
        <f t="shared" si="17"/>
        <v>5557.2850000000017</v>
      </c>
      <c r="I27" s="3">
        <f>'[5]December 2021'!N27</f>
        <v>578.32799999999997</v>
      </c>
      <c r="J27" s="3">
        <f>2.61+1.67</f>
        <v>4.2799999999999994</v>
      </c>
      <c r="K27" s="3">
        <f>'[5]December 2021'!K27+'[5]January 2022'!J27</f>
        <v>26.61</v>
      </c>
      <c r="L27" s="3">
        <v>0</v>
      </c>
      <c r="M27" s="3">
        <f>'[5]December 2021'!M27+'[5]January 2022'!L27</f>
        <v>0</v>
      </c>
      <c r="N27" s="3">
        <f t="shared" si="18"/>
        <v>582.60799999999995</v>
      </c>
      <c r="O27" s="3">
        <f>'[5]December 2021'!T27</f>
        <v>33.49</v>
      </c>
      <c r="P27" s="3">
        <v>0</v>
      </c>
      <c r="Q27" s="3">
        <f>'[5]December 2021'!Q27+'[5]January 2022'!P27</f>
        <v>0</v>
      </c>
      <c r="R27" s="3">
        <v>0</v>
      </c>
      <c r="S27" s="3">
        <f>'[5]December 2021'!S27+'[5]January 2022'!R27</f>
        <v>0</v>
      </c>
      <c r="T27" s="3">
        <f t="shared" si="19"/>
        <v>33.49</v>
      </c>
      <c r="U27" s="3">
        <f t="shared" si="20"/>
        <v>6173.3830000000016</v>
      </c>
    </row>
    <row r="28" spans="1:21" s="144" customFormat="1" ht="38.25" customHeight="1">
      <c r="A28" s="176"/>
      <c r="B28" s="178" t="s">
        <v>35</v>
      </c>
      <c r="C28" s="146">
        <f>SUM(C26:C27)</f>
        <v>7081.465000000002</v>
      </c>
      <c r="D28" s="146">
        <f t="shared" ref="D28:U28" si="21">SUM(D26:D27)</f>
        <v>13.72</v>
      </c>
      <c r="E28" s="146">
        <f t="shared" si="21"/>
        <v>190.51500000000001</v>
      </c>
      <c r="F28" s="146">
        <f t="shared" si="21"/>
        <v>0</v>
      </c>
      <c r="G28" s="146">
        <f t="shared" si="21"/>
        <v>0</v>
      </c>
      <c r="H28" s="146">
        <f t="shared" si="21"/>
        <v>7095.1850000000013</v>
      </c>
      <c r="I28" s="146">
        <f t="shared" si="21"/>
        <v>642.298</v>
      </c>
      <c r="J28" s="146">
        <f t="shared" si="21"/>
        <v>5.379999999999999</v>
      </c>
      <c r="K28" s="146">
        <f t="shared" si="21"/>
        <v>32.629999999999995</v>
      </c>
      <c r="L28" s="146">
        <f t="shared" si="21"/>
        <v>0</v>
      </c>
      <c r="M28" s="146">
        <f t="shared" si="21"/>
        <v>0</v>
      </c>
      <c r="N28" s="146">
        <f t="shared" si="21"/>
        <v>647.678</v>
      </c>
      <c r="O28" s="146">
        <f t="shared" si="21"/>
        <v>49.6</v>
      </c>
      <c r="P28" s="146">
        <f t="shared" si="21"/>
        <v>0</v>
      </c>
      <c r="Q28" s="146">
        <f t="shared" si="21"/>
        <v>2.62</v>
      </c>
      <c r="R28" s="146">
        <f t="shared" si="21"/>
        <v>0</v>
      </c>
      <c r="S28" s="146">
        <f t="shared" si="21"/>
        <v>0</v>
      </c>
      <c r="T28" s="146">
        <f t="shared" si="21"/>
        <v>49.6</v>
      </c>
      <c r="U28" s="146">
        <f t="shared" si="21"/>
        <v>7792.4630000000016</v>
      </c>
    </row>
    <row r="29" spans="1:21" ht="38.25" customHeight="1">
      <c r="A29" s="177">
        <v>17</v>
      </c>
      <c r="B29" s="179" t="s">
        <v>36</v>
      </c>
      <c r="C29" s="3">
        <v>4447.3280000000004</v>
      </c>
      <c r="D29" s="3">
        <v>2.52</v>
      </c>
      <c r="E29" s="3">
        <v>38.641000000000012</v>
      </c>
      <c r="F29" s="3">
        <v>0</v>
      </c>
      <c r="G29" s="3">
        <v>0</v>
      </c>
      <c r="H29" s="3">
        <v>4449.8480000000009</v>
      </c>
      <c r="I29" s="3">
        <v>128.51</v>
      </c>
      <c r="J29" s="3">
        <v>7.5200000000000005</v>
      </c>
      <c r="K29" s="3">
        <v>39.370000000000005</v>
      </c>
      <c r="L29" s="3">
        <v>0</v>
      </c>
      <c r="M29" s="3">
        <v>0</v>
      </c>
      <c r="N29" s="3">
        <v>136.03</v>
      </c>
      <c r="O29" s="3">
        <v>57.720000000000006</v>
      </c>
      <c r="P29" s="3">
        <v>0</v>
      </c>
      <c r="Q29" s="3">
        <v>0</v>
      </c>
      <c r="R29" s="3">
        <v>0</v>
      </c>
      <c r="S29" s="3">
        <v>0</v>
      </c>
      <c r="T29" s="3">
        <v>57.720000000000006</v>
      </c>
      <c r="U29" s="3">
        <v>4643.5980000000009</v>
      </c>
    </row>
    <row r="30" spans="1:21" ht="38.25" customHeight="1">
      <c r="A30" s="177">
        <v>18</v>
      </c>
      <c r="B30" s="179" t="s">
        <v>37</v>
      </c>
      <c r="C30" s="3">
        <v>3556.7799999999997</v>
      </c>
      <c r="D30" s="3">
        <v>3.33</v>
      </c>
      <c r="E30" s="3">
        <v>101.539</v>
      </c>
      <c r="F30" s="3">
        <v>0</v>
      </c>
      <c r="G30" s="3">
        <v>0</v>
      </c>
      <c r="H30" s="3">
        <v>3560.1099999999997</v>
      </c>
      <c r="I30" s="3">
        <v>26.696999999999999</v>
      </c>
      <c r="J30" s="3">
        <v>5</v>
      </c>
      <c r="K30" s="3">
        <v>10.199999999999999</v>
      </c>
      <c r="L30" s="3">
        <v>0</v>
      </c>
      <c r="M30" s="3">
        <v>0</v>
      </c>
      <c r="N30" s="3">
        <v>31.696999999999999</v>
      </c>
      <c r="O30" s="3">
        <v>23.25</v>
      </c>
      <c r="P30" s="3">
        <v>0</v>
      </c>
      <c r="Q30" s="3">
        <v>0</v>
      </c>
      <c r="R30" s="3">
        <v>0</v>
      </c>
      <c r="S30" s="3">
        <v>0</v>
      </c>
      <c r="T30" s="3">
        <v>23.25</v>
      </c>
      <c r="U30" s="3">
        <v>3615.0569999999998</v>
      </c>
    </row>
    <row r="31" spans="1:21" s="144" customFormat="1" ht="38.25" customHeight="1">
      <c r="A31" s="177">
        <v>19</v>
      </c>
      <c r="B31" s="179" t="s">
        <v>38</v>
      </c>
      <c r="C31" s="3">
        <v>4587.3190000000004</v>
      </c>
      <c r="D31" s="3">
        <v>1.54</v>
      </c>
      <c r="E31" s="3">
        <v>111.958</v>
      </c>
      <c r="F31" s="3">
        <v>0</v>
      </c>
      <c r="G31" s="3">
        <v>0</v>
      </c>
      <c r="H31" s="3">
        <v>4588.8590000000004</v>
      </c>
      <c r="I31" s="3">
        <v>86.710000000000022</v>
      </c>
      <c r="J31" s="3">
        <v>0</v>
      </c>
      <c r="K31" s="3">
        <v>0.28000000000000003</v>
      </c>
      <c r="L31" s="3">
        <v>0</v>
      </c>
      <c r="M31" s="3">
        <v>0</v>
      </c>
      <c r="N31" s="3">
        <v>86.710000000000022</v>
      </c>
      <c r="O31" s="3">
        <v>14.850000000000001</v>
      </c>
      <c r="P31" s="3">
        <v>0</v>
      </c>
      <c r="Q31" s="3">
        <v>0</v>
      </c>
      <c r="R31" s="3">
        <v>0</v>
      </c>
      <c r="S31" s="3">
        <v>0</v>
      </c>
      <c r="T31" s="3">
        <v>14.850000000000001</v>
      </c>
      <c r="U31" s="3">
        <v>4690.4190000000008</v>
      </c>
    </row>
    <row r="32" spans="1:21" ht="38.25" customHeight="1">
      <c r="A32" s="177">
        <v>20</v>
      </c>
      <c r="B32" s="179" t="s">
        <v>39</v>
      </c>
      <c r="C32" s="3">
        <v>2320.5857999999998</v>
      </c>
      <c r="D32" s="3">
        <v>2.87</v>
      </c>
      <c r="E32" s="3">
        <v>27.620000000000005</v>
      </c>
      <c r="F32" s="3">
        <v>0</v>
      </c>
      <c r="G32" s="3">
        <v>0</v>
      </c>
      <c r="H32" s="3">
        <v>2323.4557999999997</v>
      </c>
      <c r="I32" s="3">
        <v>359.036</v>
      </c>
      <c r="J32" s="3">
        <v>10.28</v>
      </c>
      <c r="K32" s="3">
        <v>26.454999999999998</v>
      </c>
      <c r="L32" s="3">
        <v>0</v>
      </c>
      <c r="M32" s="3">
        <v>0</v>
      </c>
      <c r="N32" s="3">
        <v>369.31599999999997</v>
      </c>
      <c r="O32" s="3">
        <v>67.551999999999992</v>
      </c>
      <c r="P32" s="3">
        <v>0</v>
      </c>
      <c r="Q32" s="3">
        <v>7.0000000000000001E-3</v>
      </c>
      <c r="R32" s="3">
        <v>0</v>
      </c>
      <c r="S32" s="3">
        <v>0</v>
      </c>
      <c r="T32" s="3">
        <v>67.551999999999992</v>
      </c>
      <c r="U32" s="3">
        <v>2760.3237999999997</v>
      </c>
    </row>
    <row r="33" spans="1:21" s="144" customFormat="1" ht="38.25" customHeight="1">
      <c r="A33" s="176"/>
      <c r="B33" s="178" t="s">
        <v>72</v>
      </c>
      <c r="C33" s="146">
        <f>SUM(C29:C32)</f>
        <v>14912.0128</v>
      </c>
      <c r="D33" s="146">
        <f t="shared" ref="D33:U33" si="22">SUM(D29:D32)</f>
        <v>10.26</v>
      </c>
      <c r="E33" s="146">
        <f t="shared" si="22"/>
        <v>279.75800000000004</v>
      </c>
      <c r="F33" s="146">
        <f t="shared" si="22"/>
        <v>0</v>
      </c>
      <c r="G33" s="146">
        <f t="shared" si="22"/>
        <v>0</v>
      </c>
      <c r="H33" s="146">
        <f t="shared" si="22"/>
        <v>14922.272800000001</v>
      </c>
      <c r="I33" s="146">
        <f t="shared" si="22"/>
        <v>600.95299999999997</v>
      </c>
      <c r="J33" s="146">
        <f t="shared" si="22"/>
        <v>22.799999999999997</v>
      </c>
      <c r="K33" s="146">
        <f t="shared" si="22"/>
        <v>76.305000000000007</v>
      </c>
      <c r="L33" s="146">
        <f t="shared" si="22"/>
        <v>0</v>
      </c>
      <c r="M33" s="146">
        <f t="shared" si="22"/>
        <v>0</v>
      </c>
      <c r="N33" s="146">
        <f t="shared" si="22"/>
        <v>623.75299999999993</v>
      </c>
      <c r="O33" s="146">
        <f t="shared" si="22"/>
        <v>163.37199999999999</v>
      </c>
      <c r="P33" s="146">
        <f t="shared" si="22"/>
        <v>0</v>
      </c>
      <c r="Q33" s="146">
        <f t="shared" si="22"/>
        <v>7.0000000000000001E-3</v>
      </c>
      <c r="R33" s="146">
        <f t="shared" si="22"/>
        <v>0</v>
      </c>
      <c r="S33" s="146">
        <f t="shared" si="22"/>
        <v>0</v>
      </c>
      <c r="T33" s="146">
        <f t="shared" si="22"/>
        <v>163.37199999999999</v>
      </c>
      <c r="U33" s="146">
        <f t="shared" si="22"/>
        <v>15709.397800000001</v>
      </c>
    </row>
    <row r="34" spans="1:21" ht="38.25" customHeight="1">
      <c r="A34" s="177">
        <v>21</v>
      </c>
      <c r="B34" s="179" t="s">
        <v>41</v>
      </c>
      <c r="C34" s="3">
        <v>4417.4900000000007</v>
      </c>
      <c r="D34" s="3">
        <v>4.95</v>
      </c>
      <c r="E34" s="3">
        <v>50.15</v>
      </c>
      <c r="F34" s="3">
        <v>0</v>
      </c>
      <c r="G34" s="3">
        <v>0</v>
      </c>
      <c r="H34" s="3">
        <v>4422.4400000000005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4422.4400000000005</v>
      </c>
    </row>
    <row r="35" spans="1:21" ht="38.25" customHeight="1">
      <c r="A35" s="177">
        <v>22</v>
      </c>
      <c r="B35" s="179" t="s">
        <v>42</v>
      </c>
      <c r="C35" s="3">
        <v>6029.1799999999976</v>
      </c>
      <c r="D35" s="3">
        <v>35.11</v>
      </c>
      <c r="E35" s="3">
        <v>177.67000000000002</v>
      </c>
      <c r="F35" s="3">
        <v>0</v>
      </c>
      <c r="G35" s="3">
        <v>0</v>
      </c>
      <c r="H35" s="3">
        <v>6064.2899999999972</v>
      </c>
      <c r="I35" s="3">
        <v>6.92</v>
      </c>
      <c r="J35" s="3">
        <v>0</v>
      </c>
      <c r="K35" s="3">
        <v>2.92</v>
      </c>
      <c r="L35" s="3">
        <v>0</v>
      </c>
      <c r="M35" s="3">
        <v>0</v>
      </c>
      <c r="N35" s="3">
        <v>6.92</v>
      </c>
      <c r="O35" s="3">
        <v>49.160000000000004</v>
      </c>
      <c r="P35" s="3">
        <v>4.63</v>
      </c>
      <c r="Q35" s="3">
        <v>9.26</v>
      </c>
      <c r="R35" s="3">
        <v>0</v>
      </c>
      <c r="S35" s="3">
        <v>0</v>
      </c>
      <c r="T35" s="3">
        <v>53.790000000000006</v>
      </c>
      <c r="U35" s="3">
        <v>6124.9999999999973</v>
      </c>
    </row>
    <row r="36" spans="1:21" s="144" customFormat="1" ht="38.25" customHeight="1">
      <c r="A36" s="177">
        <v>23</v>
      </c>
      <c r="B36" s="179" t="s">
        <v>43</v>
      </c>
      <c r="C36" s="3">
        <v>3375.8999999999996</v>
      </c>
      <c r="D36" s="3">
        <v>16.82</v>
      </c>
      <c r="E36" s="3">
        <v>63.48</v>
      </c>
      <c r="F36" s="3">
        <v>0</v>
      </c>
      <c r="G36" s="3">
        <v>0</v>
      </c>
      <c r="H36" s="3">
        <v>3392.72</v>
      </c>
      <c r="I36" s="3">
        <v>25.05000000000004</v>
      </c>
      <c r="J36" s="3">
        <v>4.63</v>
      </c>
      <c r="K36" s="3">
        <v>4.63</v>
      </c>
      <c r="L36" s="3">
        <v>0</v>
      </c>
      <c r="M36" s="3">
        <v>0</v>
      </c>
      <c r="N36" s="3">
        <v>29.680000000000039</v>
      </c>
      <c r="O36" s="3">
        <v>5.62</v>
      </c>
      <c r="P36" s="3">
        <v>3.42</v>
      </c>
      <c r="Q36" s="3">
        <v>6.84</v>
      </c>
      <c r="R36" s="3">
        <v>0</v>
      </c>
      <c r="S36" s="3">
        <v>0</v>
      </c>
      <c r="T36" s="3">
        <v>9.0399999999999991</v>
      </c>
      <c r="U36" s="3">
        <v>3431.44</v>
      </c>
    </row>
    <row r="37" spans="1:21" s="144" customFormat="1" ht="38.25" customHeight="1">
      <c r="A37" s="177">
        <v>24</v>
      </c>
      <c r="B37" s="179" t="s">
        <v>44</v>
      </c>
      <c r="C37" s="3">
        <v>4773.1199999999972</v>
      </c>
      <c r="D37" s="3">
        <v>4.0999999999999996</v>
      </c>
      <c r="E37" s="3">
        <v>75.779999999999987</v>
      </c>
      <c r="F37" s="3">
        <v>0</v>
      </c>
      <c r="G37" s="3">
        <v>0</v>
      </c>
      <c r="H37" s="3">
        <v>4777.2199999999975</v>
      </c>
      <c r="I37" s="3">
        <v>12.430000000000001</v>
      </c>
      <c r="J37" s="3">
        <v>1.06</v>
      </c>
      <c r="K37" s="3">
        <v>13.49</v>
      </c>
      <c r="L37" s="3">
        <v>0</v>
      </c>
      <c r="M37" s="3">
        <v>0</v>
      </c>
      <c r="N37" s="3">
        <v>13.490000000000002</v>
      </c>
      <c r="O37" s="3">
        <v>2.04</v>
      </c>
      <c r="P37" s="3">
        <v>1.06</v>
      </c>
      <c r="Q37" s="3">
        <v>2.06</v>
      </c>
      <c r="R37" s="3">
        <v>0</v>
      </c>
      <c r="S37" s="3">
        <v>0</v>
      </c>
      <c r="T37" s="3">
        <v>3.1</v>
      </c>
      <c r="U37" s="3">
        <v>4793.8099999999977</v>
      </c>
    </row>
    <row r="38" spans="1:21" s="144" customFormat="1" ht="38.25" customHeight="1">
      <c r="A38" s="176"/>
      <c r="B38" s="178" t="s">
        <v>45</v>
      </c>
      <c r="C38" s="146">
        <f>SUM(C34:C37)</f>
        <v>18595.689999999995</v>
      </c>
      <c r="D38" s="146">
        <f t="shared" ref="D38:U38" si="23">SUM(D34:D37)</f>
        <v>60.980000000000004</v>
      </c>
      <c r="E38" s="146">
        <f t="shared" si="23"/>
        <v>367.08</v>
      </c>
      <c r="F38" s="146">
        <f t="shared" si="23"/>
        <v>0</v>
      </c>
      <c r="G38" s="146">
        <f t="shared" si="23"/>
        <v>0</v>
      </c>
      <c r="H38" s="146">
        <f t="shared" si="23"/>
        <v>18656.669999999995</v>
      </c>
      <c r="I38" s="146">
        <f t="shared" si="23"/>
        <v>44.400000000000041</v>
      </c>
      <c r="J38" s="146">
        <f t="shared" si="23"/>
        <v>5.6899999999999995</v>
      </c>
      <c r="K38" s="146">
        <f t="shared" si="23"/>
        <v>21.04</v>
      </c>
      <c r="L38" s="146">
        <f t="shared" si="23"/>
        <v>0</v>
      </c>
      <c r="M38" s="146">
        <f t="shared" si="23"/>
        <v>0</v>
      </c>
      <c r="N38" s="146">
        <f t="shared" si="23"/>
        <v>50.090000000000039</v>
      </c>
      <c r="O38" s="146">
        <f t="shared" si="23"/>
        <v>56.82</v>
      </c>
      <c r="P38" s="146">
        <f t="shared" si="23"/>
        <v>9.1100000000000012</v>
      </c>
      <c r="Q38" s="146">
        <f t="shared" si="23"/>
        <v>18.16</v>
      </c>
      <c r="R38" s="146">
        <f t="shared" si="23"/>
        <v>0</v>
      </c>
      <c r="S38" s="146">
        <f t="shared" si="23"/>
        <v>0</v>
      </c>
      <c r="T38" s="146">
        <f t="shared" si="23"/>
        <v>65.930000000000007</v>
      </c>
      <c r="U38" s="146">
        <f t="shared" si="23"/>
        <v>18772.689999999995</v>
      </c>
    </row>
    <row r="39" spans="1:21" s="144" customFormat="1" ht="38.25" customHeight="1">
      <c r="A39" s="176"/>
      <c r="B39" s="178" t="s">
        <v>46</v>
      </c>
      <c r="C39" s="146">
        <f>C38+C33+C28</f>
        <v>40589.167800000003</v>
      </c>
      <c r="D39" s="146">
        <f t="shared" ref="D39:U39" si="24">D38+D33+D28</f>
        <v>84.960000000000008</v>
      </c>
      <c r="E39" s="146">
        <f t="shared" si="24"/>
        <v>837.35299999999995</v>
      </c>
      <c r="F39" s="146">
        <f t="shared" si="24"/>
        <v>0</v>
      </c>
      <c r="G39" s="146">
        <f t="shared" si="24"/>
        <v>0</v>
      </c>
      <c r="H39" s="146">
        <f t="shared" si="24"/>
        <v>40674.127800000002</v>
      </c>
      <c r="I39" s="146">
        <f t="shared" si="24"/>
        <v>1287.6510000000001</v>
      </c>
      <c r="J39" s="146">
        <f t="shared" si="24"/>
        <v>33.86999999999999</v>
      </c>
      <c r="K39" s="146">
        <f t="shared" si="24"/>
        <v>129.97499999999999</v>
      </c>
      <c r="L39" s="146">
        <f t="shared" si="24"/>
        <v>0</v>
      </c>
      <c r="M39" s="146">
        <f t="shared" si="24"/>
        <v>0</v>
      </c>
      <c r="N39" s="146">
        <f t="shared" si="24"/>
        <v>1321.521</v>
      </c>
      <c r="O39" s="146">
        <f t="shared" si="24"/>
        <v>269.79199999999997</v>
      </c>
      <c r="P39" s="146">
        <f t="shared" si="24"/>
        <v>9.1100000000000012</v>
      </c>
      <c r="Q39" s="146">
        <f t="shared" si="24"/>
        <v>20.787000000000003</v>
      </c>
      <c r="R39" s="146">
        <f t="shared" si="24"/>
        <v>0</v>
      </c>
      <c r="S39" s="146">
        <f t="shared" si="24"/>
        <v>0</v>
      </c>
      <c r="T39" s="146">
        <f t="shared" si="24"/>
        <v>278.90199999999999</v>
      </c>
      <c r="U39" s="146">
        <f t="shared" si="24"/>
        <v>42274.550799999997</v>
      </c>
    </row>
    <row r="40" spans="1:21" ht="38.25" customHeight="1">
      <c r="A40" s="177">
        <v>25</v>
      </c>
      <c r="B40" s="179" t="s">
        <v>47</v>
      </c>
      <c r="C40" s="3">
        <v>11188.163999999999</v>
      </c>
      <c r="D40" s="3">
        <v>42.41</v>
      </c>
      <c r="E40" s="3">
        <v>235.714</v>
      </c>
      <c r="F40" s="3">
        <v>0</v>
      </c>
      <c r="G40" s="3">
        <v>0</v>
      </c>
      <c r="H40" s="3">
        <v>11230.573999999999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11230.573999999999</v>
      </c>
    </row>
    <row r="41" spans="1:21" ht="38.25" customHeight="1">
      <c r="A41" s="177">
        <v>26</v>
      </c>
      <c r="B41" s="179" t="s">
        <v>48</v>
      </c>
      <c r="C41" s="3">
        <v>7391.5169999999953</v>
      </c>
      <c r="D41" s="3">
        <v>24.61</v>
      </c>
      <c r="E41" s="3">
        <v>344.44099999999997</v>
      </c>
      <c r="F41" s="3">
        <v>0</v>
      </c>
      <c r="G41" s="3">
        <v>0</v>
      </c>
      <c r="H41" s="3">
        <v>7416.126999999995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7416.126999999995</v>
      </c>
    </row>
    <row r="42" spans="1:21" s="144" customFormat="1" ht="38.25" customHeight="1">
      <c r="A42" s="177">
        <v>27</v>
      </c>
      <c r="B42" s="179" t="s">
        <v>49</v>
      </c>
      <c r="C42" s="3">
        <v>13715.448999999997</v>
      </c>
      <c r="D42" s="3">
        <v>33</v>
      </c>
      <c r="E42" s="3">
        <v>234.333</v>
      </c>
      <c r="F42" s="3">
        <v>0</v>
      </c>
      <c r="G42" s="3">
        <v>0</v>
      </c>
      <c r="H42" s="3">
        <v>13748.448999999997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39.019999999999996</v>
      </c>
      <c r="P42" s="3">
        <v>0</v>
      </c>
      <c r="Q42" s="3">
        <v>5.67</v>
      </c>
      <c r="R42" s="3">
        <v>0</v>
      </c>
      <c r="S42" s="3">
        <v>0</v>
      </c>
      <c r="T42" s="3">
        <v>39.019999999999996</v>
      </c>
      <c r="U42" s="3">
        <v>13787.468999999997</v>
      </c>
    </row>
    <row r="43" spans="1:21" ht="38.25" customHeight="1">
      <c r="A43" s="177">
        <v>28</v>
      </c>
      <c r="B43" s="179" t="s">
        <v>50</v>
      </c>
      <c r="C43" s="3">
        <v>3949.2100000000009</v>
      </c>
      <c r="D43" s="3">
        <v>6.57</v>
      </c>
      <c r="E43" s="3">
        <v>89.74199999999999</v>
      </c>
      <c r="F43" s="3">
        <v>0</v>
      </c>
      <c r="G43" s="3">
        <v>0</v>
      </c>
      <c r="H43" s="3">
        <v>3955.7800000000011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3955.7800000000011</v>
      </c>
    </row>
    <row r="44" spans="1:21" s="144" customFormat="1" ht="38.25" customHeight="1">
      <c r="A44" s="176"/>
      <c r="B44" s="178" t="s">
        <v>51</v>
      </c>
      <c r="C44" s="146">
        <f>SUM(C40:C43)</f>
        <v>36244.339999999989</v>
      </c>
      <c r="D44" s="146">
        <f t="shared" ref="D44:U44" si="25">SUM(D40:D43)</f>
        <v>106.59</v>
      </c>
      <c r="E44" s="146">
        <f t="shared" si="25"/>
        <v>904.2299999999999</v>
      </c>
      <c r="F44" s="146">
        <f t="shared" si="25"/>
        <v>0</v>
      </c>
      <c r="G44" s="146">
        <f t="shared" si="25"/>
        <v>0</v>
      </c>
      <c r="H44" s="146">
        <f t="shared" si="25"/>
        <v>36350.929999999993</v>
      </c>
      <c r="I44" s="146">
        <f t="shared" si="25"/>
        <v>0</v>
      </c>
      <c r="J44" s="146">
        <f t="shared" si="25"/>
        <v>0</v>
      </c>
      <c r="K44" s="146">
        <f t="shared" si="25"/>
        <v>0</v>
      </c>
      <c r="L44" s="146">
        <f t="shared" si="25"/>
        <v>0</v>
      </c>
      <c r="M44" s="146">
        <f t="shared" si="25"/>
        <v>0</v>
      </c>
      <c r="N44" s="146">
        <f t="shared" si="25"/>
        <v>0</v>
      </c>
      <c r="O44" s="146">
        <f t="shared" si="25"/>
        <v>39.019999999999996</v>
      </c>
      <c r="P44" s="146">
        <f t="shared" si="25"/>
        <v>0</v>
      </c>
      <c r="Q44" s="146">
        <f t="shared" si="25"/>
        <v>5.67</v>
      </c>
      <c r="R44" s="146">
        <f t="shared" si="25"/>
        <v>0</v>
      </c>
      <c r="S44" s="146">
        <f t="shared" si="25"/>
        <v>0</v>
      </c>
      <c r="T44" s="146">
        <f t="shared" si="25"/>
        <v>39.019999999999996</v>
      </c>
      <c r="U44" s="146">
        <f t="shared" si="25"/>
        <v>36389.94999999999</v>
      </c>
    </row>
    <row r="45" spans="1:21" ht="38.25" customHeight="1">
      <c r="A45" s="177">
        <v>29</v>
      </c>
      <c r="B45" s="179" t="s">
        <v>52</v>
      </c>
      <c r="C45" s="3">
        <v>8332.4621000000025</v>
      </c>
      <c r="D45" s="3">
        <v>16.260000000000002</v>
      </c>
      <c r="E45" s="3">
        <v>266.74</v>
      </c>
      <c r="F45" s="3">
        <v>0</v>
      </c>
      <c r="G45" s="3">
        <v>6.46</v>
      </c>
      <c r="H45" s="3">
        <v>8348.7221000000027</v>
      </c>
      <c r="I45" s="3">
        <v>8.66</v>
      </c>
      <c r="J45" s="3">
        <v>2.6799999999999997</v>
      </c>
      <c r="K45" s="3">
        <v>5.76</v>
      </c>
      <c r="L45" s="3">
        <v>0</v>
      </c>
      <c r="M45" s="3">
        <v>0</v>
      </c>
      <c r="N45" s="3">
        <v>11.34</v>
      </c>
      <c r="O45" s="3">
        <v>14.75</v>
      </c>
      <c r="P45" s="3">
        <v>0</v>
      </c>
      <c r="Q45" s="3">
        <v>0.32</v>
      </c>
      <c r="R45" s="3">
        <v>0</v>
      </c>
      <c r="S45" s="3">
        <v>0</v>
      </c>
      <c r="T45" s="3">
        <v>14.75</v>
      </c>
      <c r="U45" s="3">
        <v>8374.8121000000028</v>
      </c>
    </row>
    <row r="46" spans="1:21" ht="38.25" customHeight="1">
      <c r="A46" s="177">
        <v>30</v>
      </c>
      <c r="B46" s="179" t="s">
        <v>53</v>
      </c>
      <c r="C46" s="3">
        <v>7662.0050000000019</v>
      </c>
      <c r="D46" s="3">
        <v>16.899999999999999</v>
      </c>
      <c r="E46" s="3">
        <v>180.98</v>
      </c>
      <c r="F46" s="3">
        <v>0</v>
      </c>
      <c r="G46" s="3">
        <v>0</v>
      </c>
      <c r="H46" s="3">
        <v>7678.9050000000016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7678.9050000000016</v>
      </c>
    </row>
    <row r="47" spans="1:21" s="144" customFormat="1" ht="38.25" customHeight="1">
      <c r="A47" s="177">
        <v>31</v>
      </c>
      <c r="B47" s="179" t="s">
        <v>54</v>
      </c>
      <c r="C47" s="3">
        <v>8660.35</v>
      </c>
      <c r="D47" s="3">
        <v>41.28</v>
      </c>
      <c r="E47" s="3">
        <v>282.39999999999998</v>
      </c>
      <c r="F47" s="3">
        <v>0</v>
      </c>
      <c r="G47" s="3">
        <v>0</v>
      </c>
      <c r="H47" s="3">
        <v>8701.630000000001</v>
      </c>
      <c r="I47" s="3">
        <v>3.13</v>
      </c>
      <c r="J47" s="3">
        <v>0</v>
      </c>
      <c r="K47" s="3">
        <v>0</v>
      </c>
      <c r="L47" s="3">
        <v>0</v>
      </c>
      <c r="M47" s="3">
        <v>0</v>
      </c>
      <c r="N47" s="3">
        <v>3.13</v>
      </c>
      <c r="O47" s="3">
        <v>0.03</v>
      </c>
      <c r="P47" s="3">
        <v>0</v>
      </c>
      <c r="Q47" s="3">
        <v>0</v>
      </c>
      <c r="R47" s="3">
        <v>0</v>
      </c>
      <c r="S47" s="3">
        <v>0</v>
      </c>
      <c r="T47" s="3">
        <v>0.03</v>
      </c>
      <c r="U47" s="3">
        <v>8704.7900000000009</v>
      </c>
    </row>
    <row r="48" spans="1:21" s="144" customFormat="1" ht="38.25" customHeight="1">
      <c r="A48" s="177">
        <v>32</v>
      </c>
      <c r="B48" s="179" t="s">
        <v>55</v>
      </c>
      <c r="C48" s="3">
        <v>8109.0689999999995</v>
      </c>
      <c r="D48" s="3">
        <v>12.71</v>
      </c>
      <c r="E48" s="3">
        <v>501.34899999999999</v>
      </c>
      <c r="F48" s="3">
        <v>0</v>
      </c>
      <c r="G48" s="3">
        <v>0</v>
      </c>
      <c r="H48" s="3">
        <v>8121.7789999999995</v>
      </c>
      <c r="I48" s="3">
        <v>1.6349999999999998</v>
      </c>
      <c r="J48" s="3">
        <v>1.1299999999999999</v>
      </c>
      <c r="K48" s="3">
        <v>2.2599999999999998</v>
      </c>
      <c r="L48" s="3">
        <v>0</v>
      </c>
      <c r="M48" s="3">
        <v>0</v>
      </c>
      <c r="N48" s="3">
        <v>2.7649999999999997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8124.5439999999999</v>
      </c>
    </row>
    <row r="49" spans="1:21" s="144" customFormat="1" ht="38.25" customHeight="1">
      <c r="A49" s="176"/>
      <c r="B49" s="178" t="s">
        <v>56</v>
      </c>
      <c r="C49" s="146">
        <f>SUM(C45:C48)</f>
        <v>32763.886100000007</v>
      </c>
      <c r="D49" s="146">
        <f t="shared" ref="D49:U49" si="26">SUM(D45:D48)</f>
        <v>87.15</v>
      </c>
      <c r="E49" s="146">
        <f t="shared" si="26"/>
        <v>1231.4690000000001</v>
      </c>
      <c r="F49" s="146">
        <f t="shared" si="26"/>
        <v>0</v>
      </c>
      <c r="G49" s="146">
        <f t="shared" si="26"/>
        <v>6.46</v>
      </c>
      <c r="H49" s="146">
        <f t="shared" si="26"/>
        <v>32851.036100000005</v>
      </c>
      <c r="I49" s="146">
        <f t="shared" si="26"/>
        <v>13.424999999999999</v>
      </c>
      <c r="J49" s="146">
        <f t="shared" si="26"/>
        <v>3.8099999999999996</v>
      </c>
      <c r="K49" s="146">
        <f t="shared" si="26"/>
        <v>8.02</v>
      </c>
      <c r="L49" s="146">
        <f t="shared" si="26"/>
        <v>0</v>
      </c>
      <c r="M49" s="146">
        <f t="shared" si="26"/>
        <v>0</v>
      </c>
      <c r="N49" s="146">
        <f t="shared" si="26"/>
        <v>17.234999999999999</v>
      </c>
      <c r="O49" s="146">
        <f t="shared" si="26"/>
        <v>14.78</v>
      </c>
      <c r="P49" s="146">
        <f t="shared" si="26"/>
        <v>0</v>
      </c>
      <c r="Q49" s="146">
        <f t="shared" si="26"/>
        <v>0.32</v>
      </c>
      <c r="R49" s="146">
        <f t="shared" si="26"/>
        <v>0</v>
      </c>
      <c r="S49" s="146">
        <f t="shared" si="26"/>
        <v>0</v>
      </c>
      <c r="T49" s="146">
        <f t="shared" si="26"/>
        <v>14.78</v>
      </c>
      <c r="U49" s="146">
        <f t="shared" si="26"/>
        <v>32883.051100000004</v>
      </c>
    </row>
    <row r="50" spans="1:21" s="144" customFormat="1" ht="38.25" customHeight="1">
      <c r="A50" s="176"/>
      <c r="B50" s="178" t="s">
        <v>57</v>
      </c>
      <c r="C50" s="146">
        <f>C49+C44</f>
        <v>69008.2261</v>
      </c>
      <c r="D50" s="146">
        <f t="shared" ref="D50:U50" si="27">D49+D44</f>
        <v>193.74</v>
      </c>
      <c r="E50" s="146">
        <f t="shared" si="27"/>
        <v>2135.6990000000001</v>
      </c>
      <c r="F50" s="146">
        <f t="shared" si="27"/>
        <v>0</v>
      </c>
      <c r="G50" s="146">
        <f t="shared" si="27"/>
        <v>6.46</v>
      </c>
      <c r="H50" s="146">
        <f t="shared" si="27"/>
        <v>69201.966099999991</v>
      </c>
      <c r="I50" s="146">
        <f t="shared" si="27"/>
        <v>13.424999999999999</v>
      </c>
      <c r="J50" s="146">
        <f t="shared" si="27"/>
        <v>3.8099999999999996</v>
      </c>
      <c r="K50" s="146">
        <f t="shared" si="27"/>
        <v>8.02</v>
      </c>
      <c r="L50" s="146">
        <f t="shared" si="27"/>
        <v>0</v>
      </c>
      <c r="M50" s="146">
        <f t="shared" si="27"/>
        <v>0</v>
      </c>
      <c r="N50" s="146">
        <f t="shared" si="27"/>
        <v>17.234999999999999</v>
      </c>
      <c r="O50" s="146">
        <f t="shared" si="27"/>
        <v>53.8</v>
      </c>
      <c r="P50" s="146">
        <f t="shared" si="27"/>
        <v>0</v>
      </c>
      <c r="Q50" s="146">
        <f t="shared" si="27"/>
        <v>5.99</v>
      </c>
      <c r="R50" s="146">
        <f t="shared" si="27"/>
        <v>0</v>
      </c>
      <c r="S50" s="146">
        <f t="shared" si="27"/>
        <v>0</v>
      </c>
      <c r="T50" s="146">
        <f t="shared" si="27"/>
        <v>53.8</v>
      </c>
      <c r="U50" s="146">
        <f t="shared" si="27"/>
        <v>69273.001099999994</v>
      </c>
    </row>
    <row r="51" spans="1:21" s="144" customFormat="1" ht="38.25" customHeight="1">
      <c r="A51" s="176"/>
      <c r="B51" s="178" t="s">
        <v>58</v>
      </c>
      <c r="C51" s="146">
        <f>C50+C39+C25</f>
        <v>114610.05989999999</v>
      </c>
      <c r="D51" s="146">
        <f t="shared" ref="D51:U51" si="28">D50+D39+D25</f>
        <v>279.74000000000007</v>
      </c>
      <c r="E51" s="146">
        <f t="shared" si="28"/>
        <v>2993.4320000000002</v>
      </c>
      <c r="F51" s="146">
        <f t="shared" si="28"/>
        <v>165.41</v>
      </c>
      <c r="G51" s="146">
        <f t="shared" si="28"/>
        <v>402.35799999999995</v>
      </c>
      <c r="H51" s="146">
        <f t="shared" si="28"/>
        <v>114724.38989999999</v>
      </c>
      <c r="I51" s="146">
        <f t="shared" si="28"/>
        <v>7772.822000000001</v>
      </c>
      <c r="J51" s="146">
        <f t="shared" si="28"/>
        <v>111.848</v>
      </c>
      <c r="K51" s="146">
        <f t="shared" si="28"/>
        <v>979.72500000000002</v>
      </c>
      <c r="L51" s="146">
        <f t="shared" si="28"/>
        <v>0</v>
      </c>
      <c r="M51" s="146">
        <f t="shared" si="28"/>
        <v>19.510000000000002</v>
      </c>
      <c r="N51" s="146">
        <f t="shared" si="28"/>
        <v>7884.67</v>
      </c>
      <c r="O51" s="146">
        <f t="shared" si="28"/>
        <v>927.88400000000013</v>
      </c>
      <c r="P51" s="146">
        <f t="shared" si="28"/>
        <v>10.110000000000001</v>
      </c>
      <c r="Q51" s="146">
        <f t="shared" si="28"/>
        <v>33.067</v>
      </c>
      <c r="R51" s="146">
        <f t="shared" si="28"/>
        <v>0</v>
      </c>
      <c r="S51" s="146">
        <f t="shared" si="28"/>
        <v>19.785</v>
      </c>
      <c r="T51" s="146">
        <f t="shared" si="28"/>
        <v>937.99400000000014</v>
      </c>
      <c r="U51" s="146">
        <f t="shared" si="28"/>
        <v>123547.05389999998</v>
      </c>
    </row>
    <row r="52" spans="1:21" s="144" customFormat="1" ht="38.25" customHeight="1">
      <c r="A52" s="151"/>
      <c r="B52" s="152"/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3"/>
    </row>
    <row r="53" spans="1:21" s="151" customFormat="1" ht="24.75" customHeight="1">
      <c r="B53" s="154"/>
      <c r="C53" s="215" t="s">
        <v>59</v>
      </c>
      <c r="D53" s="215"/>
      <c r="E53" s="215"/>
      <c r="F53" s="215"/>
      <c r="G53" s="215"/>
      <c r="H53" s="155"/>
      <c r="I53" s="181"/>
      <c r="J53" s="181">
        <f>D51+J51+P51-F51-L51-R51</f>
        <v>236.2880000000001</v>
      </c>
      <c r="K53" s="181"/>
      <c r="L53" s="181"/>
      <c r="M53" s="181"/>
      <c r="N53" s="181"/>
      <c r="R53" s="181"/>
      <c r="U53" s="181"/>
    </row>
    <row r="54" spans="1:21" s="151" customFormat="1" ht="30" customHeight="1">
      <c r="B54" s="154"/>
      <c r="C54" s="215" t="s">
        <v>60</v>
      </c>
      <c r="D54" s="215"/>
      <c r="E54" s="215"/>
      <c r="F54" s="215"/>
      <c r="G54" s="215"/>
      <c r="H54" s="156"/>
      <c r="I54" s="181"/>
      <c r="J54" s="181">
        <f>E51+K51+Q51-G51-M51-S51</f>
        <v>3564.5709999999999</v>
      </c>
      <c r="K54" s="181"/>
      <c r="L54" s="181"/>
      <c r="M54" s="181"/>
      <c r="N54" s="181"/>
      <c r="R54" s="181"/>
      <c r="T54" s="181"/>
    </row>
    <row r="55" spans="1:21" ht="33" customHeight="1">
      <c r="C55" s="215" t="s">
        <v>61</v>
      </c>
      <c r="D55" s="215"/>
      <c r="E55" s="215"/>
      <c r="F55" s="215"/>
      <c r="G55" s="215"/>
      <c r="H55" s="156"/>
      <c r="I55" s="158"/>
      <c r="J55" s="154">
        <f>H51+N51+T51</f>
        <v>123547.0539</v>
      </c>
      <c r="K55" s="156"/>
      <c r="L55" s="156"/>
      <c r="M55" s="156"/>
      <c r="N55" s="156"/>
      <c r="P55" s="151"/>
      <c r="Q55" s="159"/>
      <c r="U55" s="159"/>
    </row>
    <row r="56" spans="1:21" ht="33" customHeight="1">
      <c r="C56" s="162"/>
      <c r="D56" s="181"/>
      <c r="E56" s="181"/>
      <c r="F56" s="181"/>
      <c r="G56" s="181"/>
      <c r="H56" s="156"/>
      <c r="I56" s="158"/>
      <c r="J56" s="181"/>
      <c r="K56" s="156"/>
      <c r="L56" s="156"/>
      <c r="M56" s="156"/>
      <c r="N56" s="163">
        <f>'[1]sep 2020 '!J56+'February 2022 '!J53</f>
        <v>116987.19889999999</v>
      </c>
      <c r="P56" s="151"/>
      <c r="Q56" s="159"/>
      <c r="U56" s="159"/>
    </row>
    <row r="57" spans="1:21" ht="37.5" customHeight="1">
      <c r="B57" s="216" t="s">
        <v>62</v>
      </c>
      <c r="C57" s="216"/>
      <c r="D57" s="216"/>
      <c r="E57" s="216"/>
      <c r="F57" s="216"/>
      <c r="G57" s="155"/>
      <c r="H57" s="144"/>
      <c r="I57" s="164"/>
      <c r="J57" s="217"/>
      <c r="K57" s="214"/>
      <c r="L57" s="214"/>
      <c r="M57" s="165">
        <f>'[3]April 2021'!J55+'February 2022 '!J53</f>
        <v>120452.8069</v>
      </c>
      <c r="N57" s="144"/>
      <c r="O57" s="166"/>
      <c r="P57" s="180"/>
      <c r="Q57" s="216" t="s">
        <v>63</v>
      </c>
      <c r="R57" s="216"/>
      <c r="S57" s="216"/>
      <c r="T57" s="216"/>
      <c r="U57" s="216"/>
    </row>
    <row r="58" spans="1:21" ht="37.5" customHeight="1">
      <c r="B58" s="216" t="s">
        <v>64</v>
      </c>
      <c r="C58" s="216"/>
      <c r="D58" s="216"/>
      <c r="E58" s="216"/>
      <c r="F58" s="216"/>
      <c r="G58" s="144"/>
      <c r="H58" s="155"/>
      <c r="I58" s="168"/>
      <c r="J58" s="169"/>
      <c r="K58" s="182"/>
      <c r="L58" s="169"/>
      <c r="M58" s="144"/>
      <c r="N58" s="171">
        <f>'[3]July 2021'!J55+'February 2022 '!J53</f>
        <v>121241.55789999999</v>
      </c>
      <c r="O58" s="171">
        <f>'[3]April 2021'!J55+'February 2022 '!J53</f>
        <v>120452.8069</v>
      </c>
      <c r="P58" s="180"/>
      <c r="Q58" s="216" t="s">
        <v>64</v>
      </c>
      <c r="R58" s="216"/>
      <c r="S58" s="216"/>
      <c r="T58" s="216"/>
      <c r="U58" s="216"/>
    </row>
    <row r="59" spans="1:21" ht="37.5" customHeight="1">
      <c r="H59" s="163">
        <f>'[1]Feb 2021'!J55+'February 2022 '!J53</f>
        <v>119931.99589999999</v>
      </c>
      <c r="J59" s="214" t="s">
        <v>65</v>
      </c>
      <c r="K59" s="214"/>
      <c r="L59" s="214"/>
      <c r="M59" s="163" t="e">
        <f>#REF!+'February 2022 '!J53</f>
        <v>#REF!</v>
      </c>
    </row>
    <row r="60" spans="1:21" ht="37.5" customHeight="1">
      <c r="G60" s="156"/>
      <c r="H60" s="163">
        <f>H51+N51+T51</f>
        <v>123547.0539</v>
      </c>
      <c r="J60" s="214" t="s">
        <v>66</v>
      </c>
      <c r="K60" s="214"/>
      <c r="L60" s="214"/>
      <c r="M60" s="163" t="e">
        <f>#REF!+'February 2022 '!J53</f>
        <v>#REF!</v>
      </c>
    </row>
    <row r="61" spans="1:21">
      <c r="H61" s="173"/>
    </row>
    <row r="62" spans="1:21">
      <c r="G62" s="156"/>
      <c r="H62" s="163">
        <f>'[1]nov 2020'!J56+'February 2022 '!J53</f>
        <v>118851.13889999999</v>
      </c>
      <c r="I62" s="174"/>
      <c r="J62" s="173"/>
    </row>
    <row r="63" spans="1:21">
      <c r="H63" s="163">
        <f>'[1]nov 2020'!J56+'February 2022 '!J53</f>
        <v>118851.13889999999</v>
      </c>
      <c r="I63" s="175">
        <f>'[3]June 2021)'!J55+'February 2022 '!J53</f>
        <v>120912.78690000001</v>
      </c>
      <c r="J63" s="173"/>
    </row>
    <row r="64" spans="1:21">
      <c r="H64" s="163">
        <f>'[2]nov 17'!J53+'[2]dec 17'!J51</f>
        <v>98988.2883</v>
      </c>
      <c r="I64" s="174"/>
      <c r="J64" s="173"/>
      <c r="K64" s="156"/>
    </row>
    <row r="65" spans="8:21">
      <c r="H65" s="173"/>
      <c r="I65" s="174"/>
      <c r="J65" s="173"/>
    </row>
    <row r="66" spans="8:21">
      <c r="H66" s="173"/>
      <c r="I66" s="174"/>
      <c r="J66" s="173"/>
    </row>
    <row r="67" spans="8:21">
      <c r="P67" s="138"/>
      <c r="Q67" s="138"/>
      <c r="R67" s="138"/>
      <c r="S67" s="140"/>
      <c r="T67" s="138"/>
      <c r="U67" s="138"/>
    </row>
    <row r="68" spans="8:21">
      <c r="P68" s="138"/>
      <c r="Q68" s="138"/>
      <c r="R68" s="138"/>
      <c r="S68" s="140"/>
      <c r="T68" s="138"/>
      <c r="U68" s="138"/>
    </row>
  </sheetData>
  <mergeCells count="30">
    <mergeCell ref="J59:L59"/>
    <mergeCell ref="J60:L60"/>
    <mergeCell ref="C55:G55"/>
    <mergeCell ref="B57:F57"/>
    <mergeCell ref="J57:L57"/>
    <mergeCell ref="Q57:U57"/>
    <mergeCell ref="B58:F58"/>
    <mergeCell ref="Q58:U58"/>
    <mergeCell ref="P5:Q5"/>
    <mergeCell ref="R5:S5"/>
    <mergeCell ref="T5:T6"/>
    <mergeCell ref="U5:U6"/>
    <mergeCell ref="C53:G53"/>
    <mergeCell ref="C54:G54"/>
    <mergeCell ref="H5:H6"/>
    <mergeCell ref="I5:I6"/>
    <mergeCell ref="J5:K5"/>
    <mergeCell ref="L5:M5"/>
    <mergeCell ref="N5:N6"/>
    <mergeCell ref="O5:O6"/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</mergeCells>
  <pageMargins left="0.15748031496062992" right="0.23622047244094491" top="0.27559055118110237" bottom="0.15748031496062992" header="0.19685039370078741" footer="0.15748031496062992"/>
  <pageSetup paperSize="8" scale="36" fitToHeight="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68"/>
  <sheetViews>
    <sheetView topLeftCell="A31" zoomScale="70" zoomScaleNormal="70" workbookViewId="0">
      <selection activeCell="D47" sqref="D47"/>
    </sheetView>
  </sheetViews>
  <sheetFormatPr defaultRowHeight="31.5"/>
  <cols>
    <col min="1" max="1" width="11.5703125" style="138" customWidth="1"/>
    <col min="2" max="2" width="40.7109375" style="157" customWidth="1"/>
    <col min="3" max="3" width="28.140625" style="138" customWidth="1"/>
    <col min="4" max="5" width="25.42578125" style="138" customWidth="1"/>
    <col min="6" max="6" width="28.42578125" style="138" customWidth="1"/>
    <col min="7" max="7" width="31.28515625" style="138" customWidth="1"/>
    <col min="8" max="8" width="32.42578125" style="138" customWidth="1"/>
    <col min="9" max="9" width="33" style="172" customWidth="1"/>
    <col min="10" max="15" width="25.42578125" style="138" customWidth="1"/>
    <col min="16" max="18" width="25.42578125" style="160" customWidth="1"/>
    <col min="19" max="19" width="25.42578125" style="161" customWidth="1"/>
    <col min="20" max="20" width="25.42578125" style="160" customWidth="1"/>
    <col min="21" max="21" width="28.140625" style="160" customWidth="1"/>
    <col min="22" max="16384" width="9.140625" style="138"/>
  </cols>
  <sheetData>
    <row r="1" spans="1:21" ht="45.75" customHeight="1">
      <c r="A1" s="218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</row>
    <row r="2" spans="1:21" ht="15" customHeight="1">
      <c r="A2" s="221" t="s">
        <v>84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</row>
    <row r="3" spans="1:21" ht="32.25" customHeight="1">
      <c r="A3" s="221"/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</row>
    <row r="4" spans="1:21" s="140" customFormat="1" ht="43.5" customHeight="1">
      <c r="A4" s="218" t="s">
        <v>2</v>
      </c>
      <c r="B4" s="222" t="s">
        <v>3</v>
      </c>
      <c r="C4" s="218" t="s">
        <v>4</v>
      </c>
      <c r="D4" s="218"/>
      <c r="E4" s="218"/>
      <c r="F4" s="218"/>
      <c r="G4" s="218"/>
      <c r="H4" s="218"/>
      <c r="I4" s="218" t="s">
        <v>5</v>
      </c>
      <c r="J4" s="219"/>
      <c r="K4" s="219"/>
      <c r="L4" s="219"/>
      <c r="M4" s="219"/>
      <c r="N4" s="219"/>
      <c r="O4" s="218" t="s">
        <v>6</v>
      </c>
      <c r="P4" s="219"/>
      <c r="Q4" s="219"/>
      <c r="R4" s="219"/>
      <c r="S4" s="219"/>
      <c r="T4" s="219"/>
      <c r="U4" s="189"/>
    </row>
    <row r="5" spans="1:21" s="140" customFormat="1" ht="54.75" customHeight="1">
      <c r="A5" s="219"/>
      <c r="B5" s="223"/>
      <c r="C5" s="218" t="s">
        <v>7</v>
      </c>
      <c r="D5" s="218" t="s">
        <v>8</v>
      </c>
      <c r="E5" s="218"/>
      <c r="F5" s="218" t="s">
        <v>9</v>
      </c>
      <c r="G5" s="218"/>
      <c r="H5" s="218" t="s">
        <v>10</v>
      </c>
      <c r="I5" s="218" t="s">
        <v>7</v>
      </c>
      <c r="J5" s="218" t="s">
        <v>8</v>
      </c>
      <c r="K5" s="218"/>
      <c r="L5" s="218" t="s">
        <v>9</v>
      </c>
      <c r="M5" s="218"/>
      <c r="N5" s="218" t="s">
        <v>10</v>
      </c>
      <c r="O5" s="218" t="s">
        <v>7</v>
      </c>
      <c r="P5" s="218" t="s">
        <v>8</v>
      </c>
      <c r="Q5" s="218"/>
      <c r="R5" s="218" t="s">
        <v>9</v>
      </c>
      <c r="S5" s="218"/>
      <c r="T5" s="218" t="s">
        <v>10</v>
      </c>
      <c r="U5" s="218" t="s">
        <v>11</v>
      </c>
    </row>
    <row r="6" spans="1:21" s="140" customFormat="1" ht="38.25" customHeight="1">
      <c r="A6" s="219"/>
      <c r="B6" s="223"/>
      <c r="C6" s="219"/>
      <c r="D6" s="188" t="s">
        <v>12</v>
      </c>
      <c r="E6" s="188" t="s">
        <v>13</v>
      </c>
      <c r="F6" s="188" t="s">
        <v>12</v>
      </c>
      <c r="G6" s="188" t="s">
        <v>13</v>
      </c>
      <c r="H6" s="218"/>
      <c r="I6" s="219"/>
      <c r="J6" s="188" t="s">
        <v>12</v>
      </c>
      <c r="K6" s="188" t="s">
        <v>13</v>
      </c>
      <c r="L6" s="188" t="s">
        <v>12</v>
      </c>
      <c r="M6" s="188" t="s">
        <v>13</v>
      </c>
      <c r="N6" s="218"/>
      <c r="O6" s="219"/>
      <c r="P6" s="188" t="s">
        <v>12</v>
      </c>
      <c r="Q6" s="188" t="s">
        <v>13</v>
      </c>
      <c r="R6" s="188" t="s">
        <v>12</v>
      </c>
      <c r="S6" s="188" t="s">
        <v>13</v>
      </c>
      <c r="T6" s="218"/>
      <c r="U6" s="218"/>
    </row>
    <row r="7" spans="1:21" ht="38.25" customHeight="1">
      <c r="A7" s="189">
        <v>1</v>
      </c>
      <c r="B7" s="191" t="s">
        <v>14</v>
      </c>
      <c r="C7" s="3">
        <f>'[4]January 2022'!H7</f>
        <v>189.45999999999998</v>
      </c>
      <c r="D7" s="3">
        <v>0</v>
      </c>
      <c r="E7" s="3">
        <f>'[4]January 2022'!E7+'[4]February 2022'!D7</f>
        <v>0</v>
      </c>
      <c r="F7" s="3">
        <v>0</v>
      </c>
      <c r="G7" s="3">
        <f>'[4]January 2022'!G7+'[4]February 2022'!F7</f>
        <v>8.9580000000000002</v>
      </c>
      <c r="H7" s="3">
        <f>C7+(D7-F7)</f>
        <v>189.45999999999998</v>
      </c>
      <c r="I7" s="3">
        <f>'[4]January 2022'!N7</f>
        <v>405.65799999999984</v>
      </c>
      <c r="J7" s="3">
        <v>1.27</v>
      </c>
      <c r="K7" s="3">
        <f>'[4]January 2022'!K7+'[4]February 2022'!J7</f>
        <v>44.333000000000013</v>
      </c>
      <c r="L7" s="3">
        <v>0</v>
      </c>
      <c r="M7" s="3">
        <f>'[4]January 2022'!M7+'[4]February 2022'!L7</f>
        <v>0</v>
      </c>
      <c r="N7" s="3">
        <f>I7+(J7-L7)</f>
        <v>406.92799999999983</v>
      </c>
      <c r="O7" s="3">
        <f>'[4]January 2022'!T7</f>
        <v>17.390000000000008</v>
      </c>
      <c r="P7" s="3">
        <v>1</v>
      </c>
      <c r="Q7" s="3">
        <f>'[4]January 2022'!Q7+'[4]February 2022'!P7</f>
        <v>2.88</v>
      </c>
      <c r="R7" s="3">
        <v>0</v>
      </c>
      <c r="S7" s="3">
        <f>'[4]January 2022'!S7+'[4]February 2022'!R7</f>
        <v>1.88</v>
      </c>
      <c r="T7" s="3">
        <f>O7+(P7-R7)</f>
        <v>18.390000000000008</v>
      </c>
      <c r="U7" s="3">
        <f>H7+N7+T7</f>
        <v>614.77799999999979</v>
      </c>
    </row>
    <row r="8" spans="1:21" ht="38.25" customHeight="1">
      <c r="A8" s="189">
        <v>2</v>
      </c>
      <c r="B8" s="191" t="s">
        <v>15</v>
      </c>
      <c r="C8" s="3">
        <f>'[4]January 2022'!H8</f>
        <v>265.39</v>
      </c>
      <c r="D8" s="3">
        <v>0</v>
      </c>
      <c r="E8" s="3">
        <f>'[4]January 2022'!E8+'[4]February 2022'!D8</f>
        <v>0</v>
      </c>
      <c r="F8" s="3">
        <v>0</v>
      </c>
      <c r="G8" s="3">
        <f>'[4]January 2022'!G8+'[4]February 2022'!F8</f>
        <v>0</v>
      </c>
      <c r="H8" s="3">
        <f t="shared" ref="H8:H10" si="0">C8+(D8-F8)</f>
        <v>265.39</v>
      </c>
      <c r="I8" s="3">
        <f>'[4]January 2022'!N8</f>
        <v>307.11</v>
      </c>
      <c r="J8" s="3">
        <v>2.4049999999999998</v>
      </c>
      <c r="K8" s="3">
        <f>'[4]January 2022'!K8+'[4]February 2022'!J8</f>
        <v>47.335000000000001</v>
      </c>
      <c r="L8" s="3">
        <v>0</v>
      </c>
      <c r="M8" s="3">
        <f>'[4]January 2022'!M8+'[4]February 2022'!L8</f>
        <v>0</v>
      </c>
      <c r="N8" s="3">
        <f t="shared" ref="N8:N10" si="1">I8+(J8-L8)</f>
        <v>309.51499999999999</v>
      </c>
      <c r="O8" s="3">
        <f>'[4]January 2022'!T8</f>
        <v>66.290000000000006</v>
      </c>
      <c r="P8" s="3">
        <v>0</v>
      </c>
      <c r="Q8" s="3">
        <f>'[4]January 2022'!Q8+'[4]February 2022'!P8</f>
        <v>3.18</v>
      </c>
      <c r="R8" s="3">
        <v>0</v>
      </c>
      <c r="S8" s="3">
        <f>'[4]January 2022'!S8+'[4]February 2022'!R8</f>
        <v>0</v>
      </c>
      <c r="T8" s="3">
        <f t="shared" ref="T8:T10" si="2">O8+(P8-R8)</f>
        <v>66.290000000000006</v>
      </c>
      <c r="U8" s="3">
        <f t="shared" ref="U8:U10" si="3">H8+N8+T8</f>
        <v>641.19499999999994</v>
      </c>
    </row>
    <row r="9" spans="1:21" ht="38.25" customHeight="1">
      <c r="A9" s="189">
        <v>3</v>
      </c>
      <c r="B9" s="191" t="s">
        <v>16</v>
      </c>
      <c r="C9" s="3">
        <f>'[4]January 2022'!H9</f>
        <v>209.16</v>
      </c>
      <c r="D9" s="3">
        <v>0</v>
      </c>
      <c r="E9" s="3">
        <f>'[4]January 2022'!E9+'[4]February 2022'!D9</f>
        <v>0</v>
      </c>
      <c r="F9" s="3">
        <v>0</v>
      </c>
      <c r="G9" s="3">
        <f>'[4]January 2022'!G9+'[4]February 2022'!F9</f>
        <v>0</v>
      </c>
      <c r="H9" s="3">
        <f t="shared" si="0"/>
        <v>209.16</v>
      </c>
      <c r="I9" s="3">
        <f>'[4]January 2022'!N9</f>
        <v>697.02800000000002</v>
      </c>
      <c r="J9" s="3">
        <v>1.22</v>
      </c>
      <c r="K9" s="3">
        <f>'[4]January 2022'!K9+'[4]February 2022'!J9</f>
        <v>14.72</v>
      </c>
      <c r="L9" s="3">
        <v>0</v>
      </c>
      <c r="M9" s="3">
        <f>'[4]January 2022'!M9+'[4]February 2022'!L9</f>
        <v>0</v>
      </c>
      <c r="N9" s="3">
        <f t="shared" si="1"/>
        <v>698.24800000000005</v>
      </c>
      <c r="O9" s="3">
        <f>'[4]January 2022'!T9</f>
        <v>44.739999999999995</v>
      </c>
      <c r="P9" s="3">
        <v>0</v>
      </c>
      <c r="Q9" s="3">
        <f>'[4]January 2022'!Q9+'[4]February 2022'!P9</f>
        <v>0</v>
      </c>
      <c r="R9" s="3">
        <v>0</v>
      </c>
      <c r="S9" s="3">
        <f>'[4]January 2022'!S9+'[4]February 2022'!R9</f>
        <v>0</v>
      </c>
      <c r="T9" s="3">
        <f t="shared" si="2"/>
        <v>44.739999999999995</v>
      </c>
      <c r="U9" s="3">
        <f t="shared" si="3"/>
        <v>952.14800000000002</v>
      </c>
    </row>
    <row r="10" spans="1:21" s="144" customFormat="1" ht="38.25" customHeight="1">
      <c r="A10" s="189">
        <v>4</v>
      </c>
      <c r="B10" s="191" t="s">
        <v>17</v>
      </c>
      <c r="C10" s="3">
        <f>'[4]January 2022'!H10</f>
        <v>0</v>
      </c>
      <c r="D10" s="3">
        <v>0</v>
      </c>
      <c r="E10" s="3">
        <f>'[4]January 2022'!E10+'[4]February 2022'!D10</f>
        <v>0</v>
      </c>
      <c r="F10" s="3">
        <v>0</v>
      </c>
      <c r="G10" s="3">
        <f>'[4]January 2022'!G10+'[4]February 2022'!F10</f>
        <v>0</v>
      </c>
      <c r="H10" s="3">
        <f t="shared" si="0"/>
        <v>0</v>
      </c>
      <c r="I10" s="3">
        <f>'[4]January 2022'!N10</f>
        <v>342.005</v>
      </c>
      <c r="J10" s="3">
        <v>0.09</v>
      </c>
      <c r="K10" s="3">
        <f>'[4]January 2022'!K10+'[4]February 2022'!J10</f>
        <v>4.5399999999999991</v>
      </c>
      <c r="L10" s="3">
        <v>0</v>
      </c>
      <c r="M10" s="3">
        <f>'[4]January 2022'!M10+'[4]February 2022'!L10</f>
        <v>0</v>
      </c>
      <c r="N10" s="3">
        <f t="shared" si="1"/>
        <v>342.09499999999997</v>
      </c>
      <c r="O10" s="3">
        <f>'[4]January 2022'!T10</f>
        <v>0.20000000000000007</v>
      </c>
      <c r="P10" s="3">
        <v>0</v>
      </c>
      <c r="Q10" s="3">
        <f>'[4]January 2022'!Q10+'[4]February 2022'!P10</f>
        <v>0</v>
      </c>
      <c r="R10" s="3">
        <v>0</v>
      </c>
      <c r="S10" s="3">
        <f>'[4]January 2022'!S10+'[4]February 2022'!R10</f>
        <v>0</v>
      </c>
      <c r="T10" s="3">
        <f t="shared" si="2"/>
        <v>0.20000000000000007</v>
      </c>
      <c r="U10" s="3">
        <f t="shared" si="3"/>
        <v>342.29499999999996</v>
      </c>
    </row>
    <row r="11" spans="1:21" s="144" customFormat="1" ht="38.25" customHeight="1">
      <c r="A11" s="188"/>
      <c r="B11" s="190" t="s">
        <v>18</v>
      </c>
      <c r="C11" s="146">
        <f>SUM(C7:C10)</f>
        <v>664.01</v>
      </c>
      <c r="D11" s="146">
        <f t="shared" ref="D11:U11" si="4">SUM(D7:D10)</f>
        <v>0</v>
      </c>
      <c r="E11" s="146">
        <f t="shared" si="4"/>
        <v>0</v>
      </c>
      <c r="F11" s="146">
        <f t="shared" si="4"/>
        <v>0</v>
      </c>
      <c r="G11" s="146">
        <f t="shared" si="4"/>
        <v>8.9580000000000002</v>
      </c>
      <c r="H11" s="146">
        <f t="shared" si="4"/>
        <v>664.01</v>
      </c>
      <c r="I11" s="146">
        <f t="shared" si="4"/>
        <v>1751.8009999999999</v>
      </c>
      <c r="J11" s="146">
        <f t="shared" si="4"/>
        <v>4.9849999999999994</v>
      </c>
      <c r="K11" s="146">
        <f t="shared" si="4"/>
        <v>110.928</v>
      </c>
      <c r="L11" s="146">
        <f t="shared" si="4"/>
        <v>0</v>
      </c>
      <c r="M11" s="146">
        <f t="shared" si="4"/>
        <v>0</v>
      </c>
      <c r="N11" s="146">
        <f t="shared" si="4"/>
        <v>1756.7859999999998</v>
      </c>
      <c r="O11" s="146">
        <f t="shared" si="4"/>
        <v>128.62</v>
      </c>
      <c r="P11" s="146">
        <f t="shared" si="4"/>
        <v>1</v>
      </c>
      <c r="Q11" s="146">
        <f t="shared" si="4"/>
        <v>6.0600000000000005</v>
      </c>
      <c r="R11" s="146">
        <f t="shared" si="4"/>
        <v>0</v>
      </c>
      <c r="S11" s="146">
        <f t="shared" si="4"/>
        <v>1.88</v>
      </c>
      <c r="T11" s="146">
        <f t="shared" si="4"/>
        <v>129.62</v>
      </c>
      <c r="U11" s="146">
        <f t="shared" si="4"/>
        <v>2550.4159999999997</v>
      </c>
    </row>
    <row r="12" spans="1:21" ht="38.25" customHeight="1">
      <c r="A12" s="189">
        <v>5</v>
      </c>
      <c r="B12" s="191" t="s">
        <v>19</v>
      </c>
      <c r="C12" s="3">
        <v>1011.6640000000004</v>
      </c>
      <c r="D12" s="3">
        <v>0.14000000000000001</v>
      </c>
      <c r="E12" s="3">
        <v>2.52</v>
      </c>
      <c r="F12" s="3">
        <v>17.96</v>
      </c>
      <c r="G12" s="3">
        <v>75.319999999999993</v>
      </c>
      <c r="H12" s="3">
        <f t="shared" ref="H12:H14" si="5">C12+D12-F12</f>
        <v>993.84400000000039</v>
      </c>
      <c r="I12" s="3">
        <v>292.166</v>
      </c>
      <c r="J12" s="3">
        <v>6.88</v>
      </c>
      <c r="K12" s="3">
        <v>172.36500000000001</v>
      </c>
      <c r="L12" s="3">
        <v>0</v>
      </c>
      <c r="M12" s="3">
        <v>0</v>
      </c>
      <c r="N12" s="3">
        <f t="shared" ref="N12:N14" si="6">I12+J12-L12</f>
        <v>299.04599999999999</v>
      </c>
      <c r="O12" s="3">
        <v>177.31200000000004</v>
      </c>
      <c r="P12" s="3">
        <v>0.1</v>
      </c>
      <c r="Q12" s="3">
        <v>0.15000000000000002</v>
      </c>
      <c r="R12" s="3">
        <v>0</v>
      </c>
      <c r="S12" s="3">
        <v>0</v>
      </c>
      <c r="T12" s="3">
        <f t="shared" ref="T12:T14" si="7">O12+P12-R12</f>
        <v>177.41200000000003</v>
      </c>
      <c r="U12" s="3">
        <f t="shared" ref="U12:U14" si="8">H12+N12+T12</f>
        <v>1470.3020000000004</v>
      </c>
    </row>
    <row r="13" spans="1:21" ht="38.25" customHeight="1">
      <c r="A13" s="189">
        <v>6</v>
      </c>
      <c r="B13" s="191" t="s">
        <v>20</v>
      </c>
      <c r="C13" s="3">
        <v>6.415999999999948</v>
      </c>
      <c r="D13" s="3">
        <v>0</v>
      </c>
      <c r="E13" s="3">
        <v>3.51</v>
      </c>
      <c r="F13" s="3">
        <v>0</v>
      </c>
      <c r="G13" s="3">
        <v>120.22999999999999</v>
      </c>
      <c r="H13" s="3">
        <f t="shared" si="5"/>
        <v>6.415999999999948</v>
      </c>
      <c r="I13" s="3">
        <v>506.31000000000017</v>
      </c>
      <c r="J13" s="3">
        <v>5.4399999999999995</v>
      </c>
      <c r="K13" s="3">
        <v>163.72</v>
      </c>
      <c r="L13" s="3">
        <v>0</v>
      </c>
      <c r="M13" s="3">
        <v>0</v>
      </c>
      <c r="N13" s="3">
        <f t="shared" si="6"/>
        <v>511.75000000000017</v>
      </c>
      <c r="O13" s="3">
        <v>6.33</v>
      </c>
      <c r="P13" s="3">
        <v>0</v>
      </c>
      <c r="Q13" s="3">
        <v>0.03</v>
      </c>
      <c r="R13" s="3">
        <v>0</v>
      </c>
      <c r="S13" s="3">
        <v>1.665</v>
      </c>
      <c r="T13" s="3">
        <f t="shared" si="7"/>
        <v>6.33</v>
      </c>
      <c r="U13" s="3">
        <f t="shared" si="8"/>
        <v>524.49600000000021</v>
      </c>
    </row>
    <row r="14" spans="1:21" s="144" customFormat="1" ht="38.25" customHeight="1">
      <c r="A14" s="189">
        <v>7</v>
      </c>
      <c r="B14" s="191" t="s">
        <v>21</v>
      </c>
      <c r="C14" s="3">
        <v>75.986000000000104</v>
      </c>
      <c r="D14" s="3">
        <v>0</v>
      </c>
      <c r="E14" s="3">
        <v>0.29000000000000004</v>
      </c>
      <c r="F14" s="3">
        <v>0</v>
      </c>
      <c r="G14" s="3">
        <v>59.79</v>
      </c>
      <c r="H14" s="3">
        <f t="shared" si="5"/>
        <v>75.986000000000104</v>
      </c>
      <c r="I14" s="3">
        <v>485.05699999999996</v>
      </c>
      <c r="J14" s="3">
        <v>0.48</v>
      </c>
      <c r="K14" s="3">
        <v>142.99999999999997</v>
      </c>
      <c r="L14" s="3">
        <v>0</v>
      </c>
      <c r="M14" s="3">
        <v>0</v>
      </c>
      <c r="N14" s="3">
        <f t="shared" si="6"/>
        <v>485.53699999999998</v>
      </c>
      <c r="O14" s="3">
        <v>38.869999999999997</v>
      </c>
      <c r="P14" s="3">
        <v>0</v>
      </c>
      <c r="Q14" s="3">
        <v>0</v>
      </c>
      <c r="R14" s="3">
        <v>0</v>
      </c>
      <c r="S14" s="3">
        <v>0</v>
      </c>
      <c r="T14" s="3">
        <f t="shared" si="7"/>
        <v>38.869999999999997</v>
      </c>
      <c r="U14" s="3">
        <f t="shared" si="8"/>
        <v>600.39300000000014</v>
      </c>
    </row>
    <row r="15" spans="1:21" s="144" customFormat="1" ht="38.25" customHeight="1">
      <c r="A15" s="188"/>
      <c r="B15" s="190" t="s">
        <v>22</v>
      </c>
      <c r="C15" s="146">
        <f>SUM(C12:C14)</f>
        <v>1094.0660000000005</v>
      </c>
      <c r="D15" s="146">
        <f t="shared" ref="D15:U15" si="9">SUM(D12:D14)</f>
        <v>0.14000000000000001</v>
      </c>
      <c r="E15" s="146">
        <f t="shared" si="9"/>
        <v>6.3199999999999994</v>
      </c>
      <c r="F15" s="146">
        <f t="shared" si="9"/>
        <v>17.96</v>
      </c>
      <c r="G15" s="146">
        <f t="shared" si="9"/>
        <v>255.33999999999997</v>
      </c>
      <c r="H15" s="146">
        <f t="shared" si="9"/>
        <v>1076.2460000000005</v>
      </c>
      <c r="I15" s="146">
        <f t="shared" si="9"/>
        <v>1283.5330000000001</v>
      </c>
      <c r="J15" s="146">
        <f t="shared" si="9"/>
        <v>12.8</v>
      </c>
      <c r="K15" s="146">
        <f t="shared" si="9"/>
        <v>479.08500000000004</v>
      </c>
      <c r="L15" s="146">
        <f t="shared" si="9"/>
        <v>0</v>
      </c>
      <c r="M15" s="146">
        <f t="shared" si="9"/>
        <v>0</v>
      </c>
      <c r="N15" s="146">
        <f t="shared" si="9"/>
        <v>1296.3330000000001</v>
      </c>
      <c r="O15" s="146">
        <f t="shared" si="9"/>
        <v>222.51200000000006</v>
      </c>
      <c r="P15" s="146">
        <f t="shared" si="9"/>
        <v>0.1</v>
      </c>
      <c r="Q15" s="146">
        <f t="shared" si="9"/>
        <v>0.18000000000000002</v>
      </c>
      <c r="R15" s="146">
        <f t="shared" si="9"/>
        <v>0</v>
      </c>
      <c r="S15" s="146">
        <f t="shared" si="9"/>
        <v>1.665</v>
      </c>
      <c r="T15" s="146">
        <f t="shared" si="9"/>
        <v>222.61200000000005</v>
      </c>
      <c r="U15" s="146">
        <f t="shared" si="9"/>
        <v>2595.1910000000007</v>
      </c>
    </row>
    <row r="16" spans="1:21" s="148" customFormat="1" ht="38.25" customHeight="1">
      <c r="A16" s="189">
        <v>8</v>
      </c>
      <c r="B16" s="191" t="s">
        <v>23</v>
      </c>
      <c r="C16" s="3">
        <f>'[5]December 2021'!H16</f>
        <v>1011.2140000000004</v>
      </c>
      <c r="D16" s="3">
        <v>0</v>
      </c>
      <c r="E16" s="3">
        <f>'[5]December 2021'!E16+'[5]January 2022'!D16</f>
        <v>1.9299999999999997</v>
      </c>
      <c r="F16" s="3">
        <v>0</v>
      </c>
      <c r="G16" s="3">
        <f>'[5]December 2021'!G16+'[5]January 2022'!F16</f>
        <v>57.36</v>
      </c>
      <c r="H16" s="3">
        <f t="shared" ref="H16:H18" si="10">C16+(D16-F16)</f>
        <v>1011.2140000000004</v>
      </c>
      <c r="I16" s="3">
        <f>'[5]December 2021'!N16</f>
        <v>275.71600000000001</v>
      </c>
      <c r="J16" s="3">
        <f>2.39+6</f>
        <v>8.39</v>
      </c>
      <c r="K16" s="3">
        <f>'[5]December 2021'!K16+'[5]January 2022'!J16</f>
        <v>157.42500000000001</v>
      </c>
      <c r="L16" s="3">
        <v>0</v>
      </c>
      <c r="M16" s="3">
        <f>'[5]December 2021'!M16+'[5]January 2022'!L16</f>
        <v>0</v>
      </c>
      <c r="N16" s="3">
        <f t="shared" ref="N16:N18" si="11">I16+(J16-L16)</f>
        <v>284.10599999999999</v>
      </c>
      <c r="O16" s="3">
        <f>'[5]December 2021'!T16</f>
        <v>177.31200000000004</v>
      </c>
      <c r="P16" s="3">
        <v>0</v>
      </c>
      <c r="Q16" s="3">
        <f>'[5]December 2021'!Q16+'[5]January 2022'!P16</f>
        <v>0.05</v>
      </c>
      <c r="R16" s="3">
        <v>0</v>
      </c>
      <c r="S16" s="3">
        <f>'[5]December 2021'!S16+'[5]January 2022'!R16</f>
        <v>0</v>
      </c>
      <c r="T16" s="3">
        <f t="shared" ref="T16:T18" si="12">O16+(P16-R16)</f>
        <v>177.31200000000004</v>
      </c>
      <c r="U16" s="3">
        <f t="shared" ref="U16:U18" si="13">T16+N16+H16</f>
        <v>1472.6320000000005</v>
      </c>
    </row>
    <row r="17" spans="1:21" ht="61.5" customHeight="1">
      <c r="A17" s="149">
        <v>9</v>
      </c>
      <c r="B17" s="150" t="s">
        <v>24</v>
      </c>
      <c r="C17" s="3">
        <f>'[5]December 2021'!H17</f>
        <v>58.815999999999946</v>
      </c>
      <c r="D17" s="184">
        <v>0</v>
      </c>
      <c r="E17" s="3">
        <f>'[5]December 2021'!E17+'[5]January 2022'!D17</f>
        <v>3.51</v>
      </c>
      <c r="F17" s="184">
        <v>47.69</v>
      </c>
      <c r="G17" s="3">
        <f>'[5]December 2021'!G17+'[5]January 2022'!F17</f>
        <v>115.52</v>
      </c>
      <c r="H17" s="3">
        <f t="shared" si="10"/>
        <v>11.125999999999948</v>
      </c>
      <c r="I17" s="3">
        <f>'[5]December 2021'!N17</f>
        <v>442.87000000000018</v>
      </c>
      <c r="J17" s="184">
        <f>46.57+4.5</f>
        <v>51.07</v>
      </c>
      <c r="K17" s="3">
        <f>'[5]December 2021'!K17+'[5]January 2022'!J17</f>
        <v>145.91</v>
      </c>
      <c r="L17" s="184">
        <v>0</v>
      </c>
      <c r="M17" s="3">
        <f>'[5]December 2021'!M17+'[5]January 2022'!L17</f>
        <v>0</v>
      </c>
      <c r="N17" s="3">
        <f t="shared" si="11"/>
        <v>493.94000000000017</v>
      </c>
      <c r="O17" s="3">
        <f>'[5]December 2021'!T17</f>
        <v>6.33</v>
      </c>
      <c r="P17" s="184">
        <v>0</v>
      </c>
      <c r="Q17" s="3">
        <f>'[5]December 2021'!Q17+'[5]January 2022'!P17</f>
        <v>0.03</v>
      </c>
      <c r="R17" s="184">
        <v>0</v>
      </c>
      <c r="S17" s="3">
        <f>'[5]December 2021'!S17+'[5]January 2022'!R17</f>
        <v>1.665</v>
      </c>
      <c r="T17" s="3">
        <f t="shared" si="12"/>
        <v>6.33</v>
      </c>
      <c r="U17" s="3">
        <f t="shared" si="13"/>
        <v>511.39600000000007</v>
      </c>
    </row>
    <row r="18" spans="1:21" s="144" customFormat="1" ht="38.25" customHeight="1">
      <c r="A18" s="189">
        <v>10</v>
      </c>
      <c r="B18" s="191" t="s">
        <v>25</v>
      </c>
      <c r="C18" s="3">
        <f>'[5]December 2021'!H18</f>
        <v>135.7760000000001</v>
      </c>
      <c r="D18" s="3">
        <v>0</v>
      </c>
      <c r="E18" s="3">
        <f>'[5]December 2021'!E18+'[5]January 2022'!D18</f>
        <v>0.29000000000000004</v>
      </c>
      <c r="F18" s="3">
        <v>59.79</v>
      </c>
      <c r="G18" s="3">
        <f>'[5]December 2021'!G18+'[5]January 2022'!F18</f>
        <v>59.79</v>
      </c>
      <c r="H18" s="3">
        <f t="shared" si="10"/>
        <v>75.986000000000104</v>
      </c>
      <c r="I18" s="3">
        <f>'[5]December 2021'!N18</f>
        <v>482.99699999999996</v>
      </c>
      <c r="J18" s="3">
        <v>1.43</v>
      </c>
      <c r="K18" s="3">
        <f>'[5]December 2021'!K18+'[5]January 2022'!J18</f>
        <v>141.88999999999999</v>
      </c>
      <c r="L18" s="3">
        <v>0</v>
      </c>
      <c r="M18" s="3">
        <f>'[5]December 2021'!M18+'[5]January 2022'!L18</f>
        <v>0</v>
      </c>
      <c r="N18" s="3">
        <f t="shared" si="11"/>
        <v>484.42699999999996</v>
      </c>
      <c r="O18" s="3">
        <f>'[5]December 2021'!T18</f>
        <v>38.869999999999997</v>
      </c>
      <c r="P18" s="3">
        <v>0</v>
      </c>
      <c r="Q18" s="3">
        <f>'[5]December 2021'!Q18+'[5]January 2022'!P18</f>
        <v>0</v>
      </c>
      <c r="R18" s="3">
        <v>0</v>
      </c>
      <c r="S18" s="3">
        <f>'[5]December 2021'!S18+'[5]January 2022'!R18</f>
        <v>0</v>
      </c>
      <c r="T18" s="3">
        <f t="shared" si="12"/>
        <v>38.869999999999997</v>
      </c>
      <c r="U18" s="3">
        <f t="shared" si="13"/>
        <v>599.28300000000002</v>
      </c>
    </row>
    <row r="19" spans="1:21" s="144" customFormat="1" ht="38.25" customHeight="1">
      <c r="A19" s="188"/>
      <c r="B19" s="190" t="s">
        <v>26</v>
      </c>
      <c r="C19" s="146">
        <f>SUM(C16:C18)</f>
        <v>1205.8060000000005</v>
      </c>
      <c r="D19" s="146">
        <f t="shared" ref="D19:U19" si="14">SUM(D16:D18)</f>
        <v>0</v>
      </c>
      <c r="E19" s="146">
        <f t="shared" si="14"/>
        <v>5.7299999999999995</v>
      </c>
      <c r="F19" s="146">
        <f t="shared" si="14"/>
        <v>107.47999999999999</v>
      </c>
      <c r="G19" s="146">
        <f t="shared" si="14"/>
        <v>232.67</v>
      </c>
      <c r="H19" s="146">
        <f t="shared" si="14"/>
        <v>1098.3260000000005</v>
      </c>
      <c r="I19" s="146">
        <f t="shared" si="14"/>
        <v>1201.5830000000001</v>
      </c>
      <c r="J19" s="146">
        <f t="shared" si="14"/>
        <v>60.89</v>
      </c>
      <c r="K19" s="146">
        <f t="shared" si="14"/>
        <v>445.22500000000002</v>
      </c>
      <c r="L19" s="146">
        <f t="shared" si="14"/>
        <v>0</v>
      </c>
      <c r="M19" s="146">
        <f t="shared" si="14"/>
        <v>0</v>
      </c>
      <c r="N19" s="146">
        <f t="shared" si="14"/>
        <v>1262.4730000000002</v>
      </c>
      <c r="O19" s="146">
        <f t="shared" si="14"/>
        <v>222.51200000000006</v>
      </c>
      <c r="P19" s="146">
        <f t="shared" si="14"/>
        <v>0</v>
      </c>
      <c r="Q19" s="146">
        <f t="shared" si="14"/>
        <v>0.08</v>
      </c>
      <c r="R19" s="146">
        <f t="shared" si="14"/>
        <v>0</v>
      </c>
      <c r="S19" s="146">
        <f t="shared" si="14"/>
        <v>1.665</v>
      </c>
      <c r="T19" s="146">
        <f t="shared" si="14"/>
        <v>222.51200000000006</v>
      </c>
      <c r="U19" s="146">
        <f t="shared" si="14"/>
        <v>2583.3110000000006</v>
      </c>
    </row>
    <row r="20" spans="1:21" ht="38.25" customHeight="1">
      <c r="A20" s="189">
        <v>11</v>
      </c>
      <c r="B20" s="191" t="s">
        <v>27</v>
      </c>
      <c r="C20" s="3">
        <v>630.56999999999994</v>
      </c>
      <c r="D20" s="3">
        <v>0</v>
      </c>
      <c r="E20" s="3">
        <v>3.3000000000000003</v>
      </c>
      <c r="F20" s="3">
        <v>0</v>
      </c>
      <c r="G20" s="3">
        <v>0.43</v>
      </c>
      <c r="H20" s="3">
        <f t="shared" ref="H20:H23" si="15">C20+D20-F20</f>
        <v>630.56999999999994</v>
      </c>
      <c r="I20" s="3">
        <v>398.46800000000013</v>
      </c>
      <c r="J20" s="3">
        <v>0.72</v>
      </c>
      <c r="K20" s="3">
        <v>16.468</v>
      </c>
      <c r="L20" s="3">
        <v>0</v>
      </c>
      <c r="M20" s="3">
        <v>0</v>
      </c>
      <c r="N20" s="3">
        <f t="shared" ref="N20:N23" si="16">I20+J20-L20</f>
        <v>399.18800000000016</v>
      </c>
      <c r="O20" s="3">
        <v>40.350000000000009</v>
      </c>
      <c r="P20" s="3">
        <v>0</v>
      </c>
      <c r="Q20" s="3">
        <v>0.15</v>
      </c>
      <c r="R20" s="3">
        <v>0</v>
      </c>
      <c r="S20" s="3">
        <v>0.04</v>
      </c>
      <c r="T20" s="3">
        <f t="shared" ref="T20:T23" si="17">O20+P20-R20</f>
        <v>40.350000000000009</v>
      </c>
      <c r="U20" s="3">
        <f t="shared" ref="U20:U23" si="18">H20+N20+T20</f>
        <v>1070.1079999999999</v>
      </c>
    </row>
    <row r="21" spans="1:21" ht="38.25" customHeight="1">
      <c r="A21" s="189">
        <v>12</v>
      </c>
      <c r="B21" s="191" t="s">
        <v>28</v>
      </c>
      <c r="C21" s="3">
        <v>22.51</v>
      </c>
      <c r="D21" s="3">
        <v>0</v>
      </c>
      <c r="E21" s="3">
        <v>0</v>
      </c>
      <c r="F21" s="3">
        <v>0</v>
      </c>
      <c r="G21" s="3">
        <v>8.36</v>
      </c>
      <c r="H21" s="3">
        <f t="shared" si="15"/>
        <v>22.51</v>
      </c>
      <c r="I21" s="3">
        <v>397.18699999999995</v>
      </c>
      <c r="J21" s="3">
        <v>0.93</v>
      </c>
      <c r="K21" s="3">
        <v>29.424000000000007</v>
      </c>
      <c r="L21" s="3">
        <v>0</v>
      </c>
      <c r="M21" s="3">
        <v>0</v>
      </c>
      <c r="N21" s="3">
        <f t="shared" si="16"/>
        <v>398.11699999999996</v>
      </c>
      <c r="O21" s="3">
        <v>19.369999999999997</v>
      </c>
      <c r="P21" s="3">
        <v>0</v>
      </c>
      <c r="Q21" s="3">
        <v>0</v>
      </c>
      <c r="R21" s="3">
        <v>0</v>
      </c>
      <c r="S21" s="3">
        <v>0.19</v>
      </c>
      <c r="T21" s="3">
        <f t="shared" si="17"/>
        <v>19.369999999999997</v>
      </c>
      <c r="U21" s="3">
        <f t="shared" si="18"/>
        <v>439.99699999999996</v>
      </c>
    </row>
    <row r="22" spans="1:21" s="144" customFormat="1" ht="38.25" customHeight="1">
      <c r="A22" s="189">
        <v>13</v>
      </c>
      <c r="B22" s="191" t="s">
        <v>29</v>
      </c>
      <c r="C22" s="3">
        <v>120.44000000000001</v>
      </c>
      <c r="D22" s="3">
        <v>1.04</v>
      </c>
      <c r="E22" s="3">
        <v>5.22</v>
      </c>
      <c r="F22" s="3">
        <v>99.05</v>
      </c>
      <c r="G22" s="3">
        <v>163.51</v>
      </c>
      <c r="H22" s="3">
        <f t="shared" si="15"/>
        <v>22.430000000000021</v>
      </c>
      <c r="I22" s="3">
        <v>452.16000000000008</v>
      </c>
      <c r="J22" s="3">
        <v>236.81</v>
      </c>
      <c r="K22" s="3">
        <v>347.44499999999999</v>
      </c>
      <c r="L22" s="3">
        <v>0</v>
      </c>
      <c r="M22" s="3">
        <v>19.510000000000002</v>
      </c>
      <c r="N22" s="3">
        <f t="shared" si="16"/>
        <v>688.97</v>
      </c>
      <c r="O22" s="3">
        <v>4.370000000000001</v>
      </c>
      <c r="P22" s="3">
        <v>0</v>
      </c>
      <c r="Q22" s="3">
        <v>0</v>
      </c>
      <c r="R22" s="3">
        <v>3.77</v>
      </c>
      <c r="S22" s="3">
        <v>16.52</v>
      </c>
      <c r="T22" s="3">
        <f t="shared" si="17"/>
        <v>0.60000000000000098</v>
      </c>
      <c r="U22" s="3">
        <f t="shared" si="18"/>
        <v>712.00000000000011</v>
      </c>
    </row>
    <row r="23" spans="1:21" s="144" customFormat="1" ht="38.25" customHeight="1">
      <c r="A23" s="189">
        <v>14</v>
      </c>
      <c r="B23" s="191" t="s">
        <v>30</v>
      </c>
      <c r="C23" s="3">
        <v>427.24</v>
      </c>
      <c r="D23" s="3">
        <v>0</v>
      </c>
      <c r="E23" s="3">
        <v>8.35</v>
      </c>
      <c r="F23" s="3">
        <v>0</v>
      </c>
      <c r="G23" s="3">
        <v>3.4</v>
      </c>
      <c r="H23" s="3">
        <f t="shared" si="15"/>
        <v>427.24</v>
      </c>
      <c r="I23" s="3">
        <v>88.295000000000002</v>
      </c>
      <c r="J23" s="3">
        <v>13.59</v>
      </c>
      <c r="K23" s="3">
        <v>25.085000000000001</v>
      </c>
      <c r="L23" s="3">
        <v>0</v>
      </c>
      <c r="M23" s="3">
        <v>0</v>
      </c>
      <c r="N23" s="3">
        <f t="shared" si="16"/>
        <v>101.88500000000001</v>
      </c>
      <c r="O23" s="3">
        <v>22.5</v>
      </c>
      <c r="P23" s="3">
        <v>0</v>
      </c>
      <c r="Q23" s="3">
        <v>0</v>
      </c>
      <c r="R23" s="3">
        <v>0</v>
      </c>
      <c r="S23" s="3">
        <v>3.26</v>
      </c>
      <c r="T23" s="3">
        <f t="shared" si="17"/>
        <v>22.5</v>
      </c>
      <c r="U23" s="3">
        <f t="shared" si="18"/>
        <v>551.625</v>
      </c>
    </row>
    <row r="24" spans="1:21" s="144" customFormat="1" ht="38.25" customHeight="1">
      <c r="A24" s="188"/>
      <c r="B24" s="190" t="s">
        <v>31</v>
      </c>
      <c r="C24" s="146">
        <f>SUM(C20:C23)</f>
        <v>1200.76</v>
      </c>
      <c r="D24" s="146">
        <f t="shared" ref="D24:U24" si="19">SUM(D20:D23)</f>
        <v>1.04</v>
      </c>
      <c r="E24" s="146">
        <f t="shared" si="19"/>
        <v>16.869999999999997</v>
      </c>
      <c r="F24" s="146">
        <f t="shared" si="19"/>
        <v>99.05</v>
      </c>
      <c r="G24" s="146">
        <f t="shared" si="19"/>
        <v>175.7</v>
      </c>
      <c r="H24" s="146">
        <f t="shared" si="19"/>
        <v>1102.75</v>
      </c>
      <c r="I24" s="146">
        <f t="shared" si="19"/>
        <v>1336.1100000000001</v>
      </c>
      <c r="J24" s="146">
        <f t="shared" si="19"/>
        <v>252.05</v>
      </c>
      <c r="K24" s="146">
        <f t="shared" si="19"/>
        <v>418.42199999999997</v>
      </c>
      <c r="L24" s="146">
        <f t="shared" si="19"/>
        <v>0</v>
      </c>
      <c r="M24" s="146">
        <f t="shared" si="19"/>
        <v>19.510000000000002</v>
      </c>
      <c r="N24" s="146">
        <f t="shared" si="19"/>
        <v>1588.16</v>
      </c>
      <c r="O24" s="146">
        <f t="shared" si="19"/>
        <v>86.59</v>
      </c>
      <c r="P24" s="146">
        <f t="shared" si="19"/>
        <v>0</v>
      </c>
      <c r="Q24" s="146">
        <f t="shared" si="19"/>
        <v>0.15</v>
      </c>
      <c r="R24" s="146">
        <f t="shared" si="19"/>
        <v>3.77</v>
      </c>
      <c r="S24" s="146">
        <f t="shared" si="19"/>
        <v>20.009999999999998</v>
      </c>
      <c r="T24" s="146">
        <f t="shared" si="19"/>
        <v>82.820000000000007</v>
      </c>
      <c r="U24" s="146">
        <f t="shared" si="19"/>
        <v>2773.73</v>
      </c>
    </row>
    <row r="25" spans="1:21" s="144" customFormat="1" ht="38.25" customHeight="1">
      <c r="A25" s="188"/>
      <c r="B25" s="190" t="s">
        <v>32</v>
      </c>
      <c r="C25" s="146">
        <f>C24+C19+C15+C11</f>
        <v>4164.6420000000016</v>
      </c>
      <c r="D25" s="146">
        <f t="shared" ref="D25:U25" si="20">D24+D19+D15+D11</f>
        <v>1.1800000000000002</v>
      </c>
      <c r="E25" s="146">
        <f t="shared" si="20"/>
        <v>28.919999999999998</v>
      </c>
      <c r="F25" s="146">
        <f t="shared" si="20"/>
        <v>224.48999999999998</v>
      </c>
      <c r="G25" s="146">
        <f t="shared" si="20"/>
        <v>672.66800000000001</v>
      </c>
      <c r="H25" s="146">
        <f t="shared" si="20"/>
        <v>3941.3320000000012</v>
      </c>
      <c r="I25" s="146">
        <f t="shared" si="20"/>
        <v>5573.027</v>
      </c>
      <c r="J25" s="146">
        <f t="shared" si="20"/>
        <v>330.72500000000002</v>
      </c>
      <c r="K25" s="146">
        <f t="shared" si="20"/>
        <v>1453.6599999999999</v>
      </c>
      <c r="L25" s="146">
        <f t="shared" si="20"/>
        <v>0</v>
      </c>
      <c r="M25" s="146">
        <f t="shared" si="20"/>
        <v>19.510000000000002</v>
      </c>
      <c r="N25" s="146">
        <f t="shared" si="20"/>
        <v>5903.7520000000004</v>
      </c>
      <c r="O25" s="146">
        <f t="shared" si="20"/>
        <v>660.23400000000015</v>
      </c>
      <c r="P25" s="146">
        <f t="shared" si="20"/>
        <v>1.1000000000000001</v>
      </c>
      <c r="Q25" s="146">
        <f t="shared" si="20"/>
        <v>6.4700000000000006</v>
      </c>
      <c r="R25" s="146">
        <f t="shared" si="20"/>
        <v>3.77</v>
      </c>
      <c r="S25" s="146">
        <f t="shared" si="20"/>
        <v>25.219999999999995</v>
      </c>
      <c r="T25" s="146">
        <f t="shared" si="20"/>
        <v>657.56400000000008</v>
      </c>
      <c r="U25" s="146">
        <f t="shared" si="20"/>
        <v>10502.648000000001</v>
      </c>
    </row>
    <row r="26" spans="1:21" ht="38.25" customHeight="1">
      <c r="A26" s="189">
        <v>15</v>
      </c>
      <c r="B26" s="191" t="s">
        <v>33</v>
      </c>
      <c r="C26" s="3">
        <v>1550.1299999999999</v>
      </c>
      <c r="D26" s="3">
        <v>2.85</v>
      </c>
      <c r="E26" s="3">
        <v>102.45</v>
      </c>
      <c r="F26" s="3">
        <v>0</v>
      </c>
      <c r="G26" s="3">
        <v>0</v>
      </c>
      <c r="H26" s="3">
        <f t="shared" ref="H26:H27" si="21">C26+D26-F26</f>
        <v>1552.9799999999998</v>
      </c>
      <c r="I26" s="3">
        <v>66.17</v>
      </c>
      <c r="J26" s="3">
        <v>1.1600000000000001</v>
      </c>
      <c r="K26" s="3">
        <v>8.2799999999999994</v>
      </c>
      <c r="L26" s="3">
        <v>0</v>
      </c>
      <c r="M26" s="3">
        <v>0</v>
      </c>
      <c r="N26" s="3">
        <f t="shared" ref="N26:N27" si="22">I26+J26-L26</f>
        <v>67.33</v>
      </c>
      <c r="O26" s="3">
        <v>16.11</v>
      </c>
      <c r="P26" s="3">
        <v>0</v>
      </c>
      <c r="Q26" s="3">
        <v>2.62</v>
      </c>
      <c r="R26" s="3">
        <v>0</v>
      </c>
      <c r="S26" s="3">
        <v>0</v>
      </c>
      <c r="T26" s="3">
        <f t="shared" ref="T26:T27" si="23">O26+P26-R26</f>
        <v>16.11</v>
      </c>
      <c r="U26" s="3">
        <f t="shared" ref="U26:U27" si="24">H26+N26+T26</f>
        <v>1636.4199999999996</v>
      </c>
    </row>
    <row r="27" spans="1:21" s="144" customFormat="1" ht="38.25" customHeight="1">
      <c r="A27" s="189">
        <v>16</v>
      </c>
      <c r="B27" s="191" t="s">
        <v>34</v>
      </c>
      <c r="C27" s="3">
        <v>5568.6850000000013</v>
      </c>
      <c r="D27" s="3">
        <v>8.02</v>
      </c>
      <c r="E27" s="3">
        <v>122.56500000000001</v>
      </c>
      <c r="F27" s="3">
        <v>0</v>
      </c>
      <c r="G27" s="3">
        <v>0</v>
      </c>
      <c r="H27" s="3">
        <f t="shared" si="21"/>
        <v>5576.7050000000017</v>
      </c>
      <c r="I27" s="3">
        <v>585.73799999999994</v>
      </c>
      <c r="J27" s="3">
        <v>8.4499999999999993</v>
      </c>
      <c r="K27" s="3">
        <v>38.19</v>
      </c>
      <c r="L27" s="3">
        <v>0</v>
      </c>
      <c r="M27" s="3">
        <v>0</v>
      </c>
      <c r="N27" s="3">
        <f t="shared" si="22"/>
        <v>594.18799999999999</v>
      </c>
      <c r="O27" s="3">
        <v>33.49</v>
      </c>
      <c r="P27" s="3">
        <v>0</v>
      </c>
      <c r="Q27" s="3">
        <v>0</v>
      </c>
      <c r="R27" s="3">
        <v>0</v>
      </c>
      <c r="S27" s="3">
        <v>0</v>
      </c>
      <c r="T27" s="3">
        <f t="shared" si="23"/>
        <v>33.49</v>
      </c>
      <c r="U27" s="3">
        <f t="shared" si="24"/>
        <v>6204.3830000000016</v>
      </c>
    </row>
    <row r="28" spans="1:21" s="144" customFormat="1" ht="38.25" customHeight="1">
      <c r="A28" s="188"/>
      <c r="B28" s="190" t="s">
        <v>35</v>
      </c>
      <c r="C28" s="146">
        <f>SUM(C26:C27)</f>
        <v>7118.8150000000014</v>
      </c>
      <c r="D28" s="146">
        <f t="shared" ref="D28:U28" si="25">SUM(D26:D27)</f>
        <v>10.87</v>
      </c>
      <c r="E28" s="146">
        <f t="shared" si="25"/>
        <v>225.01500000000001</v>
      </c>
      <c r="F28" s="146">
        <f t="shared" si="25"/>
        <v>0</v>
      </c>
      <c r="G28" s="146">
        <f t="shared" si="25"/>
        <v>0</v>
      </c>
      <c r="H28" s="146">
        <f t="shared" si="25"/>
        <v>7129.6850000000013</v>
      </c>
      <c r="I28" s="146">
        <f t="shared" si="25"/>
        <v>651.9079999999999</v>
      </c>
      <c r="J28" s="146">
        <f t="shared" si="25"/>
        <v>9.61</v>
      </c>
      <c r="K28" s="146">
        <f t="shared" si="25"/>
        <v>46.47</v>
      </c>
      <c r="L28" s="146">
        <f t="shared" si="25"/>
        <v>0</v>
      </c>
      <c r="M28" s="146">
        <f t="shared" si="25"/>
        <v>0</v>
      </c>
      <c r="N28" s="146">
        <f t="shared" si="25"/>
        <v>661.51800000000003</v>
      </c>
      <c r="O28" s="146">
        <f t="shared" si="25"/>
        <v>49.6</v>
      </c>
      <c r="P28" s="146">
        <f t="shared" si="25"/>
        <v>0</v>
      </c>
      <c r="Q28" s="146">
        <f t="shared" si="25"/>
        <v>2.62</v>
      </c>
      <c r="R28" s="146">
        <f t="shared" si="25"/>
        <v>0</v>
      </c>
      <c r="S28" s="146">
        <f t="shared" si="25"/>
        <v>0</v>
      </c>
      <c r="T28" s="146">
        <f t="shared" si="25"/>
        <v>49.6</v>
      </c>
      <c r="U28" s="146">
        <f t="shared" si="25"/>
        <v>7840.8030000000017</v>
      </c>
    </row>
    <row r="29" spans="1:21" ht="38.25" customHeight="1">
      <c r="A29" s="189">
        <v>17</v>
      </c>
      <c r="B29" s="191" t="s">
        <v>36</v>
      </c>
      <c r="C29" s="3">
        <v>4452.1580000000013</v>
      </c>
      <c r="D29" s="3">
        <v>2.31</v>
      </c>
      <c r="E29" s="3">
        <v>43.261000000000017</v>
      </c>
      <c r="F29" s="3">
        <v>0</v>
      </c>
      <c r="G29" s="3">
        <v>0</v>
      </c>
      <c r="H29" s="3">
        <f t="shared" ref="H29:H32" si="26">C29+D29-F29</f>
        <v>4454.4680000000017</v>
      </c>
      <c r="I29" s="3">
        <v>143.92000000000002</v>
      </c>
      <c r="J29" s="3">
        <v>7.8900000000000006</v>
      </c>
      <c r="K29" s="3">
        <v>55.150000000000006</v>
      </c>
      <c r="L29" s="3">
        <v>0</v>
      </c>
      <c r="M29" s="3">
        <v>0</v>
      </c>
      <c r="N29" s="3">
        <f t="shared" ref="N29:N32" si="27">I29+J29-L29</f>
        <v>151.81</v>
      </c>
      <c r="O29" s="3">
        <v>57.720000000000006</v>
      </c>
      <c r="P29" s="3">
        <v>0</v>
      </c>
      <c r="Q29" s="3">
        <v>0</v>
      </c>
      <c r="R29" s="3">
        <v>0</v>
      </c>
      <c r="S29" s="3">
        <v>0</v>
      </c>
      <c r="T29" s="3">
        <f t="shared" ref="T29:T32" si="28">O29+P29-R29</f>
        <v>57.720000000000006</v>
      </c>
      <c r="U29" s="3">
        <f t="shared" ref="U29:U32" si="29">H29+N29+T29</f>
        <v>4663.9980000000023</v>
      </c>
    </row>
    <row r="30" spans="1:21" ht="38.25" customHeight="1">
      <c r="A30" s="189">
        <v>18</v>
      </c>
      <c r="B30" s="191" t="s">
        <v>37</v>
      </c>
      <c r="C30" s="3">
        <v>3567.74</v>
      </c>
      <c r="D30" s="3">
        <v>7.63</v>
      </c>
      <c r="E30" s="3">
        <v>116.79899999999999</v>
      </c>
      <c r="F30" s="3">
        <v>0</v>
      </c>
      <c r="G30" s="3">
        <v>0</v>
      </c>
      <c r="H30" s="3">
        <f t="shared" si="26"/>
        <v>3575.37</v>
      </c>
      <c r="I30" s="3">
        <v>36.697000000000003</v>
      </c>
      <c r="J30" s="3">
        <v>5</v>
      </c>
      <c r="K30" s="3">
        <v>20.2</v>
      </c>
      <c r="L30" s="3">
        <v>0</v>
      </c>
      <c r="M30" s="3">
        <v>0</v>
      </c>
      <c r="N30" s="3">
        <f t="shared" si="27"/>
        <v>41.697000000000003</v>
      </c>
      <c r="O30" s="3">
        <v>23.25</v>
      </c>
      <c r="P30" s="3">
        <v>0</v>
      </c>
      <c r="Q30" s="3">
        <v>0</v>
      </c>
      <c r="R30" s="3">
        <v>0</v>
      </c>
      <c r="S30" s="3">
        <v>0</v>
      </c>
      <c r="T30" s="3">
        <f t="shared" si="28"/>
        <v>23.25</v>
      </c>
      <c r="U30" s="3">
        <f t="shared" si="29"/>
        <v>3640.317</v>
      </c>
    </row>
    <row r="31" spans="1:21" s="144" customFormat="1" ht="38.25" customHeight="1">
      <c r="A31" s="189">
        <v>19</v>
      </c>
      <c r="B31" s="191" t="s">
        <v>38</v>
      </c>
      <c r="C31" s="3">
        <v>4589.4290000000001</v>
      </c>
      <c r="D31" s="3">
        <v>0.56999999999999995</v>
      </c>
      <c r="E31" s="3">
        <v>113.09799999999998</v>
      </c>
      <c r="F31" s="3">
        <v>0</v>
      </c>
      <c r="G31" s="3">
        <v>0</v>
      </c>
      <c r="H31" s="3">
        <f t="shared" si="26"/>
        <v>4589.9989999999998</v>
      </c>
      <c r="I31" s="3">
        <v>86.710000000000022</v>
      </c>
      <c r="J31" s="3">
        <v>0</v>
      </c>
      <c r="K31" s="3">
        <v>0.28000000000000003</v>
      </c>
      <c r="L31" s="3">
        <v>0</v>
      </c>
      <c r="M31" s="3">
        <v>0</v>
      </c>
      <c r="N31" s="3">
        <f t="shared" si="27"/>
        <v>86.710000000000022</v>
      </c>
      <c r="O31" s="3">
        <v>14.850000000000001</v>
      </c>
      <c r="P31" s="3">
        <v>0</v>
      </c>
      <c r="Q31" s="3">
        <v>0</v>
      </c>
      <c r="R31" s="3">
        <v>0</v>
      </c>
      <c r="S31" s="3">
        <v>0</v>
      </c>
      <c r="T31" s="3">
        <f t="shared" si="28"/>
        <v>14.850000000000001</v>
      </c>
      <c r="U31" s="3">
        <f t="shared" si="29"/>
        <v>4691.5590000000002</v>
      </c>
    </row>
    <row r="32" spans="1:21" ht="38.25" customHeight="1">
      <c r="A32" s="189">
        <v>20</v>
      </c>
      <c r="B32" s="191" t="s">
        <v>39</v>
      </c>
      <c r="C32" s="3">
        <v>2333.1557999999995</v>
      </c>
      <c r="D32" s="3">
        <v>9.6999999999999993</v>
      </c>
      <c r="E32" s="3">
        <v>47.02000000000001</v>
      </c>
      <c r="F32" s="3">
        <v>0</v>
      </c>
      <c r="G32" s="3">
        <v>0</v>
      </c>
      <c r="H32" s="3">
        <f t="shared" si="26"/>
        <v>2342.8557999999994</v>
      </c>
      <c r="I32" s="3">
        <v>380.57599999999996</v>
      </c>
      <c r="J32" s="3">
        <v>11.26</v>
      </c>
      <c r="K32" s="3">
        <v>48.974999999999994</v>
      </c>
      <c r="L32" s="3">
        <v>0</v>
      </c>
      <c r="M32" s="3">
        <v>0</v>
      </c>
      <c r="N32" s="3">
        <f t="shared" si="27"/>
        <v>391.83599999999996</v>
      </c>
      <c r="O32" s="3">
        <v>67.551999999999992</v>
      </c>
      <c r="P32" s="3">
        <v>0</v>
      </c>
      <c r="Q32" s="3">
        <v>7.0000000000000001E-3</v>
      </c>
      <c r="R32" s="3">
        <v>0</v>
      </c>
      <c r="S32" s="3">
        <v>0</v>
      </c>
      <c r="T32" s="3">
        <f t="shared" si="28"/>
        <v>67.551999999999992</v>
      </c>
      <c r="U32" s="3">
        <f t="shared" si="29"/>
        <v>2802.2437999999993</v>
      </c>
    </row>
    <row r="33" spans="1:21" s="144" customFormat="1" ht="38.25" customHeight="1">
      <c r="A33" s="188"/>
      <c r="B33" s="190" t="s">
        <v>72</v>
      </c>
      <c r="C33" s="146">
        <f>SUM(C29:C32)</f>
        <v>14942.482800000002</v>
      </c>
      <c r="D33" s="146">
        <f t="shared" ref="D33:U33" si="30">SUM(D29:D32)</f>
        <v>20.21</v>
      </c>
      <c r="E33" s="146">
        <f t="shared" si="30"/>
        <v>320.178</v>
      </c>
      <c r="F33" s="146">
        <f t="shared" si="30"/>
        <v>0</v>
      </c>
      <c r="G33" s="146">
        <f t="shared" si="30"/>
        <v>0</v>
      </c>
      <c r="H33" s="146">
        <f t="shared" si="30"/>
        <v>14962.692800000001</v>
      </c>
      <c r="I33" s="146">
        <f t="shared" si="30"/>
        <v>647.90300000000002</v>
      </c>
      <c r="J33" s="146">
        <f t="shared" si="30"/>
        <v>24.15</v>
      </c>
      <c r="K33" s="146">
        <f t="shared" si="30"/>
        <v>124.605</v>
      </c>
      <c r="L33" s="146">
        <f t="shared" si="30"/>
        <v>0</v>
      </c>
      <c r="M33" s="146">
        <f t="shared" si="30"/>
        <v>0</v>
      </c>
      <c r="N33" s="146">
        <f t="shared" si="30"/>
        <v>672.053</v>
      </c>
      <c r="O33" s="146">
        <f t="shared" si="30"/>
        <v>163.37199999999999</v>
      </c>
      <c r="P33" s="146">
        <f t="shared" si="30"/>
        <v>0</v>
      </c>
      <c r="Q33" s="146">
        <f t="shared" si="30"/>
        <v>7.0000000000000001E-3</v>
      </c>
      <c r="R33" s="146">
        <f t="shared" si="30"/>
        <v>0</v>
      </c>
      <c r="S33" s="146">
        <f t="shared" si="30"/>
        <v>0</v>
      </c>
      <c r="T33" s="146">
        <f t="shared" si="30"/>
        <v>163.37199999999999</v>
      </c>
      <c r="U33" s="146">
        <f t="shared" si="30"/>
        <v>15798.117800000004</v>
      </c>
    </row>
    <row r="34" spans="1:21" ht="38.25" customHeight="1">
      <c r="A34" s="189">
        <v>21</v>
      </c>
      <c r="B34" s="191" t="s">
        <v>41</v>
      </c>
      <c r="C34" s="3">
        <v>4429.59</v>
      </c>
      <c r="D34" s="3">
        <v>9.51</v>
      </c>
      <c r="E34" s="3">
        <v>66.81</v>
      </c>
      <c r="F34" s="3">
        <v>0</v>
      </c>
      <c r="G34" s="3">
        <v>0</v>
      </c>
      <c r="H34" s="3">
        <f t="shared" ref="H34:H37" si="31">C34+D34-F34</f>
        <v>4439.1000000000004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f t="shared" ref="N34:N37" si="32">I34+J34-L34</f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f t="shared" ref="T34:T37" si="33">O34+P34-R34</f>
        <v>0</v>
      </c>
      <c r="U34" s="3">
        <f t="shared" ref="U34:U37" si="34">H34+N34+T34</f>
        <v>4439.1000000000004</v>
      </c>
    </row>
    <row r="35" spans="1:21" ht="38.25" customHeight="1">
      <c r="A35" s="189">
        <v>22</v>
      </c>
      <c r="B35" s="191" t="s">
        <v>42</v>
      </c>
      <c r="C35" s="3">
        <v>6127.0099999999975</v>
      </c>
      <c r="D35" s="3">
        <v>82.57</v>
      </c>
      <c r="E35" s="3">
        <v>322.96000000000004</v>
      </c>
      <c r="F35" s="3">
        <v>0</v>
      </c>
      <c r="G35" s="3">
        <v>0</v>
      </c>
      <c r="H35" s="3">
        <f t="shared" si="31"/>
        <v>6209.5799999999972</v>
      </c>
      <c r="I35" s="3">
        <v>6.92</v>
      </c>
      <c r="J35" s="3">
        <v>0</v>
      </c>
      <c r="K35" s="3">
        <v>2.92</v>
      </c>
      <c r="L35" s="3">
        <v>0</v>
      </c>
      <c r="M35" s="3">
        <v>0</v>
      </c>
      <c r="N35" s="3">
        <f t="shared" si="32"/>
        <v>6.92</v>
      </c>
      <c r="O35" s="3">
        <v>58.420000000000009</v>
      </c>
      <c r="P35" s="3">
        <v>0</v>
      </c>
      <c r="Q35" s="3">
        <v>13.89</v>
      </c>
      <c r="R35" s="3">
        <v>0</v>
      </c>
      <c r="S35" s="3">
        <v>0</v>
      </c>
      <c r="T35" s="3">
        <f t="shared" si="33"/>
        <v>58.420000000000009</v>
      </c>
      <c r="U35" s="3">
        <f t="shared" si="34"/>
        <v>6274.9199999999973</v>
      </c>
    </row>
    <row r="36" spans="1:21" s="144" customFormat="1" ht="38.25" customHeight="1">
      <c r="A36" s="189">
        <v>23</v>
      </c>
      <c r="B36" s="191" t="s">
        <v>43</v>
      </c>
      <c r="C36" s="3">
        <v>3426.0099999999998</v>
      </c>
      <c r="D36" s="3">
        <v>25.09</v>
      </c>
      <c r="E36" s="3">
        <v>121.86</v>
      </c>
      <c r="F36" s="3">
        <v>0</v>
      </c>
      <c r="G36" s="3">
        <v>0</v>
      </c>
      <c r="H36" s="3">
        <f t="shared" si="31"/>
        <v>3451.1</v>
      </c>
      <c r="I36" s="3">
        <v>29.680000000000039</v>
      </c>
      <c r="J36" s="3">
        <v>0</v>
      </c>
      <c r="K36" s="3">
        <v>4.63</v>
      </c>
      <c r="L36" s="3">
        <v>0</v>
      </c>
      <c r="M36" s="3">
        <v>0</v>
      </c>
      <c r="N36" s="3">
        <f t="shared" si="32"/>
        <v>29.680000000000039</v>
      </c>
      <c r="O36" s="3">
        <v>12.459999999999999</v>
      </c>
      <c r="P36" s="3">
        <v>4.63</v>
      </c>
      <c r="Q36" s="3">
        <v>14.89</v>
      </c>
      <c r="R36" s="3">
        <v>0</v>
      </c>
      <c r="S36" s="3">
        <v>0</v>
      </c>
      <c r="T36" s="3">
        <f t="shared" si="33"/>
        <v>17.09</v>
      </c>
      <c r="U36" s="3">
        <f t="shared" si="34"/>
        <v>3497.87</v>
      </c>
    </row>
    <row r="37" spans="1:21" s="144" customFormat="1" ht="38.25" customHeight="1">
      <c r="A37" s="189">
        <v>24</v>
      </c>
      <c r="B37" s="191" t="s">
        <v>44</v>
      </c>
      <c r="C37" s="3">
        <v>4785.1599999999971</v>
      </c>
      <c r="D37" s="3">
        <v>2.96</v>
      </c>
      <c r="E37" s="3">
        <v>86.679999999999978</v>
      </c>
      <c r="F37" s="3">
        <v>0</v>
      </c>
      <c r="G37" s="3">
        <v>0</v>
      </c>
      <c r="H37" s="3">
        <f t="shared" si="31"/>
        <v>4788.1199999999972</v>
      </c>
      <c r="I37" s="3">
        <v>13.490000000000002</v>
      </c>
      <c r="J37" s="3">
        <v>0</v>
      </c>
      <c r="K37" s="3">
        <v>13.49</v>
      </c>
      <c r="L37" s="3">
        <v>0</v>
      </c>
      <c r="M37" s="3">
        <v>0</v>
      </c>
      <c r="N37" s="3">
        <f t="shared" si="32"/>
        <v>13.490000000000002</v>
      </c>
      <c r="O37" s="3">
        <v>3.1</v>
      </c>
      <c r="P37" s="3">
        <v>3.42</v>
      </c>
      <c r="Q37" s="3">
        <v>5.48</v>
      </c>
      <c r="R37" s="3">
        <v>0</v>
      </c>
      <c r="S37" s="3">
        <v>0</v>
      </c>
      <c r="T37" s="3">
        <f t="shared" si="33"/>
        <v>6.52</v>
      </c>
      <c r="U37" s="3">
        <f t="shared" si="34"/>
        <v>4808.1299999999974</v>
      </c>
    </row>
    <row r="38" spans="1:21" s="144" customFormat="1" ht="38.25" customHeight="1">
      <c r="A38" s="188"/>
      <c r="B38" s="190" t="s">
        <v>45</v>
      </c>
      <c r="C38" s="146">
        <f>SUM(C34:C37)</f>
        <v>18767.769999999997</v>
      </c>
      <c r="D38" s="146">
        <f t="shared" ref="D38:U38" si="35">SUM(D34:D37)</f>
        <v>120.13</v>
      </c>
      <c r="E38" s="146">
        <f t="shared" si="35"/>
        <v>598.31000000000006</v>
      </c>
      <c r="F38" s="146">
        <f t="shared" si="35"/>
        <v>0</v>
      </c>
      <c r="G38" s="146">
        <f t="shared" si="35"/>
        <v>0</v>
      </c>
      <c r="H38" s="146">
        <f t="shared" si="35"/>
        <v>18887.899999999994</v>
      </c>
      <c r="I38" s="146">
        <f t="shared" si="35"/>
        <v>50.090000000000039</v>
      </c>
      <c r="J38" s="146">
        <f t="shared" si="35"/>
        <v>0</v>
      </c>
      <c r="K38" s="146">
        <f t="shared" si="35"/>
        <v>21.04</v>
      </c>
      <c r="L38" s="146">
        <f t="shared" si="35"/>
        <v>0</v>
      </c>
      <c r="M38" s="146">
        <f t="shared" si="35"/>
        <v>0</v>
      </c>
      <c r="N38" s="146">
        <f t="shared" si="35"/>
        <v>50.090000000000039</v>
      </c>
      <c r="O38" s="146">
        <f t="shared" si="35"/>
        <v>73.98</v>
      </c>
      <c r="P38" s="146">
        <f t="shared" si="35"/>
        <v>8.0500000000000007</v>
      </c>
      <c r="Q38" s="146">
        <f t="shared" si="35"/>
        <v>34.260000000000005</v>
      </c>
      <c r="R38" s="146">
        <f t="shared" si="35"/>
        <v>0</v>
      </c>
      <c r="S38" s="146">
        <f t="shared" si="35"/>
        <v>0</v>
      </c>
      <c r="T38" s="146">
        <f t="shared" si="35"/>
        <v>82.03</v>
      </c>
      <c r="U38" s="146">
        <f t="shared" si="35"/>
        <v>19020.019999999993</v>
      </c>
    </row>
    <row r="39" spans="1:21" s="144" customFormat="1" ht="38.25" customHeight="1">
      <c r="A39" s="188"/>
      <c r="B39" s="190" t="s">
        <v>46</v>
      </c>
      <c r="C39" s="146">
        <f>C38+C33+C28</f>
        <v>40829.067800000004</v>
      </c>
      <c r="D39" s="146">
        <f t="shared" ref="D39:U39" si="36">D38+D33+D28</f>
        <v>151.21</v>
      </c>
      <c r="E39" s="146">
        <f t="shared" si="36"/>
        <v>1143.5030000000002</v>
      </c>
      <c r="F39" s="146">
        <f t="shared" si="36"/>
        <v>0</v>
      </c>
      <c r="G39" s="146">
        <f t="shared" si="36"/>
        <v>0</v>
      </c>
      <c r="H39" s="146">
        <f t="shared" si="36"/>
        <v>40980.277799999996</v>
      </c>
      <c r="I39" s="146">
        <f t="shared" si="36"/>
        <v>1349.9009999999998</v>
      </c>
      <c r="J39" s="146">
        <f t="shared" si="36"/>
        <v>33.76</v>
      </c>
      <c r="K39" s="146">
        <f t="shared" si="36"/>
        <v>192.11500000000001</v>
      </c>
      <c r="L39" s="146">
        <f t="shared" si="36"/>
        <v>0</v>
      </c>
      <c r="M39" s="146">
        <f t="shared" si="36"/>
        <v>0</v>
      </c>
      <c r="N39" s="146">
        <f t="shared" si="36"/>
        <v>1383.6610000000001</v>
      </c>
      <c r="O39" s="146">
        <f t="shared" si="36"/>
        <v>286.952</v>
      </c>
      <c r="P39" s="146">
        <f t="shared" si="36"/>
        <v>8.0500000000000007</v>
      </c>
      <c r="Q39" s="146">
        <f t="shared" si="36"/>
        <v>36.887</v>
      </c>
      <c r="R39" s="146">
        <f t="shared" si="36"/>
        <v>0</v>
      </c>
      <c r="S39" s="146">
        <f t="shared" si="36"/>
        <v>0</v>
      </c>
      <c r="T39" s="146">
        <f t="shared" si="36"/>
        <v>295.00200000000001</v>
      </c>
      <c r="U39" s="146">
        <f t="shared" si="36"/>
        <v>42658.940799999997</v>
      </c>
    </row>
    <row r="40" spans="1:21" ht="38.25" customHeight="1">
      <c r="A40" s="189">
        <v>25</v>
      </c>
      <c r="B40" s="191" t="s">
        <v>47</v>
      </c>
      <c r="C40" s="3">
        <v>11271.444</v>
      </c>
      <c r="D40" s="3">
        <v>119</v>
      </c>
      <c r="E40" s="3">
        <v>395.584</v>
      </c>
      <c r="F40" s="3">
        <v>0</v>
      </c>
      <c r="G40" s="3">
        <v>0</v>
      </c>
      <c r="H40" s="3">
        <f t="shared" ref="H40:H43" si="37">C40+D40-F40</f>
        <v>11390.444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f t="shared" ref="N40:N43" si="38">I40+J40-L40</f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f t="shared" ref="T40:T43" si="39">O40+P40-R40</f>
        <v>0</v>
      </c>
      <c r="U40" s="3">
        <f t="shared" ref="U40:U43" si="40">H40+N40+T40</f>
        <v>11390.444</v>
      </c>
    </row>
    <row r="41" spans="1:21" ht="38.25" customHeight="1">
      <c r="A41" s="189">
        <v>26</v>
      </c>
      <c r="B41" s="191" t="s">
        <v>48</v>
      </c>
      <c r="C41" s="3">
        <v>7452.5569999999952</v>
      </c>
      <c r="D41" s="3">
        <v>45.48</v>
      </c>
      <c r="E41" s="3">
        <v>426.351</v>
      </c>
      <c r="F41" s="3">
        <v>0</v>
      </c>
      <c r="G41" s="3">
        <v>0</v>
      </c>
      <c r="H41" s="3">
        <f t="shared" si="37"/>
        <v>7498.0369999999948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f t="shared" si="38"/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f t="shared" si="39"/>
        <v>0</v>
      </c>
      <c r="U41" s="3">
        <f t="shared" si="40"/>
        <v>7498.0369999999948</v>
      </c>
    </row>
    <row r="42" spans="1:21" s="144" customFormat="1" ht="38.25" customHeight="1">
      <c r="A42" s="189">
        <v>27</v>
      </c>
      <c r="B42" s="191" t="s">
        <v>49</v>
      </c>
      <c r="C42" s="3">
        <v>13768.408999999996</v>
      </c>
      <c r="D42" s="3">
        <v>37.03</v>
      </c>
      <c r="E42" s="3">
        <v>291.32299999999998</v>
      </c>
      <c r="F42" s="3">
        <v>0</v>
      </c>
      <c r="G42" s="3">
        <v>0</v>
      </c>
      <c r="H42" s="3">
        <f t="shared" si="37"/>
        <v>13805.438999999997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f t="shared" si="38"/>
        <v>0</v>
      </c>
      <c r="O42" s="3">
        <v>39.019999999999996</v>
      </c>
      <c r="P42" s="3">
        <v>0</v>
      </c>
      <c r="Q42" s="3">
        <v>5.67</v>
      </c>
      <c r="R42" s="3">
        <v>0</v>
      </c>
      <c r="S42" s="3">
        <v>0</v>
      </c>
      <c r="T42" s="3">
        <f t="shared" si="39"/>
        <v>39.019999999999996</v>
      </c>
      <c r="U42" s="3">
        <f t="shared" si="40"/>
        <v>13844.458999999997</v>
      </c>
    </row>
    <row r="43" spans="1:21" ht="38.25" customHeight="1">
      <c r="A43" s="189">
        <v>28</v>
      </c>
      <c r="B43" s="191" t="s">
        <v>50</v>
      </c>
      <c r="C43" s="3">
        <v>3962.5800000000013</v>
      </c>
      <c r="D43" s="3">
        <v>4.9000000000000004</v>
      </c>
      <c r="E43" s="3">
        <v>101.44199999999999</v>
      </c>
      <c r="F43" s="3">
        <v>0</v>
      </c>
      <c r="G43" s="3">
        <v>0</v>
      </c>
      <c r="H43" s="3">
        <f t="shared" si="37"/>
        <v>3967.4800000000014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f t="shared" si="38"/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f t="shared" si="39"/>
        <v>0</v>
      </c>
      <c r="U43" s="3">
        <f t="shared" si="40"/>
        <v>3967.4800000000014</v>
      </c>
    </row>
    <row r="44" spans="1:21" s="144" customFormat="1" ht="38.25" customHeight="1">
      <c r="A44" s="188"/>
      <c r="B44" s="190" t="s">
        <v>51</v>
      </c>
      <c r="C44" s="146">
        <f>SUM(C40:C43)</f>
        <v>36454.989999999991</v>
      </c>
      <c r="D44" s="146">
        <f t="shared" ref="D44:U44" si="41">SUM(D40:D43)</f>
        <v>206.41</v>
      </c>
      <c r="E44" s="146">
        <f t="shared" si="41"/>
        <v>1214.6999999999998</v>
      </c>
      <c r="F44" s="146">
        <f t="shared" si="41"/>
        <v>0</v>
      </c>
      <c r="G44" s="146">
        <f t="shared" si="41"/>
        <v>0</v>
      </c>
      <c r="H44" s="146">
        <f t="shared" si="41"/>
        <v>36661.399999999994</v>
      </c>
      <c r="I44" s="146">
        <f t="shared" si="41"/>
        <v>0</v>
      </c>
      <c r="J44" s="146">
        <f t="shared" si="41"/>
        <v>0</v>
      </c>
      <c r="K44" s="146">
        <f t="shared" si="41"/>
        <v>0</v>
      </c>
      <c r="L44" s="146">
        <f t="shared" si="41"/>
        <v>0</v>
      </c>
      <c r="M44" s="146">
        <f t="shared" si="41"/>
        <v>0</v>
      </c>
      <c r="N44" s="146">
        <f t="shared" si="41"/>
        <v>0</v>
      </c>
      <c r="O44" s="146">
        <f t="shared" si="41"/>
        <v>39.019999999999996</v>
      </c>
      <c r="P44" s="146">
        <f t="shared" si="41"/>
        <v>0</v>
      </c>
      <c r="Q44" s="146">
        <f t="shared" si="41"/>
        <v>5.67</v>
      </c>
      <c r="R44" s="146">
        <f t="shared" si="41"/>
        <v>0</v>
      </c>
      <c r="S44" s="146">
        <f t="shared" si="41"/>
        <v>0</v>
      </c>
      <c r="T44" s="146">
        <f t="shared" si="41"/>
        <v>39.019999999999996</v>
      </c>
      <c r="U44" s="146">
        <f t="shared" si="41"/>
        <v>36700.419999999991</v>
      </c>
    </row>
    <row r="45" spans="1:21" ht="38.25" customHeight="1">
      <c r="A45" s="189">
        <v>29</v>
      </c>
      <c r="B45" s="191" t="s">
        <v>52</v>
      </c>
      <c r="C45" s="3">
        <v>8377.272100000002</v>
      </c>
      <c r="D45" s="3">
        <v>46.05</v>
      </c>
      <c r="E45" s="3">
        <v>341.34000000000003</v>
      </c>
      <c r="F45" s="3">
        <v>0</v>
      </c>
      <c r="G45" s="3">
        <v>6.46</v>
      </c>
      <c r="H45" s="3">
        <f t="shared" ref="H45:H48" si="42">C45+D45-F45</f>
        <v>8423.3221000000012</v>
      </c>
      <c r="I45" s="3">
        <v>14.04</v>
      </c>
      <c r="J45" s="3">
        <v>2.7199999999999998</v>
      </c>
      <c r="K45" s="3">
        <v>11.18</v>
      </c>
      <c r="L45" s="3">
        <v>0</v>
      </c>
      <c r="M45" s="3">
        <v>0</v>
      </c>
      <c r="N45" s="3">
        <f t="shared" ref="N45:N48" si="43">I45+J45-L45</f>
        <v>16.759999999999998</v>
      </c>
      <c r="O45" s="3">
        <v>14.75</v>
      </c>
      <c r="P45" s="3">
        <v>0</v>
      </c>
      <c r="Q45" s="3">
        <v>0.32</v>
      </c>
      <c r="R45" s="3">
        <v>0</v>
      </c>
      <c r="S45" s="3">
        <v>0</v>
      </c>
      <c r="T45" s="3">
        <f t="shared" ref="T45:T48" si="44">O45+P45-R45</f>
        <v>14.75</v>
      </c>
      <c r="U45" s="3">
        <f t="shared" ref="U45:U48" si="45">H45+N45+T45</f>
        <v>8454.8321000000014</v>
      </c>
    </row>
    <row r="46" spans="1:21" ht="38.25" customHeight="1">
      <c r="A46" s="189">
        <v>30</v>
      </c>
      <c r="B46" s="191" t="s">
        <v>53</v>
      </c>
      <c r="C46" s="3">
        <v>7702.3550000000014</v>
      </c>
      <c r="D46" s="3">
        <v>36.14</v>
      </c>
      <c r="E46" s="3">
        <v>240.57</v>
      </c>
      <c r="F46" s="3">
        <v>0</v>
      </c>
      <c r="G46" s="3">
        <v>0</v>
      </c>
      <c r="H46" s="3">
        <f t="shared" si="42"/>
        <v>7738.4950000000017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f t="shared" si="43"/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f t="shared" si="44"/>
        <v>0</v>
      </c>
      <c r="U46" s="3">
        <f t="shared" si="45"/>
        <v>7738.4950000000017</v>
      </c>
    </row>
    <row r="47" spans="1:21" s="144" customFormat="1" ht="38.25" customHeight="1">
      <c r="A47" s="189">
        <v>31</v>
      </c>
      <c r="B47" s="191" t="s">
        <v>54</v>
      </c>
      <c r="C47" s="3">
        <v>8741.4000000000015</v>
      </c>
      <c r="D47" s="3">
        <v>43.24</v>
      </c>
      <c r="E47" s="3">
        <v>365.40999999999997</v>
      </c>
      <c r="F47" s="3">
        <v>0</v>
      </c>
      <c r="G47" s="3">
        <v>0</v>
      </c>
      <c r="H47" s="3">
        <f t="shared" si="42"/>
        <v>8784.6400000000012</v>
      </c>
      <c r="I47" s="3">
        <v>3.13</v>
      </c>
      <c r="J47" s="3">
        <v>0</v>
      </c>
      <c r="K47" s="3">
        <v>0</v>
      </c>
      <c r="L47" s="3">
        <v>0</v>
      </c>
      <c r="M47" s="3">
        <v>0</v>
      </c>
      <c r="N47" s="3">
        <f t="shared" si="43"/>
        <v>3.13</v>
      </c>
      <c r="O47" s="3">
        <v>0.03</v>
      </c>
      <c r="P47" s="3">
        <v>0</v>
      </c>
      <c r="Q47" s="3">
        <v>0</v>
      </c>
      <c r="R47" s="3">
        <v>0</v>
      </c>
      <c r="S47" s="3">
        <v>0</v>
      </c>
      <c r="T47" s="3">
        <f t="shared" si="44"/>
        <v>0.03</v>
      </c>
      <c r="U47" s="3">
        <f t="shared" si="45"/>
        <v>8787.8000000000011</v>
      </c>
    </row>
    <row r="48" spans="1:21" s="144" customFormat="1" ht="38.25" customHeight="1">
      <c r="A48" s="189">
        <v>32</v>
      </c>
      <c r="B48" s="191" t="s">
        <v>55</v>
      </c>
      <c r="C48" s="3">
        <v>8163.7789999999995</v>
      </c>
      <c r="D48" s="3">
        <v>33.01</v>
      </c>
      <c r="E48" s="3">
        <v>576.35899999999992</v>
      </c>
      <c r="F48" s="3">
        <v>0</v>
      </c>
      <c r="G48" s="3">
        <v>0</v>
      </c>
      <c r="H48" s="3">
        <f t="shared" si="42"/>
        <v>8196.7889999999989</v>
      </c>
      <c r="I48" s="3">
        <v>3.8949999999999996</v>
      </c>
      <c r="J48" s="3">
        <v>1.1299999999999999</v>
      </c>
      <c r="K48" s="3">
        <v>4.5199999999999996</v>
      </c>
      <c r="L48" s="3">
        <v>0</v>
      </c>
      <c r="M48" s="3">
        <v>0</v>
      </c>
      <c r="N48" s="3">
        <f t="shared" si="43"/>
        <v>5.0249999999999995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f t="shared" si="44"/>
        <v>0</v>
      </c>
      <c r="U48" s="3">
        <f t="shared" si="45"/>
        <v>8201.8139999999985</v>
      </c>
    </row>
    <row r="49" spans="1:21" s="144" customFormat="1" ht="38.25" customHeight="1">
      <c r="A49" s="188"/>
      <c r="B49" s="190" t="s">
        <v>56</v>
      </c>
      <c r="C49" s="146">
        <f>SUM(C45:C48)</f>
        <v>32984.806100000009</v>
      </c>
      <c r="D49" s="146">
        <f t="shared" ref="D49:U49" si="46">SUM(D45:D48)</f>
        <v>158.44</v>
      </c>
      <c r="E49" s="146">
        <f t="shared" si="46"/>
        <v>1523.6790000000001</v>
      </c>
      <c r="F49" s="146">
        <f t="shared" si="46"/>
        <v>0</v>
      </c>
      <c r="G49" s="146">
        <f t="shared" si="46"/>
        <v>6.46</v>
      </c>
      <c r="H49" s="146">
        <f t="shared" si="46"/>
        <v>33143.246100000004</v>
      </c>
      <c r="I49" s="146">
        <f t="shared" si="46"/>
        <v>21.064999999999998</v>
      </c>
      <c r="J49" s="146">
        <f t="shared" si="46"/>
        <v>3.8499999999999996</v>
      </c>
      <c r="K49" s="146">
        <f t="shared" si="46"/>
        <v>15.7</v>
      </c>
      <c r="L49" s="146">
        <f t="shared" si="46"/>
        <v>0</v>
      </c>
      <c r="M49" s="146">
        <f t="shared" si="46"/>
        <v>0</v>
      </c>
      <c r="N49" s="146">
        <f t="shared" si="46"/>
        <v>24.914999999999996</v>
      </c>
      <c r="O49" s="146">
        <f t="shared" si="46"/>
        <v>14.78</v>
      </c>
      <c r="P49" s="146">
        <f t="shared" si="46"/>
        <v>0</v>
      </c>
      <c r="Q49" s="146">
        <f t="shared" si="46"/>
        <v>0.32</v>
      </c>
      <c r="R49" s="146">
        <f t="shared" si="46"/>
        <v>0</v>
      </c>
      <c r="S49" s="146">
        <f t="shared" si="46"/>
        <v>0</v>
      </c>
      <c r="T49" s="146">
        <f t="shared" si="46"/>
        <v>14.78</v>
      </c>
      <c r="U49" s="146">
        <f t="shared" si="46"/>
        <v>33182.941100000004</v>
      </c>
    </row>
    <row r="50" spans="1:21" s="144" customFormat="1" ht="38.25" customHeight="1">
      <c r="A50" s="188"/>
      <c r="B50" s="190" t="s">
        <v>57</v>
      </c>
      <c r="C50" s="146">
        <f>C49+C44</f>
        <v>69439.796100000007</v>
      </c>
      <c r="D50" s="146">
        <f t="shared" ref="D50:U50" si="47">D49+D44</f>
        <v>364.85</v>
      </c>
      <c r="E50" s="146">
        <f t="shared" si="47"/>
        <v>2738.3789999999999</v>
      </c>
      <c r="F50" s="146">
        <f t="shared" si="47"/>
        <v>0</v>
      </c>
      <c r="G50" s="146">
        <f t="shared" si="47"/>
        <v>6.46</v>
      </c>
      <c r="H50" s="146">
        <f t="shared" si="47"/>
        <v>69804.646099999998</v>
      </c>
      <c r="I50" s="146">
        <f t="shared" si="47"/>
        <v>21.064999999999998</v>
      </c>
      <c r="J50" s="146">
        <f t="shared" si="47"/>
        <v>3.8499999999999996</v>
      </c>
      <c r="K50" s="146">
        <f t="shared" si="47"/>
        <v>15.7</v>
      </c>
      <c r="L50" s="146">
        <f t="shared" si="47"/>
        <v>0</v>
      </c>
      <c r="M50" s="146">
        <f t="shared" si="47"/>
        <v>0</v>
      </c>
      <c r="N50" s="146">
        <f t="shared" si="47"/>
        <v>24.914999999999996</v>
      </c>
      <c r="O50" s="146">
        <f t="shared" si="47"/>
        <v>53.8</v>
      </c>
      <c r="P50" s="146">
        <f t="shared" si="47"/>
        <v>0</v>
      </c>
      <c r="Q50" s="146">
        <f t="shared" si="47"/>
        <v>5.99</v>
      </c>
      <c r="R50" s="146">
        <f t="shared" si="47"/>
        <v>0</v>
      </c>
      <c r="S50" s="146">
        <f t="shared" si="47"/>
        <v>0</v>
      </c>
      <c r="T50" s="146">
        <f t="shared" si="47"/>
        <v>53.8</v>
      </c>
      <c r="U50" s="146">
        <f t="shared" si="47"/>
        <v>69883.361099999995</v>
      </c>
    </row>
    <row r="51" spans="1:21" s="144" customFormat="1" ht="38.25" customHeight="1">
      <c r="A51" s="188"/>
      <c r="B51" s="190" t="s">
        <v>58</v>
      </c>
      <c r="C51" s="146">
        <f>C50+C39+C25</f>
        <v>114433.50590000002</v>
      </c>
      <c r="D51" s="146">
        <f t="shared" ref="D51:U51" si="48">D50+D39+D25</f>
        <v>517.24</v>
      </c>
      <c r="E51" s="146">
        <f t="shared" si="48"/>
        <v>3910.8020000000001</v>
      </c>
      <c r="F51" s="146">
        <f t="shared" si="48"/>
        <v>224.48999999999998</v>
      </c>
      <c r="G51" s="146">
        <f t="shared" si="48"/>
        <v>679.12800000000004</v>
      </c>
      <c r="H51" s="146">
        <f t="shared" si="48"/>
        <v>114726.25589999999</v>
      </c>
      <c r="I51" s="146">
        <f t="shared" si="48"/>
        <v>6943.9930000000004</v>
      </c>
      <c r="J51" s="146">
        <f t="shared" si="48"/>
        <v>368.33500000000004</v>
      </c>
      <c r="K51" s="146">
        <f t="shared" si="48"/>
        <v>1661.4749999999999</v>
      </c>
      <c r="L51" s="146">
        <f t="shared" si="48"/>
        <v>0</v>
      </c>
      <c r="M51" s="146">
        <f t="shared" si="48"/>
        <v>19.510000000000002</v>
      </c>
      <c r="N51" s="146">
        <f t="shared" si="48"/>
        <v>7312.3280000000004</v>
      </c>
      <c r="O51" s="146">
        <f t="shared" si="48"/>
        <v>1000.9860000000001</v>
      </c>
      <c r="P51" s="146">
        <f t="shared" si="48"/>
        <v>9.15</v>
      </c>
      <c r="Q51" s="146">
        <f t="shared" si="48"/>
        <v>49.347000000000001</v>
      </c>
      <c r="R51" s="146">
        <f t="shared" si="48"/>
        <v>3.77</v>
      </c>
      <c r="S51" s="146">
        <f t="shared" si="48"/>
        <v>25.219999999999995</v>
      </c>
      <c r="T51" s="146">
        <f t="shared" si="48"/>
        <v>1006.3660000000001</v>
      </c>
      <c r="U51" s="146">
        <f t="shared" si="48"/>
        <v>123044.94989999999</v>
      </c>
    </row>
    <row r="52" spans="1:21" s="144" customFormat="1" ht="38.25" customHeight="1">
      <c r="A52" s="151"/>
      <c r="B52" s="152"/>
      <c r="C52" s="186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6"/>
      <c r="R52" s="186"/>
      <c r="S52" s="186"/>
      <c r="T52" s="186"/>
      <c r="U52" s="186"/>
    </row>
    <row r="53" spans="1:21" s="151" customFormat="1" ht="24.75" customHeight="1">
      <c r="B53" s="154"/>
      <c r="C53" s="215" t="s">
        <v>59</v>
      </c>
      <c r="D53" s="215"/>
      <c r="E53" s="215"/>
      <c r="F53" s="215"/>
      <c r="G53" s="215"/>
      <c r="H53" s="155"/>
      <c r="I53" s="186"/>
      <c r="J53" s="186">
        <f>D51+J51+P51-F51-L51-R51</f>
        <v>666.46500000000003</v>
      </c>
      <c r="K53" s="186"/>
      <c r="L53" s="186"/>
      <c r="M53" s="186"/>
      <c r="N53" s="186"/>
      <c r="R53" s="186"/>
      <c r="U53" s="186"/>
    </row>
    <row r="54" spans="1:21" s="151" customFormat="1" ht="30" customHeight="1">
      <c r="B54" s="154"/>
      <c r="C54" s="215" t="s">
        <v>60</v>
      </c>
      <c r="D54" s="215"/>
      <c r="E54" s="215"/>
      <c r="F54" s="215"/>
      <c r="G54" s="215"/>
      <c r="H54" s="156"/>
      <c r="I54" s="186"/>
      <c r="J54" s="186">
        <f>E51+K51+Q51-G51-M51-S51</f>
        <v>4897.7659999999996</v>
      </c>
      <c r="K54" s="186"/>
      <c r="L54" s="186"/>
      <c r="M54" s="186"/>
      <c r="N54" s="186"/>
      <c r="R54" s="186"/>
      <c r="T54" s="186"/>
    </row>
    <row r="55" spans="1:21" ht="33" customHeight="1">
      <c r="C55" s="215" t="s">
        <v>61</v>
      </c>
      <c r="D55" s="215"/>
      <c r="E55" s="215"/>
      <c r="F55" s="215"/>
      <c r="G55" s="215"/>
      <c r="H55" s="156"/>
      <c r="I55" s="158"/>
      <c r="J55" s="154">
        <f>H51+N51+T51</f>
        <v>123044.94989999998</v>
      </c>
      <c r="K55" s="156"/>
      <c r="L55" s="156"/>
      <c r="M55" s="156"/>
      <c r="N55" s="156"/>
      <c r="P55" s="151"/>
      <c r="Q55" s="159"/>
      <c r="U55" s="159"/>
    </row>
    <row r="56" spans="1:21" ht="33" customHeight="1">
      <c r="C56" s="162"/>
      <c r="D56" s="186"/>
      <c r="E56" s="186"/>
      <c r="F56" s="186"/>
      <c r="G56" s="186"/>
      <c r="H56" s="156"/>
      <c r="I56" s="158"/>
      <c r="J56" s="186"/>
      <c r="K56" s="156"/>
      <c r="L56" s="156"/>
      <c r="M56" s="156"/>
      <c r="N56" s="163">
        <f>'[1]sep 2020 '!J56+'March 2022 '!J53</f>
        <v>117417.37589999998</v>
      </c>
      <c r="P56" s="151"/>
      <c r="Q56" s="159"/>
      <c r="U56" s="159"/>
    </row>
    <row r="57" spans="1:21" ht="37.5" customHeight="1">
      <c r="B57" s="216" t="s">
        <v>62</v>
      </c>
      <c r="C57" s="216"/>
      <c r="D57" s="216"/>
      <c r="E57" s="216"/>
      <c r="F57" s="216"/>
      <c r="G57" s="155"/>
      <c r="H57" s="144"/>
      <c r="I57" s="164"/>
      <c r="J57" s="217"/>
      <c r="K57" s="214"/>
      <c r="L57" s="214"/>
      <c r="M57" s="165">
        <f>'[3]April 2021'!J55+'March 2022 '!J53</f>
        <v>120882.98389999999</v>
      </c>
      <c r="N57" s="144"/>
      <c r="O57" s="166"/>
      <c r="P57" s="187"/>
      <c r="Q57" s="216" t="s">
        <v>63</v>
      </c>
      <c r="R57" s="216"/>
      <c r="S57" s="216"/>
      <c r="T57" s="216"/>
      <c r="U57" s="216"/>
    </row>
    <row r="58" spans="1:21" ht="37.5" customHeight="1">
      <c r="B58" s="216" t="s">
        <v>64</v>
      </c>
      <c r="C58" s="216"/>
      <c r="D58" s="216"/>
      <c r="E58" s="216"/>
      <c r="F58" s="216"/>
      <c r="G58" s="144"/>
      <c r="H58" s="155"/>
      <c r="I58" s="168"/>
      <c r="J58" s="169"/>
      <c r="K58" s="185"/>
      <c r="L58" s="169"/>
      <c r="M58" s="144"/>
      <c r="N58" s="171">
        <f>'[3]July 2021'!J55+'March 2022 '!J53</f>
        <v>121671.73489999998</v>
      </c>
      <c r="O58" s="171">
        <f>'[3]April 2021'!J55+'March 2022 '!J53</f>
        <v>120882.98389999999</v>
      </c>
      <c r="P58" s="187"/>
      <c r="Q58" s="216" t="s">
        <v>64</v>
      </c>
      <c r="R58" s="216"/>
      <c r="S58" s="216"/>
      <c r="T58" s="216"/>
      <c r="U58" s="216"/>
    </row>
    <row r="59" spans="1:21" ht="37.5" customHeight="1">
      <c r="H59" s="163">
        <f>'[1]Feb 2021'!J55+'March 2022 '!J53</f>
        <v>120362.17289999999</v>
      </c>
      <c r="J59" s="214" t="s">
        <v>65</v>
      </c>
      <c r="K59" s="214"/>
      <c r="L59" s="214"/>
      <c r="M59" s="163" t="e">
        <f>#REF!+'March 2022 '!J53</f>
        <v>#REF!</v>
      </c>
    </row>
    <row r="60" spans="1:21" ht="37.5" customHeight="1">
      <c r="G60" s="156"/>
      <c r="H60" s="163">
        <f>H51+N51+T51</f>
        <v>123044.94989999998</v>
      </c>
      <c r="J60" s="214" t="s">
        <v>66</v>
      </c>
      <c r="K60" s="214"/>
      <c r="L60" s="214"/>
      <c r="M60" s="163" t="e">
        <f>#REF!+'March 2022 '!J53</f>
        <v>#REF!</v>
      </c>
    </row>
    <row r="61" spans="1:21">
      <c r="H61" s="173"/>
    </row>
    <row r="62" spans="1:21">
      <c r="G62" s="156"/>
      <c r="H62" s="163">
        <f>'[1]nov 2020'!J56+'March 2022 '!J53</f>
        <v>119281.31589999999</v>
      </c>
      <c r="I62" s="174"/>
      <c r="J62" s="173"/>
    </row>
    <row r="63" spans="1:21">
      <c r="H63" s="163">
        <f>'[1]nov 2020'!J56+'March 2022 '!J53</f>
        <v>119281.31589999999</v>
      </c>
      <c r="I63" s="175">
        <f>'[3]June 2021)'!J55+'March 2022 '!J53</f>
        <v>121342.9639</v>
      </c>
      <c r="J63" s="173"/>
    </row>
    <row r="64" spans="1:21">
      <c r="H64" s="163">
        <f>'[2]nov 17'!J53+'[2]dec 17'!J51</f>
        <v>98988.2883</v>
      </c>
      <c r="I64" s="174"/>
      <c r="J64" s="173"/>
      <c r="K64" s="156"/>
    </row>
    <row r="65" spans="8:21">
      <c r="H65" s="173"/>
      <c r="I65" s="174"/>
      <c r="J65" s="173"/>
    </row>
    <row r="66" spans="8:21">
      <c r="H66" s="173"/>
      <c r="I66" s="174"/>
      <c r="J66" s="173"/>
    </row>
    <row r="67" spans="8:21">
      <c r="P67" s="138"/>
      <c r="Q67" s="138"/>
      <c r="R67" s="138"/>
      <c r="S67" s="140"/>
      <c r="T67" s="138"/>
      <c r="U67" s="138"/>
    </row>
    <row r="68" spans="8:21">
      <c r="P68" s="138"/>
      <c r="Q68" s="138"/>
      <c r="R68" s="138"/>
      <c r="S68" s="140"/>
      <c r="T68" s="138"/>
      <c r="U68" s="138"/>
    </row>
  </sheetData>
  <mergeCells count="30"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  <mergeCell ref="Q57:U57"/>
    <mergeCell ref="B58:F58"/>
    <mergeCell ref="Q58:U58"/>
    <mergeCell ref="P5:Q5"/>
    <mergeCell ref="R5:S5"/>
    <mergeCell ref="T5:T6"/>
    <mergeCell ref="U5:U6"/>
    <mergeCell ref="C53:G53"/>
    <mergeCell ref="C54:G54"/>
    <mergeCell ref="H5:H6"/>
    <mergeCell ref="I5:I6"/>
    <mergeCell ref="J5:K5"/>
    <mergeCell ref="L5:M5"/>
    <mergeCell ref="N5:N6"/>
    <mergeCell ref="O5:O6"/>
    <mergeCell ref="J59:L59"/>
    <mergeCell ref="J60:L60"/>
    <mergeCell ref="C55:G55"/>
    <mergeCell ref="B57:F57"/>
    <mergeCell ref="J57:L57"/>
  </mergeCells>
  <pageMargins left="0.15748031496062992" right="0.23622047244094491" top="0.27559055118110237" bottom="0.15748031496062992" header="0.19685039370078741" footer="0.15748031496062992"/>
  <pageSetup paperSize="8" scale="36" fitToHeight="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68"/>
  <sheetViews>
    <sheetView topLeftCell="H40" zoomScale="70" zoomScaleNormal="70" workbookViewId="0">
      <selection activeCell="F10" sqref="F10"/>
    </sheetView>
  </sheetViews>
  <sheetFormatPr defaultRowHeight="31.5"/>
  <cols>
    <col min="1" max="1" width="11.5703125" style="138" customWidth="1"/>
    <col min="2" max="2" width="40.7109375" style="157" customWidth="1"/>
    <col min="3" max="3" width="28.140625" style="138" customWidth="1"/>
    <col min="4" max="5" width="25.42578125" style="138" customWidth="1"/>
    <col min="6" max="6" width="28.42578125" style="138" customWidth="1"/>
    <col min="7" max="7" width="31.28515625" style="138" customWidth="1"/>
    <col min="8" max="8" width="32.42578125" style="138" customWidth="1"/>
    <col min="9" max="9" width="33" style="172" customWidth="1"/>
    <col min="10" max="15" width="25.42578125" style="138" customWidth="1"/>
    <col min="16" max="18" width="25.42578125" style="160" customWidth="1"/>
    <col min="19" max="19" width="25.42578125" style="161" customWidth="1"/>
    <col min="20" max="20" width="25.42578125" style="160" customWidth="1"/>
    <col min="21" max="21" width="28.140625" style="160" customWidth="1"/>
    <col min="22" max="16384" width="9.140625" style="138"/>
  </cols>
  <sheetData>
    <row r="1" spans="1:21" ht="45.75" customHeight="1">
      <c r="A1" s="218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</row>
    <row r="2" spans="1:21" ht="15" customHeight="1">
      <c r="A2" s="221" t="s">
        <v>85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</row>
    <row r="3" spans="1:21" ht="32.25" customHeight="1">
      <c r="A3" s="221"/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</row>
    <row r="4" spans="1:21" s="140" customFormat="1" ht="43.5" customHeight="1">
      <c r="A4" s="218" t="s">
        <v>2</v>
      </c>
      <c r="B4" s="222" t="s">
        <v>3</v>
      </c>
      <c r="C4" s="218" t="s">
        <v>4</v>
      </c>
      <c r="D4" s="218"/>
      <c r="E4" s="218"/>
      <c r="F4" s="218"/>
      <c r="G4" s="218"/>
      <c r="H4" s="218"/>
      <c r="I4" s="218" t="s">
        <v>5</v>
      </c>
      <c r="J4" s="219"/>
      <c r="K4" s="219"/>
      <c r="L4" s="219"/>
      <c r="M4" s="219"/>
      <c r="N4" s="219"/>
      <c r="O4" s="218" t="s">
        <v>6</v>
      </c>
      <c r="P4" s="219"/>
      <c r="Q4" s="219"/>
      <c r="R4" s="219"/>
      <c r="S4" s="219"/>
      <c r="T4" s="219"/>
      <c r="U4" s="189"/>
    </row>
    <row r="5" spans="1:21" s="140" customFormat="1" ht="54.75" customHeight="1">
      <c r="A5" s="219"/>
      <c r="B5" s="223"/>
      <c r="C5" s="218" t="s">
        <v>7</v>
      </c>
      <c r="D5" s="218" t="s">
        <v>8</v>
      </c>
      <c r="E5" s="218"/>
      <c r="F5" s="218" t="s">
        <v>9</v>
      </c>
      <c r="G5" s="218"/>
      <c r="H5" s="218" t="s">
        <v>10</v>
      </c>
      <c r="I5" s="218" t="s">
        <v>7</v>
      </c>
      <c r="J5" s="218" t="s">
        <v>8</v>
      </c>
      <c r="K5" s="218"/>
      <c r="L5" s="218" t="s">
        <v>9</v>
      </c>
      <c r="M5" s="218"/>
      <c r="N5" s="218" t="s">
        <v>10</v>
      </c>
      <c r="O5" s="218" t="s">
        <v>7</v>
      </c>
      <c r="P5" s="218" t="s">
        <v>8</v>
      </c>
      <c r="Q5" s="218"/>
      <c r="R5" s="218" t="s">
        <v>9</v>
      </c>
      <c r="S5" s="218"/>
      <c r="T5" s="218" t="s">
        <v>10</v>
      </c>
      <c r="U5" s="218" t="s">
        <v>11</v>
      </c>
    </row>
    <row r="6" spans="1:21" s="140" customFormat="1" ht="38.25" customHeight="1">
      <c r="A6" s="219"/>
      <c r="B6" s="223"/>
      <c r="C6" s="219"/>
      <c r="D6" s="188" t="s">
        <v>12</v>
      </c>
      <c r="E6" s="188" t="s">
        <v>13</v>
      </c>
      <c r="F6" s="188" t="s">
        <v>12</v>
      </c>
      <c r="G6" s="188" t="s">
        <v>13</v>
      </c>
      <c r="H6" s="218"/>
      <c r="I6" s="219"/>
      <c r="J6" s="188" t="s">
        <v>12</v>
      </c>
      <c r="K6" s="188" t="s">
        <v>13</v>
      </c>
      <c r="L6" s="188" t="s">
        <v>12</v>
      </c>
      <c r="M6" s="188" t="s">
        <v>13</v>
      </c>
      <c r="N6" s="218"/>
      <c r="O6" s="219"/>
      <c r="P6" s="188" t="s">
        <v>12</v>
      </c>
      <c r="Q6" s="188" t="s">
        <v>13</v>
      </c>
      <c r="R6" s="188" t="s">
        <v>12</v>
      </c>
      <c r="S6" s="188" t="s">
        <v>13</v>
      </c>
      <c r="T6" s="218"/>
      <c r="U6" s="218"/>
    </row>
    <row r="7" spans="1:21" ht="38.25" customHeight="1">
      <c r="A7" s="189">
        <v>1</v>
      </c>
      <c r="B7" s="191" t="s">
        <v>14</v>
      </c>
      <c r="C7" s="3">
        <v>90.039999999999978</v>
      </c>
      <c r="D7" s="3">
        <v>0</v>
      </c>
      <c r="E7" s="3">
        <f>D7</f>
        <v>0</v>
      </c>
      <c r="F7" s="3">
        <v>0</v>
      </c>
      <c r="G7" s="3">
        <f>F7</f>
        <v>0</v>
      </c>
      <c r="H7" s="3">
        <f>C7+D7-F7</f>
        <v>90.039999999999978</v>
      </c>
      <c r="I7" s="3">
        <v>584.21699999999987</v>
      </c>
      <c r="J7" s="3">
        <v>0.875</v>
      </c>
      <c r="K7" s="3">
        <f>J7</f>
        <v>0.875</v>
      </c>
      <c r="L7" s="3">
        <v>0</v>
      </c>
      <c r="M7" s="3">
        <f>L7</f>
        <v>0</v>
      </c>
      <c r="N7" s="3">
        <f>I7+J7-L7</f>
        <v>585.09199999999987</v>
      </c>
      <c r="O7" s="3">
        <v>9.4460000000000068</v>
      </c>
      <c r="P7" s="3">
        <v>0</v>
      </c>
      <c r="Q7" s="3">
        <f>P7</f>
        <v>0</v>
      </c>
      <c r="R7" s="3">
        <v>1.01</v>
      </c>
      <c r="S7" s="3">
        <f>R7</f>
        <v>1.01</v>
      </c>
      <c r="T7" s="3">
        <f>O7+P7-R7</f>
        <v>8.436000000000007</v>
      </c>
      <c r="U7" s="3">
        <f>H7+N7+T7</f>
        <v>683.56799999999987</v>
      </c>
    </row>
    <row r="8" spans="1:21" ht="38.25" customHeight="1">
      <c r="A8" s="189">
        <v>2</v>
      </c>
      <c r="B8" s="191" t="s">
        <v>15</v>
      </c>
      <c r="C8" s="3">
        <v>265.39</v>
      </c>
      <c r="D8" s="3">
        <v>0</v>
      </c>
      <c r="E8" s="3">
        <f t="shared" ref="E8:E10" si="0">D8</f>
        <v>0</v>
      </c>
      <c r="F8" s="3">
        <v>0</v>
      </c>
      <c r="G8" s="3">
        <f t="shared" ref="G8:G10" si="1">F8</f>
        <v>0</v>
      </c>
      <c r="H8" s="3">
        <f t="shared" ref="H8:H10" si="2">C8+D8-F8</f>
        <v>265.39</v>
      </c>
      <c r="I8" s="3">
        <v>311.97999999999996</v>
      </c>
      <c r="J8" s="3">
        <v>1.175</v>
      </c>
      <c r="K8" s="3">
        <f t="shared" ref="K8:K10" si="3">J8</f>
        <v>1.175</v>
      </c>
      <c r="L8" s="3">
        <v>0</v>
      </c>
      <c r="M8" s="3">
        <f t="shared" ref="M8:M10" si="4">L8</f>
        <v>0</v>
      </c>
      <c r="N8" s="3">
        <f t="shared" ref="N8:N10" si="5">I8+J8-L8</f>
        <v>313.15499999999997</v>
      </c>
      <c r="O8" s="3">
        <v>66.290000000000006</v>
      </c>
      <c r="P8" s="3">
        <v>0</v>
      </c>
      <c r="Q8" s="3">
        <f t="shared" ref="Q8:Q10" si="6">P8</f>
        <v>0</v>
      </c>
      <c r="R8" s="3">
        <v>0</v>
      </c>
      <c r="S8" s="3">
        <f t="shared" ref="S8:S10" si="7">R8</f>
        <v>0</v>
      </c>
      <c r="T8" s="3">
        <f t="shared" ref="T8:T10" si="8">O8+P8-R8</f>
        <v>66.290000000000006</v>
      </c>
      <c r="U8" s="3">
        <f t="shared" ref="U8:U10" si="9">H8+N8+T8</f>
        <v>644.83499999999992</v>
      </c>
    </row>
    <row r="9" spans="1:21" ht="38.25" customHeight="1">
      <c r="A9" s="189">
        <v>3</v>
      </c>
      <c r="B9" s="191" t="s">
        <v>16</v>
      </c>
      <c r="C9" s="3">
        <v>209.16</v>
      </c>
      <c r="D9" s="3">
        <v>0</v>
      </c>
      <c r="E9" s="3">
        <f t="shared" si="0"/>
        <v>0</v>
      </c>
      <c r="F9" s="3">
        <v>0</v>
      </c>
      <c r="G9" s="3">
        <f t="shared" si="1"/>
        <v>0</v>
      </c>
      <c r="H9" s="3">
        <f t="shared" si="2"/>
        <v>209.16</v>
      </c>
      <c r="I9" s="3">
        <v>701.02800000000002</v>
      </c>
      <c r="J9" s="3">
        <v>2.87</v>
      </c>
      <c r="K9" s="3">
        <f t="shared" si="3"/>
        <v>2.87</v>
      </c>
      <c r="L9" s="3">
        <v>0</v>
      </c>
      <c r="M9" s="3">
        <f t="shared" si="4"/>
        <v>0</v>
      </c>
      <c r="N9" s="3">
        <f t="shared" si="5"/>
        <v>703.89800000000002</v>
      </c>
      <c r="O9" s="3">
        <v>44.739999999999995</v>
      </c>
      <c r="P9" s="3">
        <v>0</v>
      </c>
      <c r="Q9" s="3">
        <f t="shared" si="6"/>
        <v>0</v>
      </c>
      <c r="R9" s="3">
        <v>0</v>
      </c>
      <c r="S9" s="3">
        <f t="shared" si="7"/>
        <v>0</v>
      </c>
      <c r="T9" s="3">
        <f t="shared" si="8"/>
        <v>44.739999999999995</v>
      </c>
      <c r="U9" s="3">
        <f t="shared" si="9"/>
        <v>957.798</v>
      </c>
    </row>
    <row r="10" spans="1:21" s="144" customFormat="1" ht="38.25" customHeight="1">
      <c r="A10" s="189">
        <v>4</v>
      </c>
      <c r="B10" s="191" t="s">
        <v>17</v>
      </c>
      <c r="C10" s="3">
        <v>0</v>
      </c>
      <c r="D10" s="3">
        <v>0</v>
      </c>
      <c r="E10" s="3">
        <f t="shared" si="0"/>
        <v>0</v>
      </c>
      <c r="F10" s="3">
        <v>0</v>
      </c>
      <c r="G10" s="3">
        <f t="shared" si="1"/>
        <v>0</v>
      </c>
      <c r="H10" s="3">
        <f t="shared" si="2"/>
        <v>0</v>
      </c>
      <c r="I10" s="3">
        <v>342.37499999999994</v>
      </c>
      <c r="J10" s="3">
        <f>0.665+0.73</f>
        <v>1.395</v>
      </c>
      <c r="K10" s="3">
        <f t="shared" si="3"/>
        <v>1.395</v>
      </c>
      <c r="L10" s="3">
        <v>0</v>
      </c>
      <c r="M10" s="3">
        <f t="shared" si="4"/>
        <v>0</v>
      </c>
      <c r="N10" s="3">
        <f t="shared" si="5"/>
        <v>343.76999999999992</v>
      </c>
      <c r="O10" s="3">
        <v>0.20000000000000007</v>
      </c>
      <c r="P10" s="3">
        <v>0</v>
      </c>
      <c r="Q10" s="3">
        <f t="shared" si="6"/>
        <v>0</v>
      </c>
      <c r="R10" s="3">
        <v>0</v>
      </c>
      <c r="S10" s="3">
        <f t="shared" si="7"/>
        <v>0</v>
      </c>
      <c r="T10" s="3">
        <f t="shared" si="8"/>
        <v>0.20000000000000007</v>
      </c>
      <c r="U10" s="3">
        <f t="shared" si="9"/>
        <v>343.96999999999991</v>
      </c>
    </row>
    <row r="11" spans="1:21" s="144" customFormat="1" ht="38.25" customHeight="1">
      <c r="A11" s="188"/>
      <c r="B11" s="190" t="s">
        <v>18</v>
      </c>
      <c r="C11" s="146">
        <f>SUM(C7:C10)</f>
        <v>564.58999999999992</v>
      </c>
      <c r="D11" s="146">
        <f t="shared" ref="D11:U11" si="10">SUM(D7:D10)</f>
        <v>0</v>
      </c>
      <c r="E11" s="146">
        <f t="shared" si="10"/>
        <v>0</v>
      </c>
      <c r="F11" s="146">
        <f t="shared" si="10"/>
        <v>0</v>
      </c>
      <c r="G11" s="146">
        <f t="shared" si="10"/>
        <v>0</v>
      </c>
      <c r="H11" s="146">
        <f t="shared" si="10"/>
        <v>564.58999999999992</v>
      </c>
      <c r="I11" s="146">
        <f t="shared" si="10"/>
        <v>1939.6</v>
      </c>
      <c r="J11" s="146">
        <f t="shared" si="10"/>
        <v>6.3149999999999995</v>
      </c>
      <c r="K11" s="146">
        <f t="shared" si="10"/>
        <v>6.3149999999999995</v>
      </c>
      <c r="L11" s="146">
        <f t="shared" si="10"/>
        <v>0</v>
      </c>
      <c r="M11" s="146">
        <f t="shared" si="10"/>
        <v>0</v>
      </c>
      <c r="N11" s="146">
        <f t="shared" si="10"/>
        <v>1945.915</v>
      </c>
      <c r="O11" s="146">
        <f t="shared" si="10"/>
        <v>120.67600000000002</v>
      </c>
      <c r="P11" s="146">
        <f t="shared" si="10"/>
        <v>0</v>
      </c>
      <c r="Q11" s="146">
        <f t="shared" si="10"/>
        <v>0</v>
      </c>
      <c r="R11" s="146">
        <f t="shared" si="10"/>
        <v>1.01</v>
      </c>
      <c r="S11" s="146">
        <f t="shared" si="10"/>
        <v>1.01</v>
      </c>
      <c r="T11" s="146">
        <f t="shared" si="10"/>
        <v>119.66600000000001</v>
      </c>
      <c r="U11" s="146">
        <f t="shared" si="10"/>
        <v>2630.1709999999998</v>
      </c>
    </row>
    <row r="12" spans="1:21" ht="38.25" customHeight="1">
      <c r="A12" s="189">
        <v>5</v>
      </c>
      <c r="B12" s="191" t="s">
        <v>19</v>
      </c>
      <c r="C12" s="3">
        <v>355.3099999999996</v>
      </c>
      <c r="D12" s="3">
        <v>0</v>
      </c>
      <c r="E12" s="3">
        <f t="shared" ref="E12:E14" si="11">D12</f>
        <v>0</v>
      </c>
      <c r="F12" s="3">
        <v>0</v>
      </c>
      <c r="G12" s="3">
        <f t="shared" ref="G12:G14" si="12">F12</f>
        <v>0</v>
      </c>
      <c r="H12" s="3">
        <f t="shared" ref="H12:H14" si="13">C12+D12-F12</f>
        <v>355.3099999999996</v>
      </c>
      <c r="I12" s="3">
        <v>804.70499999999993</v>
      </c>
      <c r="J12" s="105">
        <v>0.46</v>
      </c>
      <c r="K12" s="3">
        <f t="shared" ref="K12:K14" si="14">J12</f>
        <v>0.46</v>
      </c>
      <c r="L12" s="3">
        <v>0</v>
      </c>
      <c r="M12" s="3">
        <f t="shared" ref="M12:M14" si="15">L12</f>
        <v>0</v>
      </c>
      <c r="N12" s="3">
        <f t="shared" ref="N12:N14" si="16">I12+J12-L12</f>
        <v>805.16499999999996</v>
      </c>
      <c r="O12" s="3">
        <v>36.850000000000009</v>
      </c>
      <c r="P12" s="3">
        <v>0</v>
      </c>
      <c r="Q12" s="3">
        <f t="shared" ref="Q12:Q14" si="17">P12</f>
        <v>0</v>
      </c>
      <c r="R12" s="3">
        <v>0</v>
      </c>
      <c r="S12" s="3">
        <f t="shared" ref="S12:S14" si="18">R12</f>
        <v>0</v>
      </c>
      <c r="T12" s="3">
        <f t="shared" ref="T12:T14" si="19">O12+P12-R12</f>
        <v>36.850000000000009</v>
      </c>
      <c r="U12" s="3">
        <f t="shared" ref="U12:U14" si="20">H12+N12+T12</f>
        <v>1197.3249999999994</v>
      </c>
    </row>
    <row r="13" spans="1:21" ht="38.25" customHeight="1">
      <c r="A13" s="189">
        <v>6</v>
      </c>
      <c r="B13" s="191" t="s">
        <v>20</v>
      </c>
      <c r="C13" s="3">
        <v>312.23000000000013</v>
      </c>
      <c r="D13" s="3">
        <v>0</v>
      </c>
      <c r="E13" s="3">
        <f t="shared" si="11"/>
        <v>0</v>
      </c>
      <c r="F13" s="3">
        <v>0</v>
      </c>
      <c r="G13" s="3">
        <f t="shared" si="12"/>
        <v>0</v>
      </c>
      <c r="H13" s="3">
        <f t="shared" si="13"/>
        <v>312.23000000000013</v>
      </c>
      <c r="I13" s="3">
        <v>528.53200000000027</v>
      </c>
      <c r="J13" s="105">
        <v>0.98</v>
      </c>
      <c r="K13" s="3">
        <f t="shared" si="14"/>
        <v>0.98</v>
      </c>
      <c r="L13" s="3">
        <v>0</v>
      </c>
      <c r="M13" s="3">
        <f t="shared" si="15"/>
        <v>0</v>
      </c>
      <c r="N13" s="3">
        <f t="shared" si="16"/>
        <v>529.51200000000028</v>
      </c>
      <c r="O13" s="3">
        <v>68.39</v>
      </c>
      <c r="P13" s="3">
        <v>0</v>
      </c>
      <c r="Q13" s="3">
        <f t="shared" si="17"/>
        <v>0</v>
      </c>
      <c r="R13" s="3">
        <v>0</v>
      </c>
      <c r="S13" s="3">
        <f t="shared" si="18"/>
        <v>0</v>
      </c>
      <c r="T13" s="3">
        <f t="shared" si="19"/>
        <v>68.39</v>
      </c>
      <c r="U13" s="3">
        <f t="shared" si="20"/>
        <v>910.1320000000004</v>
      </c>
    </row>
    <row r="14" spans="1:21" s="144" customFormat="1" ht="38.25" customHeight="1">
      <c r="A14" s="189">
        <v>7</v>
      </c>
      <c r="B14" s="191" t="s">
        <v>21</v>
      </c>
      <c r="C14" s="3">
        <v>1216.4399999999994</v>
      </c>
      <c r="D14" s="3">
        <v>0</v>
      </c>
      <c r="E14" s="3">
        <f t="shared" si="11"/>
        <v>0</v>
      </c>
      <c r="F14" s="3">
        <v>0</v>
      </c>
      <c r="G14" s="3">
        <f t="shared" si="12"/>
        <v>0</v>
      </c>
      <c r="H14" s="3">
        <f t="shared" si="13"/>
        <v>1216.4399999999994</v>
      </c>
      <c r="I14" s="3">
        <v>864.78800000000024</v>
      </c>
      <c r="J14" s="105">
        <v>2.8</v>
      </c>
      <c r="K14" s="3">
        <f t="shared" si="14"/>
        <v>2.8</v>
      </c>
      <c r="L14" s="3">
        <v>0</v>
      </c>
      <c r="M14" s="3">
        <f t="shared" si="15"/>
        <v>0</v>
      </c>
      <c r="N14" s="3">
        <f t="shared" si="16"/>
        <v>867.58800000000019</v>
      </c>
      <c r="O14" s="3">
        <v>61.329999999999991</v>
      </c>
      <c r="P14" s="3">
        <v>0</v>
      </c>
      <c r="Q14" s="3">
        <f t="shared" si="17"/>
        <v>0</v>
      </c>
      <c r="R14" s="3">
        <v>0</v>
      </c>
      <c r="S14" s="3">
        <f t="shared" si="18"/>
        <v>0</v>
      </c>
      <c r="T14" s="3">
        <f t="shared" si="19"/>
        <v>61.329999999999991</v>
      </c>
      <c r="U14" s="3">
        <f t="shared" si="20"/>
        <v>2145.3579999999993</v>
      </c>
    </row>
    <row r="15" spans="1:21" s="144" customFormat="1" ht="38.25" customHeight="1">
      <c r="A15" s="188"/>
      <c r="B15" s="190" t="s">
        <v>22</v>
      </c>
      <c r="C15" s="146">
        <f>SUM(C12:C14)</f>
        <v>1883.9799999999991</v>
      </c>
      <c r="D15" s="146">
        <f t="shared" ref="D15:U15" si="21">SUM(D12:D14)</f>
        <v>0</v>
      </c>
      <c r="E15" s="146">
        <f t="shared" si="21"/>
        <v>0</v>
      </c>
      <c r="F15" s="146">
        <f t="shared" si="21"/>
        <v>0</v>
      </c>
      <c r="G15" s="146">
        <f t="shared" si="21"/>
        <v>0</v>
      </c>
      <c r="H15" s="146">
        <f t="shared" si="21"/>
        <v>1883.9799999999991</v>
      </c>
      <c r="I15" s="146">
        <f t="shared" si="21"/>
        <v>2198.0250000000005</v>
      </c>
      <c r="J15" s="146">
        <f t="shared" si="21"/>
        <v>4.24</v>
      </c>
      <c r="K15" s="146">
        <f t="shared" si="21"/>
        <v>4.24</v>
      </c>
      <c r="L15" s="146">
        <f t="shared" si="21"/>
        <v>0</v>
      </c>
      <c r="M15" s="146">
        <f t="shared" si="21"/>
        <v>0</v>
      </c>
      <c r="N15" s="146">
        <f t="shared" si="21"/>
        <v>2202.2650000000003</v>
      </c>
      <c r="O15" s="146">
        <f t="shared" si="21"/>
        <v>166.57</v>
      </c>
      <c r="P15" s="146">
        <f t="shared" si="21"/>
        <v>0</v>
      </c>
      <c r="Q15" s="146">
        <f t="shared" si="21"/>
        <v>0</v>
      </c>
      <c r="R15" s="146">
        <f t="shared" si="21"/>
        <v>0</v>
      </c>
      <c r="S15" s="146">
        <f t="shared" si="21"/>
        <v>0</v>
      </c>
      <c r="T15" s="146">
        <f t="shared" si="21"/>
        <v>166.57</v>
      </c>
      <c r="U15" s="146">
        <f t="shared" si="21"/>
        <v>4252.8149999999987</v>
      </c>
    </row>
    <row r="16" spans="1:21" s="148" customFormat="1" ht="38.25" customHeight="1">
      <c r="A16" s="189">
        <v>8</v>
      </c>
      <c r="B16" s="191" t="s">
        <v>23</v>
      </c>
      <c r="C16" s="3">
        <v>993.84400000000039</v>
      </c>
      <c r="D16" s="3">
        <v>0.28999999999999998</v>
      </c>
      <c r="E16" s="3">
        <f t="shared" ref="E16:E18" si="22">D16</f>
        <v>0.28999999999999998</v>
      </c>
      <c r="F16" s="3">
        <v>0</v>
      </c>
      <c r="G16" s="3">
        <f t="shared" ref="G16:G18" si="23">F16</f>
        <v>0</v>
      </c>
      <c r="H16" s="3">
        <f t="shared" ref="H16:H18" si="24">C16+D16-F16</f>
        <v>994.13400000000036</v>
      </c>
      <c r="I16" s="3">
        <v>299.04599999999999</v>
      </c>
      <c r="J16" s="3">
        <v>0.13</v>
      </c>
      <c r="K16" s="3">
        <f t="shared" ref="K16:K18" si="25">J16</f>
        <v>0.13</v>
      </c>
      <c r="L16" s="3">
        <v>0</v>
      </c>
      <c r="M16" s="3">
        <f t="shared" ref="M16:M18" si="26">L16</f>
        <v>0</v>
      </c>
      <c r="N16" s="3">
        <f t="shared" ref="N16:N18" si="27">I16+J16-L16</f>
        <v>299.17599999999999</v>
      </c>
      <c r="O16" s="3">
        <v>177.41200000000003</v>
      </c>
      <c r="P16" s="3">
        <v>0</v>
      </c>
      <c r="Q16" s="3">
        <f t="shared" ref="Q16:Q18" si="28">P16</f>
        <v>0</v>
      </c>
      <c r="R16" s="3">
        <v>0</v>
      </c>
      <c r="S16" s="3">
        <f t="shared" ref="S16:S18" si="29">R16</f>
        <v>0</v>
      </c>
      <c r="T16" s="3">
        <f t="shared" ref="T16:T18" si="30">O16+P16-R16</f>
        <v>177.41200000000003</v>
      </c>
      <c r="U16" s="3">
        <f t="shared" ref="U16:U18" si="31">H16+N16+T16</f>
        <v>1470.7220000000004</v>
      </c>
    </row>
    <row r="17" spans="1:21" ht="61.5" customHeight="1">
      <c r="A17" s="149">
        <v>9</v>
      </c>
      <c r="B17" s="150" t="s">
        <v>24</v>
      </c>
      <c r="C17" s="3">
        <v>6.415999999999948</v>
      </c>
      <c r="D17" s="3">
        <v>0</v>
      </c>
      <c r="E17" s="3">
        <f t="shared" si="22"/>
        <v>0</v>
      </c>
      <c r="F17" s="3">
        <v>0</v>
      </c>
      <c r="G17" s="3">
        <f t="shared" si="23"/>
        <v>0</v>
      </c>
      <c r="H17" s="3">
        <f t="shared" si="24"/>
        <v>6.415999999999948</v>
      </c>
      <c r="I17" s="3">
        <v>511.75000000000017</v>
      </c>
      <c r="J17" s="3">
        <v>1.36</v>
      </c>
      <c r="K17" s="3">
        <f t="shared" si="25"/>
        <v>1.36</v>
      </c>
      <c r="L17" s="3">
        <v>0</v>
      </c>
      <c r="M17" s="3">
        <f t="shared" si="26"/>
        <v>0</v>
      </c>
      <c r="N17" s="3">
        <f t="shared" si="27"/>
        <v>513.11000000000013</v>
      </c>
      <c r="O17" s="3">
        <v>6.33</v>
      </c>
      <c r="P17" s="3">
        <v>0</v>
      </c>
      <c r="Q17" s="3">
        <f t="shared" si="28"/>
        <v>0</v>
      </c>
      <c r="R17" s="3">
        <v>0</v>
      </c>
      <c r="S17" s="3">
        <f t="shared" si="29"/>
        <v>0</v>
      </c>
      <c r="T17" s="3">
        <f t="shared" si="30"/>
        <v>6.33</v>
      </c>
      <c r="U17" s="3">
        <f t="shared" si="31"/>
        <v>525.85600000000011</v>
      </c>
    </row>
    <row r="18" spans="1:21" s="144" customFormat="1" ht="38.25" customHeight="1">
      <c r="A18" s="189">
        <v>10</v>
      </c>
      <c r="B18" s="191" t="s">
        <v>25</v>
      </c>
      <c r="C18" s="3">
        <v>75.986000000000104</v>
      </c>
      <c r="D18" s="3">
        <v>0.24</v>
      </c>
      <c r="E18" s="3">
        <f t="shared" si="22"/>
        <v>0.24</v>
      </c>
      <c r="F18" s="3">
        <v>0</v>
      </c>
      <c r="G18" s="3">
        <f t="shared" si="23"/>
        <v>0</v>
      </c>
      <c r="H18" s="3">
        <f t="shared" si="24"/>
        <v>76.226000000000099</v>
      </c>
      <c r="I18" s="3">
        <v>485.53699999999998</v>
      </c>
      <c r="J18" s="3">
        <v>0.4</v>
      </c>
      <c r="K18" s="3">
        <f t="shared" si="25"/>
        <v>0.4</v>
      </c>
      <c r="L18" s="3">
        <v>0</v>
      </c>
      <c r="M18" s="3">
        <f t="shared" si="26"/>
        <v>0</v>
      </c>
      <c r="N18" s="3">
        <f t="shared" si="27"/>
        <v>485.93699999999995</v>
      </c>
      <c r="O18" s="3">
        <v>38.869999999999997</v>
      </c>
      <c r="P18" s="3">
        <v>0</v>
      </c>
      <c r="Q18" s="3">
        <f t="shared" si="28"/>
        <v>0</v>
      </c>
      <c r="R18" s="3">
        <v>0</v>
      </c>
      <c r="S18" s="3">
        <f t="shared" si="29"/>
        <v>0</v>
      </c>
      <c r="T18" s="3">
        <f t="shared" si="30"/>
        <v>38.869999999999997</v>
      </c>
      <c r="U18" s="3">
        <f t="shared" si="31"/>
        <v>601.03300000000002</v>
      </c>
    </row>
    <row r="19" spans="1:21" s="144" customFormat="1" ht="38.25" customHeight="1">
      <c r="A19" s="188"/>
      <c r="B19" s="190" t="s">
        <v>26</v>
      </c>
      <c r="C19" s="146">
        <f>SUM(C16:C18)</f>
        <v>1076.2460000000005</v>
      </c>
      <c r="D19" s="146">
        <f t="shared" ref="D19:U19" si="32">SUM(D16:D18)</f>
        <v>0.53</v>
      </c>
      <c r="E19" s="146">
        <f t="shared" si="32"/>
        <v>0.53</v>
      </c>
      <c r="F19" s="146">
        <f t="shared" si="32"/>
        <v>0</v>
      </c>
      <c r="G19" s="146">
        <f t="shared" si="32"/>
        <v>0</v>
      </c>
      <c r="H19" s="146">
        <f t="shared" si="32"/>
        <v>1076.7760000000003</v>
      </c>
      <c r="I19" s="146">
        <f t="shared" si="32"/>
        <v>1296.3330000000001</v>
      </c>
      <c r="J19" s="146">
        <f t="shared" si="32"/>
        <v>1.8900000000000001</v>
      </c>
      <c r="K19" s="146">
        <f t="shared" si="32"/>
        <v>1.8900000000000001</v>
      </c>
      <c r="L19" s="146">
        <f t="shared" si="32"/>
        <v>0</v>
      </c>
      <c r="M19" s="146">
        <f t="shared" si="32"/>
        <v>0</v>
      </c>
      <c r="N19" s="146">
        <f t="shared" si="32"/>
        <v>1298.223</v>
      </c>
      <c r="O19" s="146">
        <f t="shared" si="32"/>
        <v>222.61200000000005</v>
      </c>
      <c r="P19" s="146">
        <f t="shared" si="32"/>
        <v>0</v>
      </c>
      <c r="Q19" s="146">
        <f t="shared" si="32"/>
        <v>0</v>
      </c>
      <c r="R19" s="146">
        <f t="shared" si="32"/>
        <v>0</v>
      </c>
      <c r="S19" s="146">
        <f t="shared" si="32"/>
        <v>0</v>
      </c>
      <c r="T19" s="146">
        <f t="shared" si="32"/>
        <v>222.61200000000005</v>
      </c>
      <c r="U19" s="146">
        <f t="shared" si="32"/>
        <v>2597.6110000000003</v>
      </c>
    </row>
    <row r="20" spans="1:21" ht="38.25" customHeight="1">
      <c r="A20" s="189">
        <v>11</v>
      </c>
      <c r="B20" s="191" t="s">
        <v>27</v>
      </c>
      <c r="C20" s="3">
        <v>630.56999999999994</v>
      </c>
      <c r="D20" s="3">
        <f>0.31+0.5</f>
        <v>0.81</v>
      </c>
      <c r="E20" s="3">
        <f t="shared" ref="E20:E23" si="33">D20</f>
        <v>0.81</v>
      </c>
      <c r="F20" s="3">
        <v>0</v>
      </c>
      <c r="G20" s="3">
        <f t="shared" ref="G20:G23" si="34">F20</f>
        <v>0</v>
      </c>
      <c r="H20" s="3">
        <f t="shared" ref="H20:H23" si="35">C20+D20-F20</f>
        <v>631.37999999999988</v>
      </c>
      <c r="I20" s="3">
        <v>399.18800000000016</v>
      </c>
      <c r="J20" s="3">
        <f>2.11</f>
        <v>2.11</v>
      </c>
      <c r="K20" s="3">
        <f t="shared" ref="K20:K23" si="36">J20</f>
        <v>2.11</v>
      </c>
      <c r="L20" s="3">
        <v>1.04</v>
      </c>
      <c r="M20" s="3">
        <f t="shared" ref="M20:M23" si="37">L20</f>
        <v>1.04</v>
      </c>
      <c r="N20" s="3">
        <f t="shared" ref="N20:N23" si="38">I20+J20-L20</f>
        <v>400.25800000000015</v>
      </c>
      <c r="O20" s="3">
        <v>40.350000000000009</v>
      </c>
      <c r="P20" s="3">
        <v>0</v>
      </c>
      <c r="Q20" s="3">
        <f t="shared" ref="Q20:Q23" si="39">P20</f>
        <v>0</v>
      </c>
      <c r="R20" s="3">
        <v>0</v>
      </c>
      <c r="S20" s="3">
        <f t="shared" ref="S20:S23" si="40">R20</f>
        <v>0</v>
      </c>
      <c r="T20" s="3">
        <f t="shared" ref="T20:T23" si="41">O20+P20-R20</f>
        <v>40.350000000000009</v>
      </c>
      <c r="U20" s="3">
        <f t="shared" ref="U20:U23" si="42">H20+N20+T20</f>
        <v>1071.9879999999998</v>
      </c>
    </row>
    <row r="21" spans="1:21" ht="38.25" customHeight="1">
      <c r="A21" s="189">
        <v>12</v>
      </c>
      <c r="B21" s="191" t="s">
        <v>28</v>
      </c>
      <c r="C21" s="3">
        <v>22.51</v>
      </c>
      <c r="D21" s="3">
        <v>0</v>
      </c>
      <c r="E21" s="3">
        <f t="shared" si="33"/>
        <v>0</v>
      </c>
      <c r="F21" s="3">
        <v>0</v>
      </c>
      <c r="G21" s="3">
        <f t="shared" si="34"/>
        <v>0</v>
      </c>
      <c r="H21" s="3">
        <f t="shared" si="35"/>
        <v>22.51</v>
      </c>
      <c r="I21" s="3">
        <v>398.11699999999996</v>
      </c>
      <c r="J21" s="3">
        <f>0.98+15.74</f>
        <v>16.72</v>
      </c>
      <c r="K21" s="3">
        <f t="shared" si="36"/>
        <v>16.72</v>
      </c>
      <c r="L21" s="3">
        <v>0</v>
      </c>
      <c r="M21" s="3">
        <f t="shared" si="37"/>
        <v>0</v>
      </c>
      <c r="N21" s="3">
        <f t="shared" si="38"/>
        <v>414.83699999999999</v>
      </c>
      <c r="O21" s="3">
        <v>19.369999999999997</v>
      </c>
      <c r="P21" s="3">
        <v>0</v>
      </c>
      <c r="Q21" s="3">
        <f t="shared" si="39"/>
        <v>0</v>
      </c>
      <c r="R21" s="3">
        <v>0</v>
      </c>
      <c r="S21" s="3">
        <f t="shared" si="40"/>
        <v>0</v>
      </c>
      <c r="T21" s="3">
        <f t="shared" si="41"/>
        <v>19.369999999999997</v>
      </c>
      <c r="U21" s="3">
        <f t="shared" si="42"/>
        <v>456.71699999999998</v>
      </c>
    </row>
    <row r="22" spans="1:21" s="144" customFormat="1" ht="38.25" customHeight="1">
      <c r="A22" s="189">
        <v>13</v>
      </c>
      <c r="B22" s="191" t="s">
        <v>29</v>
      </c>
      <c r="C22" s="3">
        <v>22.430000000000021</v>
      </c>
      <c r="D22" s="3">
        <v>0</v>
      </c>
      <c r="E22" s="3">
        <f t="shared" si="33"/>
        <v>0</v>
      </c>
      <c r="F22" s="3">
        <v>0</v>
      </c>
      <c r="G22" s="3">
        <f t="shared" si="34"/>
        <v>0</v>
      </c>
      <c r="H22" s="3">
        <f t="shared" si="35"/>
        <v>22.430000000000021</v>
      </c>
      <c r="I22" s="3">
        <v>688.97</v>
      </c>
      <c r="J22" s="3">
        <f>1.22+0.08</f>
        <v>1.3</v>
      </c>
      <c r="K22" s="3">
        <f t="shared" si="36"/>
        <v>1.3</v>
      </c>
      <c r="L22" s="3">
        <v>0</v>
      </c>
      <c r="M22" s="3">
        <f t="shared" si="37"/>
        <v>0</v>
      </c>
      <c r="N22" s="3">
        <f t="shared" si="38"/>
        <v>690.27</v>
      </c>
      <c r="O22" s="3">
        <v>0.60000000000000098</v>
      </c>
      <c r="P22" s="3">
        <v>0</v>
      </c>
      <c r="Q22" s="3">
        <f t="shared" si="39"/>
        <v>0</v>
      </c>
      <c r="R22" s="3">
        <v>0</v>
      </c>
      <c r="S22" s="3">
        <f t="shared" si="40"/>
        <v>0</v>
      </c>
      <c r="T22" s="3">
        <f t="shared" si="41"/>
        <v>0.60000000000000098</v>
      </c>
      <c r="U22" s="3">
        <f t="shared" si="42"/>
        <v>713.30000000000007</v>
      </c>
    </row>
    <row r="23" spans="1:21" s="144" customFormat="1" ht="38.25" customHeight="1">
      <c r="A23" s="189">
        <v>14</v>
      </c>
      <c r="B23" s="191" t="s">
        <v>30</v>
      </c>
      <c r="C23" s="3">
        <v>427.24</v>
      </c>
      <c r="D23" s="3">
        <v>3.4</v>
      </c>
      <c r="E23" s="3">
        <f t="shared" si="33"/>
        <v>3.4</v>
      </c>
      <c r="F23" s="3">
        <v>0</v>
      </c>
      <c r="G23" s="3">
        <f t="shared" si="34"/>
        <v>0</v>
      </c>
      <c r="H23" s="3">
        <f t="shared" si="35"/>
        <v>430.64</v>
      </c>
      <c r="I23" s="3">
        <v>101.88500000000001</v>
      </c>
      <c r="J23" s="3">
        <f>4.8+1.55</f>
        <v>6.35</v>
      </c>
      <c r="K23" s="3">
        <f t="shared" si="36"/>
        <v>6.35</v>
      </c>
      <c r="L23" s="3">
        <v>0</v>
      </c>
      <c r="M23" s="3">
        <f t="shared" si="37"/>
        <v>0</v>
      </c>
      <c r="N23" s="3">
        <f t="shared" si="38"/>
        <v>108.235</v>
      </c>
      <c r="O23" s="3">
        <v>22.5</v>
      </c>
      <c r="P23" s="3">
        <v>0</v>
      </c>
      <c r="Q23" s="3">
        <f t="shared" si="39"/>
        <v>0</v>
      </c>
      <c r="R23" s="3">
        <v>0</v>
      </c>
      <c r="S23" s="3">
        <f t="shared" si="40"/>
        <v>0</v>
      </c>
      <c r="T23" s="3">
        <f t="shared" si="41"/>
        <v>22.5</v>
      </c>
      <c r="U23" s="3">
        <f t="shared" si="42"/>
        <v>561.375</v>
      </c>
    </row>
    <row r="24" spans="1:21" s="144" customFormat="1" ht="38.25" customHeight="1">
      <c r="A24" s="188"/>
      <c r="B24" s="190" t="s">
        <v>31</v>
      </c>
      <c r="C24" s="146">
        <f>SUM(C20:C23)</f>
        <v>1102.75</v>
      </c>
      <c r="D24" s="146">
        <f t="shared" ref="D24:U24" si="43">SUM(D20:D23)</f>
        <v>4.21</v>
      </c>
      <c r="E24" s="146">
        <f t="shared" si="43"/>
        <v>4.21</v>
      </c>
      <c r="F24" s="146">
        <f t="shared" si="43"/>
        <v>0</v>
      </c>
      <c r="G24" s="146">
        <f t="shared" si="43"/>
        <v>0</v>
      </c>
      <c r="H24" s="146">
        <f t="shared" si="43"/>
        <v>1106.96</v>
      </c>
      <c r="I24" s="146">
        <f t="shared" si="43"/>
        <v>1588.16</v>
      </c>
      <c r="J24" s="146">
        <f t="shared" si="43"/>
        <v>26.479999999999997</v>
      </c>
      <c r="K24" s="146">
        <f t="shared" si="43"/>
        <v>26.479999999999997</v>
      </c>
      <c r="L24" s="146">
        <f t="shared" si="43"/>
        <v>1.04</v>
      </c>
      <c r="M24" s="146">
        <f t="shared" si="43"/>
        <v>1.04</v>
      </c>
      <c r="N24" s="146">
        <f t="shared" si="43"/>
        <v>1613.6000000000001</v>
      </c>
      <c r="O24" s="146">
        <f t="shared" si="43"/>
        <v>82.820000000000007</v>
      </c>
      <c r="P24" s="146">
        <f t="shared" si="43"/>
        <v>0</v>
      </c>
      <c r="Q24" s="146">
        <f t="shared" si="43"/>
        <v>0</v>
      </c>
      <c r="R24" s="146">
        <f t="shared" si="43"/>
        <v>0</v>
      </c>
      <c r="S24" s="146">
        <f t="shared" si="43"/>
        <v>0</v>
      </c>
      <c r="T24" s="146">
        <f t="shared" si="43"/>
        <v>82.820000000000007</v>
      </c>
      <c r="U24" s="146">
        <f t="shared" si="43"/>
        <v>2803.38</v>
      </c>
    </row>
    <row r="25" spans="1:21" s="144" customFormat="1" ht="38.25" customHeight="1">
      <c r="A25" s="188"/>
      <c r="B25" s="190" t="s">
        <v>32</v>
      </c>
      <c r="C25" s="146">
        <f>C24+C19+C15+C11</f>
        <v>4627.5659999999998</v>
      </c>
      <c r="D25" s="146">
        <f t="shared" ref="D25:U25" si="44">D24+D19+D15+D11</f>
        <v>4.74</v>
      </c>
      <c r="E25" s="146">
        <f t="shared" si="44"/>
        <v>4.74</v>
      </c>
      <c r="F25" s="146">
        <f t="shared" si="44"/>
        <v>0</v>
      </c>
      <c r="G25" s="146">
        <f t="shared" si="44"/>
        <v>0</v>
      </c>
      <c r="H25" s="146">
        <f t="shared" si="44"/>
        <v>4632.3059999999996</v>
      </c>
      <c r="I25" s="146">
        <f t="shared" si="44"/>
        <v>7022.1180000000004</v>
      </c>
      <c r="J25" s="146">
        <f t="shared" si="44"/>
        <v>38.924999999999997</v>
      </c>
      <c r="K25" s="146">
        <f t="shared" si="44"/>
        <v>38.924999999999997</v>
      </c>
      <c r="L25" s="146">
        <f t="shared" si="44"/>
        <v>1.04</v>
      </c>
      <c r="M25" s="146">
        <f t="shared" si="44"/>
        <v>1.04</v>
      </c>
      <c r="N25" s="146">
        <f t="shared" si="44"/>
        <v>7060.0030000000006</v>
      </c>
      <c r="O25" s="146">
        <f t="shared" si="44"/>
        <v>592.67800000000011</v>
      </c>
      <c r="P25" s="146">
        <f t="shared" si="44"/>
        <v>0</v>
      </c>
      <c r="Q25" s="146">
        <f t="shared" si="44"/>
        <v>0</v>
      </c>
      <c r="R25" s="146">
        <f t="shared" si="44"/>
        <v>1.01</v>
      </c>
      <c r="S25" s="146">
        <f t="shared" si="44"/>
        <v>1.01</v>
      </c>
      <c r="T25" s="146">
        <f t="shared" si="44"/>
        <v>591.66800000000012</v>
      </c>
      <c r="U25" s="146">
        <f t="shared" si="44"/>
        <v>12283.976999999999</v>
      </c>
    </row>
    <row r="26" spans="1:21" ht="38.25" customHeight="1">
      <c r="A26" s="189">
        <v>15</v>
      </c>
      <c r="B26" s="191" t="s">
        <v>33</v>
      </c>
      <c r="C26" s="3">
        <v>1552.9799999999998</v>
      </c>
      <c r="D26" s="3">
        <v>2.0299999999999998</v>
      </c>
      <c r="E26" s="3">
        <f t="shared" ref="E26:E27" si="45">D26</f>
        <v>2.0299999999999998</v>
      </c>
      <c r="F26" s="3">
        <v>0</v>
      </c>
      <c r="G26" s="3">
        <f t="shared" ref="G26:G27" si="46">F26</f>
        <v>0</v>
      </c>
      <c r="H26" s="3">
        <f t="shared" ref="H26:H27" si="47">C26+D26-F26</f>
        <v>1555.0099999999998</v>
      </c>
      <c r="I26" s="3">
        <v>67.33</v>
      </c>
      <c r="J26" s="3">
        <v>0</v>
      </c>
      <c r="K26" s="3">
        <f t="shared" ref="K26:K27" si="48">J26</f>
        <v>0</v>
      </c>
      <c r="L26" s="3">
        <v>0</v>
      </c>
      <c r="M26" s="3">
        <f t="shared" ref="M26:M27" si="49">L26</f>
        <v>0</v>
      </c>
      <c r="N26" s="3">
        <f t="shared" ref="N26:N27" si="50">I26+J26-L26</f>
        <v>67.33</v>
      </c>
      <c r="O26" s="3">
        <v>16.11</v>
      </c>
      <c r="P26" s="3">
        <v>0</v>
      </c>
      <c r="Q26" s="3">
        <f t="shared" ref="Q26:Q27" si="51">P26</f>
        <v>0</v>
      </c>
      <c r="R26" s="3">
        <v>0</v>
      </c>
      <c r="S26" s="3">
        <f t="shared" ref="S26:S27" si="52">R26</f>
        <v>0</v>
      </c>
      <c r="T26" s="3">
        <f t="shared" ref="T26:T27" si="53">O26+P26-R26</f>
        <v>16.11</v>
      </c>
      <c r="U26" s="3">
        <f t="shared" ref="U26:U27" si="54">H26+N26+T26</f>
        <v>1638.4499999999996</v>
      </c>
    </row>
    <row r="27" spans="1:21" s="144" customFormat="1" ht="38.25" customHeight="1">
      <c r="A27" s="189">
        <v>16</v>
      </c>
      <c r="B27" s="191" t="s">
        <v>34</v>
      </c>
      <c r="C27" s="3">
        <v>5576.7050000000017</v>
      </c>
      <c r="D27" s="3">
        <v>10.85</v>
      </c>
      <c r="E27" s="3">
        <f t="shared" si="45"/>
        <v>10.85</v>
      </c>
      <c r="F27" s="3">
        <v>0</v>
      </c>
      <c r="G27" s="3">
        <f t="shared" si="46"/>
        <v>0</v>
      </c>
      <c r="H27" s="3">
        <f t="shared" si="47"/>
        <v>5587.5550000000021</v>
      </c>
      <c r="I27" s="3">
        <v>594.18799999999999</v>
      </c>
      <c r="J27" s="3">
        <v>2.14</v>
      </c>
      <c r="K27" s="3">
        <f t="shared" si="48"/>
        <v>2.14</v>
      </c>
      <c r="L27" s="3">
        <v>0</v>
      </c>
      <c r="M27" s="3">
        <f t="shared" si="49"/>
        <v>0</v>
      </c>
      <c r="N27" s="3">
        <f t="shared" si="50"/>
        <v>596.32799999999997</v>
      </c>
      <c r="O27" s="3">
        <v>33.49</v>
      </c>
      <c r="P27" s="3">
        <v>0</v>
      </c>
      <c r="Q27" s="3">
        <f t="shared" si="51"/>
        <v>0</v>
      </c>
      <c r="R27" s="3">
        <v>0</v>
      </c>
      <c r="S27" s="3">
        <f t="shared" si="52"/>
        <v>0</v>
      </c>
      <c r="T27" s="3">
        <f t="shared" si="53"/>
        <v>33.49</v>
      </c>
      <c r="U27" s="3">
        <f t="shared" si="54"/>
        <v>6217.3730000000014</v>
      </c>
    </row>
    <row r="28" spans="1:21" s="144" customFormat="1" ht="38.25" customHeight="1">
      <c r="A28" s="188"/>
      <c r="B28" s="190" t="s">
        <v>35</v>
      </c>
      <c r="C28" s="146">
        <f>SUM(C26:C27)</f>
        <v>7129.6850000000013</v>
      </c>
      <c r="D28" s="146">
        <f t="shared" ref="D28:U28" si="55">SUM(D26:D27)</f>
        <v>12.879999999999999</v>
      </c>
      <c r="E28" s="146">
        <f t="shared" si="55"/>
        <v>12.879999999999999</v>
      </c>
      <c r="F28" s="146">
        <f t="shared" si="55"/>
        <v>0</v>
      </c>
      <c r="G28" s="146">
        <f t="shared" si="55"/>
        <v>0</v>
      </c>
      <c r="H28" s="146">
        <f t="shared" si="55"/>
        <v>7142.5650000000023</v>
      </c>
      <c r="I28" s="146">
        <f t="shared" si="55"/>
        <v>661.51800000000003</v>
      </c>
      <c r="J28" s="146">
        <f t="shared" si="55"/>
        <v>2.14</v>
      </c>
      <c r="K28" s="146">
        <f t="shared" si="55"/>
        <v>2.14</v>
      </c>
      <c r="L28" s="146">
        <f t="shared" si="55"/>
        <v>0</v>
      </c>
      <c r="M28" s="146">
        <f t="shared" si="55"/>
        <v>0</v>
      </c>
      <c r="N28" s="146">
        <f t="shared" si="55"/>
        <v>663.65800000000002</v>
      </c>
      <c r="O28" s="146">
        <f t="shared" si="55"/>
        <v>49.6</v>
      </c>
      <c r="P28" s="146">
        <f t="shared" si="55"/>
        <v>0</v>
      </c>
      <c r="Q28" s="146">
        <f t="shared" si="55"/>
        <v>0</v>
      </c>
      <c r="R28" s="146">
        <f t="shared" si="55"/>
        <v>0</v>
      </c>
      <c r="S28" s="146">
        <f t="shared" si="55"/>
        <v>0</v>
      </c>
      <c r="T28" s="146">
        <f t="shared" si="55"/>
        <v>49.6</v>
      </c>
      <c r="U28" s="146">
        <f t="shared" si="55"/>
        <v>7855.8230000000012</v>
      </c>
    </row>
    <row r="29" spans="1:21" ht="38.25" customHeight="1">
      <c r="A29" s="189">
        <v>17</v>
      </c>
      <c r="B29" s="191" t="s">
        <v>36</v>
      </c>
      <c r="C29" s="3">
        <v>4454.4680000000017</v>
      </c>
      <c r="D29" s="3">
        <v>2.95</v>
      </c>
      <c r="E29" s="3">
        <f t="shared" ref="E29:E32" si="56">D29</f>
        <v>2.95</v>
      </c>
      <c r="F29" s="3">
        <v>0</v>
      </c>
      <c r="G29" s="3">
        <f t="shared" ref="G29:G32" si="57">F29</f>
        <v>0</v>
      </c>
      <c r="H29" s="3">
        <f t="shared" ref="H29:H32" si="58">C29+D29-F29</f>
        <v>4457.4180000000015</v>
      </c>
      <c r="I29" s="3">
        <v>151.81</v>
      </c>
      <c r="J29" s="3">
        <v>0</v>
      </c>
      <c r="K29" s="3">
        <f t="shared" ref="K29:K32" si="59">J29</f>
        <v>0</v>
      </c>
      <c r="L29" s="3">
        <v>0</v>
      </c>
      <c r="M29" s="3">
        <f t="shared" ref="M29:M32" si="60">L29</f>
        <v>0</v>
      </c>
      <c r="N29" s="3">
        <f t="shared" ref="N29:N32" si="61">I29+J29-L29</f>
        <v>151.81</v>
      </c>
      <c r="O29" s="3">
        <v>57.720000000000006</v>
      </c>
      <c r="P29" s="3">
        <v>0</v>
      </c>
      <c r="Q29" s="3">
        <f t="shared" ref="Q29:Q32" si="62">P29</f>
        <v>0</v>
      </c>
      <c r="R29" s="3">
        <v>23.2</v>
      </c>
      <c r="S29" s="3">
        <f t="shared" ref="S29:S32" si="63">R29</f>
        <v>23.2</v>
      </c>
      <c r="T29" s="3">
        <f t="shared" ref="T29:T32" si="64">O29+P29-R29</f>
        <v>34.52000000000001</v>
      </c>
      <c r="U29" s="3">
        <f t="shared" ref="U29:U32" si="65">H29+N29+T29</f>
        <v>4643.7480000000023</v>
      </c>
    </row>
    <row r="30" spans="1:21" ht="38.25" customHeight="1">
      <c r="A30" s="189">
        <v>18</v>
      </c>
      <c r="B30" s="191" t="s">
        <v>37</v>
      </c>
      <c r="C30" s="3">
        <v>3575.37</v>
      </c>
      <c r="D30" s="3">
        <v>19.420000000000002</v>
      </c>
      <c r="E30" s="3">
        <f t="shared" si="56"/>
        <v>19.420000000000002</v>
      </c>
      <c r="F30" s="3">
        <v>0</v>
      </c>
      <c r="G30" s="3">
        <f t="shared" si="57"/>
        <v>0</v>
      </c>
      <c r="H30" s="3">
        <f t="shared" si="58"/>
        <v>3594.79</v>
      </c>
      <c r="I30" s="3">
        <v>41.697000000000003</v>
      </c>
      <c r="J30" s="3">
        <v>0</v>
      </c>
      <c r="K30" s="3">
        <f t="shared" si="59"/>
        <v>0</v>
      </c>
      <c r="L30" s="3">
        <v>0</v>
      </c>
      <c r="M30" s="3">
        <f t="shared" si="60"/>
        <v>0</v>
      </c>
      <c r="N30" s="3">
        <f t="shared" si="61"/>
        <v>41.697000000000003</v>
      </c>
      <c r="O30" s="3">
        <v>23.25</v>
      </c>
      <c r="P30" s="3">
        <v>0</v>
      </c>
      <c r="Q30" s="3">
        <f t="shared" si="62"/>
        <v>0</v>
      </c>
      <c r="R30" s="3">
        <v>0</v>
      </c>
      <c r="S30" s="3">
        <f t="shared" si="63"/>
        <v>0</v>
      </c>
      <c r="T30" s="3">
        <f t="shared" si="64"/>
        <v>23.25</v>
      </c>
      <c r="U30" s="3">
        <f t="shared" si="65"/>
        <v>3659.7370000000001</v>
      </c>
    </row>
    <row r="31" spans="1:21" s="144" customFormat="1" ht="38.25" customHeight="1">
      <c r="A31" s="189">
        <v>19</v>
      </c>
      <c r="B31" s="191" t="s">
        <v>38</v>
      </c>
      <c r="C31" s="3">
        <v>4589.9989999999998</v>
      </c>
      <c r="D31" s="3">
        <f>2.81</f>
        <v>2.81</v>
      </c>
      <c r="E31" s="3">
        <f t="shared" si="56"/>
        <v>2.81</v>
      </c>
      <c r="F31" s="3">
        <v>0</v>
      </c>
      <c r="G31" s="3">
        <f t="shared" si="57"/>
        <v>0</v>
      </c>
      <c r="H31" s="3">
        <f t="shared" si="58"/>
        <v>4592.8090000000002</v>
      </c>
      <c r="I31" s="3">
        <v>86.710000000000022</v>
      </c>
      <c r="J31" s="3">
        <v>0</v>
      </c>
      <c r="K31" s="3">
        <f t="shared" si="59"/>
        <v>0</v>
      </c>
      <c r="L31" s="3">
        <v>0</v>
      </c>
      <c r="M31" s="3">
        <f t="shared" si="60"/>
        <v>0</v>
      </c>
      <c r="N31" s="3">
        <f t="shared" si="61"/>
        <v>86.710000000000022</v>
      </c>
      <c r="O31" s="3">
        <v>14.850000000000001</v>
      </c>
      <c r="P31" s="3">
        <v>0</v>
      </c>
      <c r="Q31" s="3">
        <f t="shared" si="62"/>
        <v>0</v>
      </c>
      <c r="R31" s="3">
        <v>0</v>
      </c>
      <c r="S31" s="3">
        <f t="shared" si="63"/>
        <v>0</v>
      </c>
      <c r="T31" s="3">
        <f t="shared" si="64"/>
        <v>14.850000000000001</v>
      </c>
      <c r="U31" s="3">
        <f t="shared" si="65"/>
        <v>4694.3690000000006</v>
      </c>
    </row>
    <row r="32" spans="1:21" ht="38.25" customHeight="1">
      <c r="A32" s="189">
        <v>20</v>
      </c>
      <c r="B32" s="191" t="s">
        <v>39</v>
      </c>
      <c r="C32" s="3">
        <v>2342.8557999999994</v>
      </c>
      <c r="D32" s="3">
        <v>3.24</v>
      </c>
      <c r="E32" s="3">
        <f t="shared" si="56"/>
        <v>3.24</v>
      </c>
      <c r="F32" s="3">
        <v>0</v>
      </c>
      <c r="G32" s="3">
        <f t="shared" si="57"/>
        <v>0</v>
      </c>
      <c r="H32" s="3">
        <f t="shared" si="58"/>
        <v>2346.0957999999991</v>
      </c>
      <c r="I32" s="3">
        <v>391.83599999999996</v>
      </c>
      <c r="J32" s="3">
        <v>0</v>
      </c>
      <c r="K32" s="3">
        <f t="shared" si="59"/>
        <v>0</v>
      </c>
      <c r="L32" s="3">
        <v>0</v>
      </c>
      <c r="M32" s="3">
        <f t="shared" si="60"/>
        <v>0</v>
      </c>
      <c r="N32" s="3">
        <f t="shared" si="61"/>
        <v>391.83599999999996</v>
      </c>
      <c r="O32" s="3">
        <v>67.551999999999992</v>
      </c>
      <c r="P32" s="3">
        <v>0</v>
      </c>
      <c r="Q32" s="3">
        <f t="shared" si="62"/>
        <v>0</v>
      </c>
      <c r="R32" s="3">
        <v>0</v>
      </c>
      <c r="S32" s="3">
        <f t="shared" si="63"/>
        <v>0</v>
      </c>
      <c r="T32" s="3">
        <f t="shared" si="64"/>
        <v>67.551999999999992</v>
      </c>
      <c r="U32" s="3">
        <f t="shared" si="65"/>
        <v>2805.4837999999991</v>
      </c>
    </row>
    <row r="33" spans="1:21" s="144" customFormat="1" ht="38.25" customHeight="1">
      <c r="A33" s="188"/>
      <c r="B33" s="190" t="s">
        <v>72</v>
      </c>
      <c r="C33" s="146">
        <f>SUM(C29:C32)</f>
        <v>14962.692800000001</v>
      </c>
      <c r="D33" s="146">
        <f t="shared" ref="D33:U33" si="66">SUM(D29:D32)</f>
        <v>28.42</v>
      </c>
      <c r="E33" s="146">
        <f t="shared" si="66"/>
        <v>28.42</v>
      </c>
      <c r="F33" s="146">
        <f t="shared" si="66"/>
        <v>0</v>
      </c>
      <c r="G33" s="146">
        <f t="shared" si="66"/>
        <v>0</v>
      </c>
      <c r="H33" s="146">
        <f t="shared" si="66"/>
        <v>14991.112800000001</v>
      </c>
      <c r="I33" s="146">
        <f t="shared" si="66"/>
        <v>672.053</v>
      </c>
      <c r="J33" s="146">
        <f t="shared" si="66"/>
        <v>0</v>
      </c>
      <c r="K33" s="146">
        <f t="shared" si="66"/>
        <v>0</v>
      </c>
      <c r="L33" s="146">
        <f t="shared" si="66"/>
        <v>0</v>
      </c>
      <c r="M33" s="146">
        <f t="shared" si="66"/>
        <v>0</v>
      </c>
      <c r="N33" s="146">
        <f t="shared" si="66"/>
        <v>672.053</v>
      </c>
      <c r="O33" s="146">
        <f t="shared" si="66"/>
        <v>163.37199999999999</v>
      </c>
      <c r="P33" s="146">
        <f t="shared" si="66"/>
        <v>0</v>
      </c>
      <c r="Q33" s="146">
        <f t="shared" si="66"/>
        <v>0</v>
      </c>
      <c r="R33" s="146">
        <f t="shared" si="66"/>
        <v>23.2</v>
      </c>
      <c r="S33" s="146">
        <f t="shared" si="66"/>
        <v>23.2</v>
      </c>
      <c r="T33" s="146">
        <f t="shared" si="66"/>
        <v>140.172</v>
      </c>
      <c r="U33" s="146">
        <f t="shared" si="66"/>
        <v>15803.337800000001</v>
      </c>
    </row>
    <row r="34" spans="1:21" ht="38.25" customHeight="1">
      <c r="A34" s="189">
        <v>21</v>
      </c>
      <c r="B34" s="191" t="s">
        <v>41</v>
      </c>
      <c r="C34" s="3">
        <v>4439.1000000000004</v>
      </c>
      <c r="D34" s="3">
        <v>11.45</v>
      </c>
      <c r="E34" s="3">
        <f t="shared" ref="E34:E37" si="67">D34</f>
        <v>11.45</v>
      </c>
      <c r="F34" s="3">
        <v>0</v>
      </c>
      <c r="G34" s="3">
        <f t="shared" ref="G34:G37" si="68">F34</f>
        <v>0</v>
      </c>
      <c r="H34" s="3">
        <f t="shared" ref="H34:H37" si="69">C34+D34-F34</f>
        <v>4450.55</v>
      </c>
      <c r="I34" s="3">
        <v>0</v>
      </c>
      <c r="J34" s="3">
        <v>0</v>
      </c>
      <c r="K34" s="3">
        <f t="shared" ref="K34:K37" si="70">J34</f>
        <v>0</v>
      </c>
      <c r="L34" s="3">
        <v>0</v>
      </c>
      <c r="M34" s="3">
        <f t="shared" ref="M34:M37" si="71">L34</f>
        <v>0</v>
      </c>
      <c r="N34" s="3">
        <f t="shared" ref="N34:N37" si="72">I34+J34-L34</f>
        <v>0</v>
      </c>
      <c r="O34" s="3">
        <v>0</v>
      </c>
      <c r="P34" s="3">
        <v>0</v>
      </c>
      <c r="Q34" s="3">
        <f t="shared" ref="Q34:Q37" si="73">P34</f>
        <v>0</v>
      </c>
      <c r="R34" s="3">
        <v>0</v>
      </c>
      <c r="S34" s="3">
        <f t="shared" ref="S34:S37" si="74">R34</f>
        <v>0</v>
      </c>
      <c r="T34" s="3">
        <f t="shared" ref="T34:T37" si="75">O34+P34-R34</f>
        <v>0</v>
      </c>
      <c r="U34" s="3">
        <f t="shared" ref="U34:U37" si="76">H34+N34+T34</f>
        <v>4450.55</v>
      </c>
    </row>
    <row r="35" spans="1:21" ht="38.25" customHeight="1">
      <c r="A35" s="189">
        <v>22</v>
      </c>
      <c r="B35" s="191" t="s">
        <v>42</v>
      </c>
      <c r="C35" s="3">
        <v>6209.5799999999972</v>
      </c>
      <c r="D35" s="3">
        <v>58.71</v>
      </c>
      <c r="E35" s="3">
        <f t="shared" si="67"/>
        <v>58.71</v>
      </c>
      <c r="F35" s="3">
        <v>0</v>
      </c>
      <c r="G35" s="3">
        <f t="shared" si="68"/>
        <v>0</v>
      </c>
      <c r="H35" s="3">
        <f t="shared" si="69"/>
        <v>6268.2899999999972</v>
      </c>
      <c r="I35" s="3">
        <v>6.92</v>
      </c>
      <c r="J35" s="3">
        <v>5.69</v>
      </c>
      <c r="K35" s="3">
        <f t="shared" si="70"/>
        <v>5.69</v>
      </c>
      <c r="L35" s="3">
        <v>0</v>
      </c>
      <c r="M35" s="3">
        <f t="shared" si="71"/>
        <v>0</v>
      </c>
      <c r="N35" s="3">
        <f t="shared" si="72"/>
        <v>12.61</v>
      </c>
      <c r="O35" s="3">
        <v>58.420000000000009</v>
      </c>
      <c r="P35" s="3">
        <v>16.190000000000001</v>
      </c>
      <c r="Q35" s="3">
        <f t="shared" si="73"/>
        <v>16.190000000000001</v>
      </c>
      <c r="R35" s="3">
        <v>0</v>
      </c>
      <c r="S35" s="3">
        <f t="shared" si="74"/>
        <v>0</v>
      </c>
      <c r="T35" s="3">
        <f t="shared" si="75"/>
        <v>74.610000000000014</v>
      </c>
      <c r="U35" s="3">
        <f t="shared" si="76"/>
        <v>6355.5099999999966</v>
      </c>
    </row>
    <row r="36" spans="1:21" s="144" customFormat="1" ht="38.25" customHeight="1">
      <c r="A36" s="189">
        <v>23</v>
      </c>
      <c r="B36" s="191" t="s">
        <v>43</v>
      </c>
      <c r="C36" s="3">
        <v>3451.1</v>
      </c>
      <c r="D36" s="3">
        <v>18.96</v>
      </c>
      <c r="E36" s="3">
        <f t="shared" si="67"/>
        <v>18.96</v>
      </c>
      <c r="F36" s="3">
        <v>0</v>
      </c>
      <c r="G36" s="3">
        <f t="shared" si="68"/>
        <v>0</v>
      </c>
      <c r="H36" s="3">
        <f t="shared" si="69"/>
        <v>3470.06</v>
      </c>
      <c r="I36" s="3">
        <v>29.680000000000039</v>
      </c>
      <c r="J36" s="3">
        <v>0</v>
      </c>
      <c r="K36" s="3">
        <f t="shared" si="70"/>
        <v>0</v>
      </c>
      <c r="L36" s="3">
        <v>4.63</v>
      </c>
      <c r="M36" s="3">
        <f t="shared" si="71"/>
        <v>4.63</v>
      </c>
      <c r="N36" s="3">
        <f t="shared" si="72"/>
        <v>25.05000000000004</v>
      </c>
      <c r="O36" s="3">
        <v>17.09</v>
      </c>
      <c r="P36" s="3">
        <f>3.46+15.83</f>
        <v>19.29</v>
      </c>
      <c r="Q36" s="3">
        <f t="shared" si="73"/>
        <v>19.29</v>
      </c>
      <c r="R36" s="3">
        <v>0</v>
      </c>
      <c r="S36" s="3">
        <f t="shared" si="74"/>
        <v>0</v>
      </c>
      <c r="T36" s="3">
        <f t="shared" si="75"/>
        <v>36.379999999999995</v>
      </c>
      <c r="U36" s="3">
        <f t="shared" si="76"/>
        <v>3531.4900000000002</v>
      </c>
    </row>
    <row r="37" spans="1:21" s="144" customFormat="1" ht="38.25" customHeight="1">
      <c r="A37" s="189">
        <v>24</v>
      </c>
      <c r="B37" s="191" t="s">
        <v>44</v>
      </c>
      <c r="C37" s="3">
        <v>4788.1199999999972</v>
      </c>
      <c r="D37" s="3">
        <v>5.51</v>
      </c>
      <c r="E37" s="3">
        <f t="shared" si="67"/>
        <v>5.51</v>
      </c>
      <c r="F37" s="3">
        <v>0</v>
      </c>
      <c r="G37" s="3">
        <f t="shared" si="68"/>
        <v>0</v>
      </c>
      <c r="H37" s="3">
        <f t="shared" si="69"/>
        <v>4793.6299999999974</v>
      </c>
      <c r="I37" s="3">
        <v>13.490000000000002</v>
      </c>
      <c r="J37" s="3">
        <v>0</v>
      </c>
      <c r="K37" s="3">
        <f t="shared" si="70"/>
        <v>0</v>
      </c>
      <c r="L37" s="3">
        <v>1.06</v>
      </c>
      <c r="M37" s="3">
        <f t="shared" si="71"/>
        <v>1.06</v>
      </c>
      <c r="N37" s="3">
        <f t="shared" si="72"/>
        <v>12.430000000000001</v>
      </c>
      <c r="O37" s="3">
        <v>6.52</v>
      </c>
      <c r="P37" s="3">
        <v>0</v>
      </c>
      <c r="Q37" s="3">
        <f t="shared" si="73"/>
        <v>0</v>
      </c>
      <c r="R37" s="3">
        <v>3.46</v>
      </c>
      <c r="S37" s="3">
        <f t="shared" si="74"/>
        <v>3.46</v>
      </c>
      <c r="T37" s="3">
        <f t="shared" si="75"/>
        <v>3.0599999999999996</v>
      </c>
      <c r="U37" s="3">
        <f t="shared" si="76"/>
        <v>4809.1199999999981</v>
      </c>
    </row>
    <row r="38" spans="1:21" s="144" customFormat="1" ht="38.25" customHeight="1">
      <c r="A38" s="188"/>
      <c r="B38" s="190" t="s">
        <v>45</v>
      </c>
      <c r="C38" s="146">
        <f>SUM(C34:C37)</f>
        <v>18887.899999999994</v>
      </c>
      <c r="D38" s="146">
        <f t="shared" ref="D38:U38" si="77">SUM(D34:D37)</f>
        <v>94.63000000000001</v>
      </c>
      <c r="E38" s="146">
        <f t="shared" si="77"/>
        <v>94.63000000000001</v>
      </c>
      <c r="F38" s="146">
        <f t="shared" si="77"/>
        <v>0</v>
      </c>
      <c r="G38" s="146">
        <f t="shared" si="77"/>
        <v>0</v>
      </c>
      <c r="H38" s="146">
        <f t="shared" si="77"/>
        <v>18982.529999999992</v>
      </c>
      <c r="I38" s="146">
        <f t="shared" si="77"/>
        <v>50.090000000000039</v>
      </c>
      <c r="J38" s="146">
        <f t="shared" si="77"/>
        <v>5.69</v>
      </c>
      <c r="K38" s="146">
        <f t="shared" si="77"/>
        <v>5.69</v>
      </c>
      <c r="L38" s="146">
        <f t="shared" si="77"/>
        <v>5.6899999999999995</v>
      </c>
      <c r="M38" s="146">
        <f t="shared" si="77"/>
        <v>5.6899999999999995</v>
      </c>
      <c r="N38" s="146">
        <f t="shared" si="77"/>
        <v>50.090000000000039</v>
      </c>
      <c r="O38" s="146">
        <f t="shared" si="77"/>
        <v>82.03</v>
      </c>
      <c r="P38" s="146">
        <f t="shared" si="77"/>
        <v>35.480000000000004</v>
      </c>
      <c r="Q38" s="146">
        <f t="shared" si="77"/>
        <v>35.480000000000004</v>
      </c>
      <c r="R38" s="146">
        <f t="shared" si="77"/>
        <v>3.46</v>
      </c>
      <c r="S38" s="146">
        <f t="shared" si="77"/>
        <v>3.46</v>
      </c>
      <c r="T38" s="146">
        <f t="shared" si="77"/>
        <v>114.05000000000001</v>
      </c>
      <c r="U38" s="146">
        <f t="shared" si="77"/>
        <v>19146.669999999995</v>
      </c>
    </row>
    <row r="39" spans="1:21" s="144" customFormat="1" ht="38.25" customHeight="1">
      <c r="A39" s="188"/>
      <c r="B39" s="190" t="s">
        <v>46</v>
      </c>
      <c r="C39" s="146">
        <f>C38+C33+C28</f>
        <v>40980.277799999996</v>
      </c>
      <c r="D39" s="146">
        <f t="shared" ref="D39:U39" si="78">D38+D33+D28</f>
        <v>135.93</v>
      </c>
      <c r="E39" s="146">
        <f t="shared" si="78"/>
        <v>135.93</v>
      </c>
      <c r="F39" s="146">
        <f t="shared" si="78"/>
        <v>0</v>
      </c>
      <c r="G39" s="146">
        <f t="shared" si="78"/>
        <v>0</v>
      </c>
      <c r="H39" s="146">
        <f t="shared" si="78"/>
        <v>41116.207799999996</v>
      </c>
      <c r="I39" s="146">
        <f t="shared" si="78"/>
        <v>1383.6610000000001</v>
      </c>
      <c r="J39" s="146">
        <f t="shared" si="78"/>
        <v>7.83</v>
      </c>
      <c r="K39" s="146">
        <f t="shared" si="78"/>
        <v>7.83</v>
      </c>
      <c r="L39" s="146">
        <f t="shared" si="78"/>
        <v>5.6899999999999995</v>
      </c>
      <c r="M39" s="146">
        <f t="shared" si="78"/>
        <v>5.6899999999999995</v>
      </c>
      <c r="N39" s="146">
        <f t="shared" si="78"/>
        <v>1385.8009999999999</v>
      </c>
      <c r="O39" s="146">
        <f t="shared" si="78"/>
        <v>295.00200000000001</v>
      </c>
      <c r="P39" s="146">
        <f t="shared" si="78"/>
        <v>35.480000000000004</v>
      </c>
      <c r="Q39" s="146">
        <f t="shared" si="78"/>
        <v>35.480000000000004</v>
      </c>
      <c r="R39" s="146">
        <f t="shared" si="78"/>
        <v>26.66</v>
      </c>
      <c r="S39" s="146">
        <f t="shared" si="78"/>
        <v>26.66</v>
      </c>
      <c r="T39" s="146">
        <f t="shared" si="78"/>
        <v>303.822</v>
      </c>
      <c r="U39" s="146">
        <f t="shared" si="78"/>
        <v>42805.830799999996</v>
      </c>
    </row>
    <row r="40" spans="1:21" ht="38.25" customHeight="1">
      <c r="A40" s="189">
        <v>25</v>
      </c>
      <c r="B40" s="191" t="s">
        <v>47</v>
      </c>
      <c r="C40" s="3">
        <v>11390.444</v>
      </c>
      <c r="D40" s="3">
        <v>108.76</v>
      </c>
      <c r="E40" s="3">
        <f t="shared" ref="E40:E43" si="79">D40</f>
        <v>108.76</v>
      </c>
      <c r="F40" s="3">
        <v>0</v>
      </c>
      <c r="G40" s="3">
        <f t="shared" ref="G40:G43" si="80">F40</f>
        <v>0</v>
      </c>
      <c r="H40" s="3">
        <f t="shared" ref="H40:H43" si="81">C40+D40-F40</f>
        <v>11499.204</v>
      </c>
      <c r="I40" s="3">
        <v>0</v>
      </c>
      <c r="J40" s="3">
        <v>0</v>
      </c>
      <c r="K40" s="3">
        <f t="shared" ref="K40:K43" si="82">J40</f>
        <v>0</v>
      </c>
      <c r="L40" s="3">
        <v>0</v>
      </c>
      <c r="M40" s="3">
        <f t="shared" ref="M40:M43" si="83">L40</f>
        <v>0</v>
      </c>
      <c r="N40" s="3">
        <f t="shared" ref="N40:N43" si="84">I40+J40-L40</f>
        <v>0</v>
      </c>
      <c r="O40" s="3">
        <v>0</v>
      </c>
      <c r="P40" s="3">
        <v>0</v>
      </c>
      <c r="Q40" s="3">
        <f t="shared" ref="Q40:Q43" si="85">P40</f>
        <v>0</v>
      </c>
      <c r="R40" s="3">
        <v>0</v>
      </c>
      <c r="S40" s="3">
        <f t="shared" ref="S40:S43" si="86">R40</f>
        <v>0</v>
      </c>
      <c r="T40" s="3">
        <f t="shared" ref="T40:T43" si="87">O40+P40-R40</f>
        <v>0</v>
      </c>
      <c r="U40" s="3">
        <f t="shared" ref="U40:U43" si="88">H40+N40+T40</f>
        <v>11499.204</v>
      </c>
    </row>
    <row r="41" spans="1:21" ht="38.25" customHeight="1">
      <c r="A41" s="189">
        <v>26</v>
      </c>
      <c r="B41" s="191" t="s">
        <v>48</v>
      </c>
      <c r="C41" s="3">
        <v>7498.0369999999948</v>
      </c>
      <c r="D41" s="3">
        <v>55.57</v>
      </c>
      <c r="E41" s="3">
        <f t="shared" si="79"/>
        <v>55.57</v>
      </c>
      <c r="F41" s="3">
        <v>0</v>
      </c>
      <c r="G41" s="3">
        <f t="shared" si="80"/>
        <v>0</v>
      </c>
      <c r="H41" s="3">
        <f t="shared" si="81"/>
        <v>7553.6069999999945</v>
      </c>
      <c r="I41" s="3">
        <v>0</v>
      </c>
      <c r="J41" s="3">
        <v>0</v>
      </c>
      <c r="K41" s="3">
        <f t="shared" si="82"/>
        <v>0</v>
      </c>
      <c r="L41" s="3">
        <v>0</v>
      </c>
      <c r="M41" s="3">
        <f t="shared" si="83"/>
        <v>0</v>
      </c>
      <c r="N41" s="3">
        <f t="shared" si="84"/>
        <v>0</v>
      </c>
      <c r="O41" s="3">
        <v>0</v>
      </c>
      <c r="P41" s="3">
        <v>0</v>
      </c>
      <c r="Q41" s="3">
        <f t="shared" si="85"/>
        <v>0</v>
      </c>
      <c r="R41" s="3">
        <v>0</v>
      </c>
      <c r="S41" s="3">
        <f t="shared" si="86"/>
        <v>0</v>
      </c>
      <c r="T41" s="3">
        <f t="shared" si="87"/>
        <v>0</v>
      </c>
      <c r="U41" s="3">
        <f t="shared" si="88"/>
        <v>7553.6069999999945</v>
      </c>
    </row>
    <row r="42" spans="1:21" s="144" customFormat="1" ht="38.25" customHeight="1">
      <c r="A42" s="189">
        <v>27</v>
      </c>
      <c r="B42" s="191" t="s">
        <v>49</v>
      </c>
      <c r="C42" s="3">
        <v>13805.438999999997</v>
      </c>
      <c r="D42" s="3">
        <v>20.21</v>
      </c>
      <c r="E42" s="3">
        <f t="shared" si="79"/>
        <v>20.21</v>
      </c>
      <c r="F42" s="3">
        <v>0</v>
      </c>
      <c r="G42" s="3">
        <f t="shared" si="80"/>
        <v>0</v>
      </c>
      <c r="H42" s="3">
        <f t="shared" si="81"/>
        <v>13825.648999999996</v>
      </c>
      <c r="I42" s="3">
        <v>0</v>
      </c>
      <c r="J42" s="3">
        <v>0</v>
      </c>
      <c r="K42" s="3">
        <f t="shared" si="82"/>
        <v>0</v>
      </c>
      <c r="L42" s="3">
        <v>0</v>
      </c>
      <c r="M42" s="3">
        <f t="shared" si="83"/>
        <v>0</v>
      </c>
      <c r="N42" s="3">
        <f t="shared" si="84"/>
        <v>0</v>
      </c>
      <c r="O42" s="3">
        <v>39.019999999999996</v>
      </c>
      <c r="P42" s="3">
        <v>0</v>
      </c>
      <c r="Q42" s="3">
        <f t="shared" si="85"/>
        <v>0</v>
      </c>
      <c r="R42" s="3">
        <v>0</v>
      </c>
      <c r="S42" s="3">
        <f t="shared" si="86"/>
        <v>0</v>
      </c>
      <c r="T42" s="3">
        <f t="shared" si="87"/>
        <v>39.019999999999996</v>
      </c>
      <c r="U42" s="3">
        <f t="shared" si="88"/>
        <v>13864.668999999996</v>
      </c>
    </row>
    <row r="43" spans="1:21" ht="38.25" customHeight="1">
      <c r="A43" s="189">
        <v>28</v>
      </c>
      <c r="B43" s="191" t="s">
        <v>50</v>
      </c>
      <c r="C43" s="3">
        <v>3967.4800000000014</v>
      </c>
      <c r="D43" s="3">
        <v>5.99</v>
      </c>
      <c r="E43" s="3">
        <f t="shared" si="79"/>
        <v>5.99</v>
      </c>
      <c r="F43" s="3">
        <v>0</v>
      </c>
      <c r="G43" s="3">
        <f t="shared" si="80"/>
        <v>0</v>
      </c>
      <c r="H43" s="3">
        <f t="shared" si="81"/>
        <v>3973.4700000000012</v>
      </c>
      <c r="I43" s="3">
        <v>0</v>
      </c>
      <c r="J43" s="3">
        <v>0</v>
      </c>
      <c r="K43" s="3">
        <f t="shared" si="82"/>
        <v>0</v>
      </c>
      <c r="L43" s="3">
        <v>0</v>
      </c>
      <c r="M43" s="3">
        <f t="shared" si="83"/>
        <v>0</v>
      </c>
      <c r="N43" s="3">
        <f t="shared" si="84"/>
        <v>0</v>
      </c>
      <c r="O43" s="3">
        <v>0</v>
      </c>
      <c r="P43" s="3">
        <v>0</v>
      </c>
      <c r="Q43" s="3">
        <f t="shared" si="85"/>
        <v>0</v>
      </c>
      <c r="R43" s="3">
        <v>0</v>
      </c>
      <c r="S43" s="3">
        <f t="shared" si="86"/>
        <v>0</v>
      </c>
      <c r="T43" s="3">
        <f t="shared" si="87"/>
        <v>0</v>
      </c>
      <c r="U43" s="3">
        <f t="shared" si="88"/>
        <v>3973.4700000000012</v>
      </c>
    </row>
    <row r="44" spans="1:21" s="144" customFormat="1" ht="38.25" customHeight="1">
      <c r="A44" s="188"/>
      <c r="B44" s="190" t="s">
        <v>51</v>
      </c>
      <c r="C44" s="146">
        <f>SUM(C40:C43)</f>
        <v>36661.399999999994</v>
      </c>
      <c r="D44" s="146">
        <f t="shared" ref="D44:U44" si="89">SUM(D40:D43)</f>
        <v>190.53000000000003</v>
      </c>
      <c r="E44" s="146">
        <f t="shared" si="89"/>
        <v>190.53000000000003</v>
      </c>
      <c r="F44" s="146">
        <f t="shared" si="89"/>
        <v>0</v>
      </c>
      <c r="G44" s="146">
        <f t="shared" si="89"/>
        <v>0</v>
      </c>
      <c r="H44" s="146">
        <f t="shared" si="89"/>
        <v>36851.929999999993</v>
      </c>
      <c r="I44" s="146">
        <f t="shared" si="89"/>
        <v>0</v>
      </c>
      <c r="J44" s="146">
        <f t="shared" si="89"/>
        <v>0</v>
      </c>
      <c r="K44" s="146">
        <f t="shared" si="89"/>
        <v>0</v>
      </c>
      <c r="L44" s="146">
        <f t="shared" si="89"/>
        <v>0</v>
      </c>
      <c r="M44" s="146">
        <f t="shared" si="89"/>
        <v>0</v>
      </c>
      <c r="N44" s="146">
        <f t="shared" si="89"/>
        <v>0</v>
      </c>
      <c r="O44" s="146">
        <f t="shared" si="89"/>
        <v>39.019999999999996</v>
      </c>
      <c r="P44" s="146">
        <f t="shared" si="89"/>
        <v>0</v>
      </c>
      <c r="Q44" s="146">
        <f t="shared" si="89"/>
        <v>0</v>
      </c>
      <c r="R44" s="146">
        <f t="shared" si="89"/>
        <v>0</v>
      </c>
      <c r="S44" s="146">
        <f t="shared" si="89"/>
        <v>0</v>
      </c>
      <c r="T44" s="146">
        <f t="shared" si="89"/>
        <v>39.019999999999996</v>
      </c>
      <c r="U44" s="146">
        <f t="shared" si="89"/>
        <v>36890.94999999999</v>
      </c>
    </row>
    <row r="45" spans="1:21" ht="38.25" customHeight="1">
      <c r="A45" s="189">
        <v>29</v>
      </c>
      <c r="B45" s="191" t="s">
        <v>52</v>
      </c>
      <c r="C45" s="3">
        <v>8423.3221000000012</v>
      </c>
      <c r="D45" s="3">
        <v>15.15</v>
      </c>
      <c r="E45" s="3">
        <f t="shared" ref="E45:E48" si="90">D45</f>
        <v>15.15</v>
      </c>
      <c r="F45" s="3">
        <v>0</v>
      </c>
      <c r="G45" s="3">
        <f t="shared" ref="G45:G48" si="91">F45</f>
        <v>0</v>
      </c>
      <c r="H45" s="3">
        <f t="shared" ref="H45:H48" si="92">C45+D45-F45</f>
        <v>8438.4721000000009</v>
      </c>
      <c r="I45" s="3">
        <v>16.759999999999998</v>
      </c>
      <c r="J45" s="3">
        <v>0</v>
      </c>
      <c r="K45" s="3">
        <f t="shared" ref="K45:K48" si="93">J45</f>
        <v>0</v>
      </c>
      <c r="L45" s="3">
        <v>0</v>
      </c>
      <c r="M45" s="3">
        <f t="shared" ref="M45:M48" si="94">L45</f>
        <v>0</v>
      </c>
      <c r="N45" s="3">
        <f t="shared" ref="N45:N48" si="95">I45+J45-L45</f>
        <v>16.759999999999998</v>
      </c>
      <c r="O45" s="3">
        <v>14.75</v>
      </c>
      <c r="P45" s="3">
        <v>0</v>
      </c>
      <c r="Q45" s="3">
        <f t="shared" ref="Q45:Q48" si="96">P45</f>
        <v>0</v>
      </c>
      <c r="R45" s="3">
        <v>0</v>
      </c>
      <c r="S45" s="3">
        <f t="shared" ref="S45:S48" si="97">R45</f>
        <v>0</v>
      </c>
      <c r="T45" s="3">
        <f t="shared" ref="T45:T48" si="98">O45+P45-R45</f>
        <v>14.75</v>
      </c>
      <c r="U45" s="3">
        <f t="shared" ref="U45:U48" si="99">H45+N45+T45</f>
        <v>8469.9821000000011</v>
      </c>
    </row>
    <row r="46" spans="1:21" ht="38.25" customHeight="1">
      <c r="A46" s="189">
        <v>30</v>
      </c>
      <c r="B46" s="191" t="s">
        <v>53</v>
      </c>
      <c r="C46" s="3">
        <v>7738.4950000000017</v>
      </c>
      <c r="D46" s="3">
        <v>20.21</v>
      </c>
      <c r="E46" s="3">
        <f t="shared" si="90"/>
        <v>20.21</v>
      </c>
      <c r="F46" s="3">
        <v>0</v>
      </c>
      <c r="G46" s="3">
        <f t="shared" si="91"/>
        <v>0</v>
      </c>
      <c r="H46" s="3">
        <f t="shared" si="92"/>
        <v>7758.7050000000017</v>
      </c>
      <c r="I46" s="3">
        <v>0</v>
      </c>
      <c r="J46" s="3">
        <v>0</v>
      </c>
      <c r="K46" s="3">
        <f t="shared" si="93"/>
        <v>0</v>
      </c>
      <c r="L46" s="3">
        <v>0</v>
      </c>
      <c r="M46" s="3">
        <f t="shared" si="94"/>
        <v>0</v>
      </c>
      <c r="N46" s="3">
        <f t="shared" si="95"/>
        <v>0</v>
      </c>
      <c r="O46" s="3">
        <v>0</v>
      </c>
      <c r="P46" s="3">
        <v>0</v>
      </c>
      <c r="Q46" s="3">
        <f t="shared" si="96"/>
        <v>0</v>
      </c>
      <c r="R46" s="3">
        <v>0</v>
      </c>
      <c r="S46" s="3">
        <f t="shared" si="97"/>
        <v>0</v>
      </c>
      <c r="T46" s="3">
        <f t="shared" si="98"/>
        <v>0</v>
      </c>
      <c r="U46" s="3">
        <f t="shared" si="99"/>
        <v>7758.7050000000017</v>
      </c>
    </row>
    <row r="47" spans="1:21" s="144" customFormat="1" ht="38.25" customHeight="1">
      <c r="A47" s="189">
        <v>31</v>
      </c>
      <c r="B47" s="191" t="s">
        <v>54</v>
      </c>
      <c r="C47" s="3">
        <v>8784.6400000000012</v>
      </c>
      <c r="D47" s="3">
        <v>43.93</v>
      </c>
      <c r="E47" s="3">
        <f t="shared" si="90"/>
        <v>43.93</v>
      </c>
      <c r="F47" s="3">
        <v>0</v>
      </c>
      <c r="G47" s="3">
        <f t="shared" si="91"/>
        <v>0</v>
      </c>
      <c r="H47" s="3">
        <f t="shared" si="92"/>
        <v>8828.5700000000015</v>
      </c>
      <c r="I47" s="3">
        <v>3.13</v>
      </c>
      <c r="J47" s="3">
        <v>0</v>
      </c>
      <c r="K47" s="3">
        <f t="shared" si="93"/>
        <v>0</v>
      </c>
      <c r="L47" s="3">
        <v>0</v>
      </c>
      <c r="M47" s="3">
        <f t="shared" si="94"/>
        <v>0</v>
      </c>
      <c r="N47" s="3">
        <f t="shared" si="95"/>
        <v>3.13</v>
      </c>
      <c r="O47" s="3">
        <v>0.03</v>
      </c>
      <c r="P47" s="3">
        <v>0</v>
      </c>
      <c r="Q47" s="3">
        <f t="shared" si="96"/>
        <v>0</v>
      </c>
      <c r="R47" s="3">
        <v>0</v>
      </c>
      <c r="S47" s="3">
        <f t="shared" si="97"/>
        <v>0</v>
      </c>
      <c r="T47" s="3">
        <f t="shared" si="98"/>
        <v>0.03</v>
      </c>
      <c r="U47" s="3">
        <f t="shared" si="99"/>
        <v>8831.7300000000014</v>
      </c>
    </row>
    <row r="48" spans="1:21" s="144" customFormat="1" ht="38.25" customHeight="1">
      <c r="A48" s="189">
        <v>32</v>
      </c>
      <c r="B48" s="191" t="s">
        <v>55</v>
      </c>
      <c r="C48" s="3">
        <v>8196.7889999999989</v>
      </c>
      <c r="D48" s="3">
        <v>309.54000000000002</v>
      </c>
      <c r="E48" s="3">
        <f t="shared" si="90"/>
        <v>309.54000000000002</v>
      </c>
      <c r="F48" s="3">
        <v>0</v>
      </c>
      <c r="G48" s="3">
        <f t="shared" si="91"/>
        <v>0</v>
      </c>
      <c r="H48" s="3">
        <f t="shared" si="92"/>
        <v>8506.3289999999997</v>
      </c>
      <c r="I48" s="3">
        <v>5.0249999999999995</v>
      </c>
      <c r="J48" s="3">
        <v>0</v>
      </c>
      <c r="K48" s="3">
        <f t="shared" si="93"/>
        <v>0</v>
      </c>
      <c r="L48" s="3">
        <v>0</v>
      </c>
      <c r="M48" s="3">
        <f t="shared" si="94"/>
        <v>0</v>
      </c>
      <c r="N48" s="3">
        <f t="shared" si="95"/>
        <v>5.0249999999999995</v>
      </c>
      <c r="O48" s="3">
        <v>0</v>
      </c>
      <c r="P48" s="3">
        <v>0</v>
      </c>
      <c r="Q48" s="3">
        <f t="shared" si="96"/>
        <v>0</v>
      </c>
      <c r="R48" s="3">
        <v>0</v>
      </c>
      <c r="S48" s="3">
        <f t="shared" si="97"/>
        <v>0</v>
      </c>
      <c r="T48" s="3">
        <f t="shared" si="98"/>
        <v>0</v>
      </c>
      <c r="U48" s="3">
        <f t="shared" si="99"/>
        <v>8511.3539999999994</v>
      </c>
    </row>
    <row r="49" spans="1:21" s="144" customFormat="1" ht="38.25" customHeight="1">
      <c r="A49" s="188"/>
      <c r="B49" s="190" t="s">
        <v>56</v>
      </c>
      <c r="C49" s="146">
        <f>SUM(C45:C48)</f>
        <v>33143.246100000004</v>
      </c>
      <c r="D49" s="146">
        <f t="shared" ref="D49:U49" si="100">SUM(D45:D48)</f>
        <v>388.83000000000004</v>
      </c>
      <c r="E49" s="146">
        <f t="shared" si="100"/>
        <v>388.83000000000004</v>
      </c>
      <c r="F49" s="146">
        <f t="shared" si="100"/>
        <v>0</v>
      </c>
      <c r="G49" s="146">
        <f t="shared" si="100"/>
        <v>0</v>
      </c>
      <c r="H49" s="146">
        <f t="shared" si="100"/>
        <v>33532.076100000006</v>
      </c>
      <c r="I49" s="146">
        <f t="shared" si="100"/>
        <v>24.914999999999996</v>
      </c>
      <c r="J49" s="146">
        <f t="shared" si="100"/>
        <v>0</v>
      </c>
      <c r="K49" s="146">
        <f t="shared" si="100"/>
        <v>0</v>
      </c>
      <c r="L49" s="146">
        <f t="shared" si="100"/>
        <v>0</v>
      </c>
      <c r="M49" s="146">
        <f t="shared" si="100"/>
        <v>0</v>
      </c>
      <c r="N49" s="146">
        <f t="shared" si="100"/>
        <v>24.914999999999996</v>
      </c>
      <c r="O49" s="146">
        <f t="shared" si="100"/>
        <v>14.78</v>
      </c>
      <c r="P49" s="146">
        <f t="shared" si="100"/>
        <v>0</v>
      </c>
      <c r="Q49" s="146">
        <f t="shared" si="100"/>
        <v>0</v>
      </c>
      <c r="R49" s="146">
        <f t="shared" si="100"/>
        <v>0</v>
      </c>
      <c r="S49" s="146">
        <f t="shared" si="100"/>
        <v>0</v>
      </c>
      <c r="T49" s="146">
        <f t="shared" si="100"/>
        <v>14.78</v>
      </c>
      <c r="U49" s="146">
        <f t="shared" si="100"/>
        <v>33571.771100000005</v>
      </c>
    </row>
    <row r="50" spans="1:21" s="144" customFormat="1" ht="38.25" customHeight="1">
      <c r="A50" s="188"/>
      <c r="B50" s="190" t="s">
        <v>57</v>
      </c>
      <c r="C50" s="146">
        <f>C49+C44</f>
        <v>69804.646099999998</v>
      </c>
      <c r="D50" s="146">
        <f t="shared" ref="D50:U50" si="101">D49+D44</f>
        <v>579.36000000000013</v>
      </c>
      <c r="E50" s="146">
        <f t="shared" si="101"/>
        <v>579.36000000000013</v>
      </c>
      <c r="F50" s="146">
        <f t="shared" si="101"/>
        <v>0</v>
      </c>
      <c r="G50" s="146">
        <f t="shared" si="101"/>
        <v>0</v>
      </c>
      <c r="H50" s="146">
        <f t="shared" si="101"/>
        <v>70384.006099999999</v>
      </c>
      <c r="I50" s="146">
        <f t="shared" si="101"/>
        <v>24.914999999999996</v>
      </c>
      <c r="J50" s="146">
        <f t="shared" si="101"/>
        <v>0</v>
      </c>
      <c r="K50" s="146">
        <f t="shared" si="101"/>
        <v>0</v>
      </c>
      <c r="L50" s="146">
        <f t="shared" si="101"/>
        <v>0</v>
      </c>
      <c r="M50" s="146">
        <f t="shared" si="101"/>
        <v>0</v>
      </c>
      <c r="N50" s="146">
        <f t="shared" si="101"/>
        <v>24.914999999999996</v>
      </c>
      <c r="O50" s="146">
        <f t="shared" si="101"/>
        <v>53.8</v>
      </c>
      <c r="P50" s="146">
        <f t="shared" si="101"/>
        <v>0</v>
      </c>
      <c r="Q50" s="146">
        <f t="shared" si="101"/>
        <v>0</v>
      </c>
      <c r="R50" s="146">
        <f t="shared" si="101"/>
        <v>0</v>
      </c>
      <c r="S50" s="146">
        <f t="shared" si="101"/>
        <v>0</v>
      </c>
      <c r="T50" s="146">
        <f t="shared" si="101"/>
        <v>53.8</v>
      </c>
      <c r="U50" s="146">
        <f t="shared" si="101"/>
        <v>70462.721099999995</v>
      </c>
    </row>
    <row r="51" spans="1:21" s="144" customFormat="1" ht="38.25" customHeight="1">
      <c r="A51" s="188"/>
      <c r="B51" s="190" t="s">
        <v>58</v>
      </c>
      <c r="C51" s="146">
        <f>C50+C39+C25</f>
        <v>115412.4899</v>
      </c>
      <c r="D51" s="146">
        <f t="shared" ref="D51:U51" si="102">D50+D39+D25</f>
        <v>720.0300000000002</v>
      </c>
      <c r="E51" s="146">
        <f t="shared" si="102"/>
        <v>720.0300000000002</v>
      </c>
      <c r="F51" s="146">
        <f t="shared" si="102"/>
        <v>0</v>
      </c>
      <c r="G51" s="146">
        <f t="shared" si="102"/>
        <v>0</v>
      </c>
      <c r="H51" s="146">
        <f t="shared" si="102"/>
        <v>116132.5199</v>
      </c>
      <c r="I51" s="146">
        <f t="shared" si="102"/>
        <v>8430.6939999999995</v>
      </c>
      <c r="J51" s="146">
        <f t="shared" si="102"/>
        <v>46.754999999999995</v>
      </c>
      <c r="K51" s="146">
        <f t="shared" si="102"/>
        <v>46.754999999999995</v>
      </c>
      <c r="L51" s="146">
        <f t="shared" si="102"/>
        <v>6.7299999999999995</v>
      </c>
      <c r="M51" s="146">
        <f t="shared" si="102"/>
        <v>6.7299999999999995</v>
      </c>
      <c r="N51" s="146">
        <f t="shared" si="102"/>
        <v>8470.719000000001</v>
      </c>
      <c r="O51" s="146">
        <f t="shared" si="102"/>
        <v>941.48000000000013</v>
      </c>
      <c r="P51" s="146">
        <f t="shared" si="102"/>
        <v>35.480000000000004</v>
      </c>
      <c r="Q51" s="146">
        <f t="shared" si="102"/>
        <v>35.480000000000004</v>
      </c>
      <c r="R51" s="146">
        <f t="shared" si="102"/>
        <v>27.67</v>
      </c>
      <c r="S51" s="146">
        <f t="shared" si="102"/>
        <v>27.67</v>
      </c>
      <c r="T51" s="146">
        <f t="shared" si="102"/>
        <v>949.29000000000019</v>
      </c>
      <c r="U51" s="146">
        <f t="shared" si="102"/>
        <v>125552.52889999999</v>
      </c>
    </row>
    <row r="52" spans="1:21" s="144" customFormat="1" ht="38.25" customHeight="1">
      <c r="A52" s="151"/>
      <c r="B52" s="152"/>
      <c r="C52" s="186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6"/>
      <c r="R52" s="186"/>
      <c r="S52" s="186"/>
      <c r="T52" s="186"/>
      <c r="U52" s="186"/>
    </row>
    <row r="53" spans="1:21" s="151" customFormat="1" ht="24.75" customHeight="1">
      <c r="B53" s="154"/>
      <c r="C53" s="215" t="s">
        <v>59</v>
      </c>
      <c r="D53" s="215"/>
      <c r="E53" s="215"/>
      <c r="F53" s="215"/>
      <c r="G53" s="215"/>
      <c r="H53" s="155"/>
      <c r="I53" s="186"/>
      <c r="J53" s="186">
        <f>D51+J51+P51-F51-L51-R51</f>
        <v>767.86500000000024</v>
      </c>
      <c r="K53" s="186"/>
      <c r="L53" s="186"/>
      <c r="M53" s="186"/>
      <c r="N53" s="186"/>
      <c r="R53" s="186"/>
      <c r="U53" s="186"/>
    </row>
    <row r="54" spans="1:21" s="151" customFormat="1" ht="30" customHeight="1">
      <c r="B54" s="154"/>
      <c r="C54" s="215" t="s">
        <v>60</v>
      </c>
      <c r="D54" s="215"/>
      <c r="E54" s="215"/>
      <c r="F54" s="215"/>
      <c r="G54" s="215"/>
      <c r="H54" s="156"/>
      <c r="I54" s="186"/>
      <c r="J54" s="186">
        <f>E51+K51+Q51-G51-M51-S51</f>
        <v>767.86500000000024</v>
      </c>
      <c r="K54" s="186"/>
      <c r="L54" s="186"/>
      <c r="M54" s="186"/>
      <c r="N54" s="186"/>
      <c r="R54" s="186"/>
      <c r="T54" s="186"/>
    </row>
    <row r="55" spans="1:21" ht="33" customHeight="1">
      <c r="C55" s="215" t="s">
        <v>61</v>
      </c>
      <c r="D55" s="215"/>
      <c r="E55" s="215"/>
      <c r="F55" s="215"/>
      <c r="G55" s="215"/>
      <c r="H55" s="156"/>
      <c r="I55" s="158"/>
      <c r="J55" s="154">
        <f>H51+N51+T51</f>
        <v>125552.52889999999</v>
      </c>
      <c r="K55" s="156"/>
      <c r="L55" s="156"/>
      <c r="M55" s="156"/>
      <c r="N55" s="156"/>
      <c r="P55" s="151"/>
      <c r="Q55" s="159"/>
      <c r="U55" s="159"/>
    </row>
    <row r="56" spans="1:21" ht="33" customHeight="1">
      <c r="C56" s="162"/>
      <c r="D56" s="186"/>
      <c r="E56" s="186"/>
      <c r="F56" s="186"/>
      <c r="G56" s="186"/>
      <c r="H56" s="156"/>
      <c r="I56" s="158"/>
      <c r="J56" s="186"/>
      <c r="K56" s="156"/>
      <c r="L56" s="156"/>
      <c r="M56" s="156"/>
      <c r="N56" s="163">
        <f>'[1]sep 2020 '!J56+'April-2022'!J53</f>
        <v>117518.77589999999</v>
      </c>
      <c r="P56" s="151"/>
      <c r="Q56" s="159"/>
      <c r="U56" s="159"/>
    </row>
    <row r="57" spans="1:21" ht="37.5" customHeight="1">
      <c r="B57" s="216" t="s">
        <v>62</v>
      </c>
      <c r="C57" s="216"/>
      <c r="D57" s="216"/>
      <c r="E57" s="216"/>
      <c r="F57" s="216"/>
      <c r="G57" s="155"/>
      <c r="H57" s="144"/>
      <c r="I57" s="164"/>
      <c r="J57" s="217"/>
      <c r="K57" s="214"/>
      <c r="L57" s="214"/>
      <c r="M57" s="165">
        <f>'[3]April 2021'!J55+'April-2022'!J53</f>
        <v>120984.3839</v>
      </c>
      <c r="N57" s="144"/>
      <c r="O57" s="166"/>
      <c r="P57" s="187"/>
      <c r="Q57" s="216" t="s">
        <v>63</v>
      </c>
      <c r="R57" s="216"/>
      <c r="S57" s="216"/>
      <c r="T57" s="216"/>
      <c r="U57" s="216"/>
    </row>
    <row r="58" spans="1:21" ht="37.5" customHeight="1">
      <c r="B58" s="216" t="s">
        <v>64</v>
      </c>
      <c r="C58" s="216"/>
      <c r="D58" s="216"/>
      <c r="E58" s="216"/>
      <c r="F58" s="216"/>
      <c r="G58" s="144"/>
      <c r="H58" s="155"/>
      <c r="I58" s="168"/>
      <c r="J58" s="169"/>
      <c r="K58" s="185"/>
      <c r="L58" s="169"/>
      <c r="M58" s="144"/>
      <c r="N58" s="171">
        <f>'[3]July 2021'!J55+'April-2022'!J53</f>
        <v>121773.13489999999</v>
      </c>
      <c r="O58" s="171">
        <f>'[3]April 2021'!J55+'April-2022'!J53</f>
        <v>120984.3839</v>
      </c>
      <c r="P58" s="187"/>
      <c r="Q58" s="216" t="s">
        <v>64</v>
      </c>
      <c r="R58" s="216"/>
      <c r="S58" s="216"/>
      <c r="T58" s="216"/>
      <c r="U58" s="216"/>
    </row>
    <row r="59" spans="1:21" ht="37.5" customHeight="1">
      <c r="H59" s="163">
        <f>'[1]Feb 2021'!J55+'April-2022'!J53</f>
        <v>120463.5729</v>
      </c>
      <c r="J59" s="214" t="s">
        <v>65</v>
      </c>
      <c r="K59" s="214"/>
      <c r="L59" s="214"/>
      <c r="M59" s="163" t="e">
        <f>#REF!+'April-2022'!J53</f>
        <v>#REF!</v>
      </c>
    </row>
    <row r="60" spans="1:21" ht="37.5" customHeight="1">
      <c r="G60" s="156"/>
      <c r="H60" s="163">
        <f>H51+N51+T51</f>
        <v>125552.52889999999</v>
      </c>
      <c r="J60" s="214" t="s">
        <v>66</v>
      </c>
      <c r="K60" s="214"/>
      <c r="L60" s="214"/>
      <c r="M60" s="163" t="e">
        <f>#REF!+'April-2022'!J53</f>
        <v>#REF!</v>
      </c>
    </row>
    <row r="61" spans="1:21">
      <c r="H61" s="173"/>
    </row>
    <row r="62" spans="1:21">
      <c r="G62" s="156"/>
      <c r="H62" s="163">
        <f>'[1]nov 2020'!J56+'April-2022'!J53</f>
        <v>119382.7159</v>
      </c>
      <c r="I62" s="174"/>
      <c r="J62" s="173"/>
    </row>
    <row r="63" spans="1:21">
      <c r="H63" s="163">
        <f>'[1]nov 2020'!J56+'April-2022'!J53</f>
        <v>119382.7159</v>
      </c>
      <c r="I63" s="175">
        <f>'[3]June 2021)'!J55+'April-2022'!J53</f>
        <v>121444.36390000001</v>
      </c>
      <c r="J63" s="173"/>
    </row>
    <row r="64" spans="1:21">
      <c r="H64" s="163">
        <f>'[2]nov 17'!J53+'[2]dec 17'!J51</f>
        <v>98988.2883</v>
      </c>
      <c r="I64" s="174"/>
      <c r="J64" s="173"/>
      <c r="K64" s="156"/>
    </row>
    <row r="65" spans="8:21">
      <c r="H65" s="173"/>
      <c r="I65" s="174"/>
      <c r="J65" s="173"/>
    </row>
    <row r="66" spans="8:21">
      <c r="H66" s="173"/>
      <c r="I66" s="174"/>
      <c r="J66" s="173"/>
    </row>
    <row r="67" spans="8:21">
      <c r="P67" s="138"/>
      <c r="Q67" s="138"/>
      <c r="R67" s="138"/>
      <c r="S67" s="140"/>
      <c r="T67" s="138"/>
      <c r="U67" s="138"/>
    </row>
    <row r="68" spans="8:21">
      <c r="P68" s="138"/>
      <c r="Q68" s="138"/>
      <c r="R68" s="138"/>
      <c r="S68" s="140"/>
      <c r="T68" s="138"/>
      <c r="U68" s="138"/>
    </row>
  </sheetData>
  <mergeCells count="30"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  <mergeCell ref="Q57:U57"/>
    <mergeCell ref="B58:F58"/>
    <mergeCell ref="Q58:U58"/>
    <mergeCell ref="P5:Q5"/>
    <mergeCell ref="R5:S5"/>
    <mergeCell ref="T5:T6"/>
    <mergeCell ref="U5:U6"/>
    <mergeCell ref="C53:G53"/>
    <mergeCell ref="C54:G54"/>
    <mergeCell ref="H5:H6"/>
    <mergeCell ref="I5:I6"/>
    <mergeCell ref="J5:K5"/>
    <mergeCell ref="L5:M5"/>
    <mergeCell ref="N5:N6"/>
    <mergeCell ref="O5:O6"/>
    <mergeCell ref="J59:L59"/>
    <mergeCell ref="J60:L60"/>
    <mergeCell ref="C55:G55"/>
    <mergeCell ref="B57:F57"/>
    <mergeCell ref="J57:L57"/>
  </mergeCells>
  <pageMargins left="0.15748031496062992" right="0.23622047244094491" top="0.27559055118110237" bottom="0.15748031496062992" header="0.19685039370078741" footer="0.15748031496062992"/>
  <pageSetup paperSize="8" scale="36" fitToHeight="0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68"/>
  <sheetViews>
    <sheetView tabSelected="1" topLeftCell="A32" zoomScale="70" zoomScaleNormal="70" workbookViewId="0">
      <selection activeCell="I47" sqref="I47"/>
    </sheetView>
  </sheetViews>
  <sheetFormatPr defaultRowHeight="31.5"/>
  <cols>
    <col min="1" max="1" width="11.5703125" style="138" customWidth="1"/>
    <col min="2" max="2" width="40.7109375" style="157" customWidth="1"/>
    <col min="3" max="3" width="28.140625" style="138" customWidth="1"/>
    <col min="4" max="5" width="25.42578125" style="138" customWidth="1"/>
    <col min="6" max="6" width="28.42578125" style="138" customWidth="1"/>
    <col min="7" max="7" width="31.28515625" style="138" customWidth="1"/>
    <col min="8" max="8" width="32.42578125" style="138" customWidth="1"/>
    <col min="9" max="9" width="33" style="172" customWidth="1"/>
    <col min="10" max="15" width="25.42578125" style="138" customWidth="1"/>
    <col min="16" max="18" width="25.42578125" style="160" customWidth="1"/>
    <col min="19" max="19" width="25.42578125" style="161" customWidth="1"/>
    <col min="20" max="20" width="25.42578125" style="160" customWidth="1"/>
    <col min="21" max="21" width="28.140625" style="160" customWidth="1"/>
    <col min="22" max="16384" width="9.140625" style="138"/>
  </cols>
  <sheetData>
    <row r="1" spans="1:21" ht="45.75" customHeight="1">
      <c r="A1" s="218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</row>
    <row r="2" spans="1:21" ht="15" customHeight="1">
      <c r="A2" s="221" t="s">
        <v>86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</row>
    <row r="3" spans="1:21" ht="32.25" customHeight="1">
      <c r="A3" s="221"/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</row>
    <row r="4" spans="1:21" s="140" customFormat="1" ht="43.5" customHeight="1">
      <c r="A4" s="218" t="s">
        <v>2</v>
      </c>
      <c r="B4" s="222" t="s">
        <v>3</v>
      </c>
      <c r="C4" s="218" t="s">
        <v>4</v>
      </c>
      <c r="D4" s="218"/>
      <c r="E4" s="218"/>
      <c r="F4" s="218"/>
      <c r="G4" s="218"/>
      <c r="H4" s="218"/>
      <c r="I4" s="218" t="s">
        <v>5</v>
      </c>
      <c r="J4" s="219"/>
      <c r="K4" s="219"/>
      <c r="L4" s="219"/>
      <c r="M4" s="219"/>
      <c r="N4" s="219"/>
      <c r="O4" s="218" t="s">
        <v>6</v>
      </c>
      <c r="P4" s="219"/>
      <c r="Q4" s="219"/>
      <c r="R4" s="219"/>
      <c r="S4" s="219"/>
      <c r="T4" s="219"/>
      <c r="U4" s="196"/>
    </row>
    <row r="5" spans="1:21" s="140" customFormat="1" ht="54.75" customHeight="1">
      <c r="A5" s="219"/>
      <c r="B5" s="223"/>
      <c r="C5" s="218" t="s">
        <v>7</v>
      </c>
      <c r="D5" s="218" t="s">
        <v>8</v>
      </c>
      <c r="E5" s="218"/>
      <c r="F5" s="218" t="s">
        <v>9</v>
      </c>
      <c r="G5" s="218"/>
      <c r="H5" s="218" t="s">
        <v>10</v>
      </c>
      <c r="I5" s="218" t="s">
        <v>7</v>
      </c>
      <c r="J5" s="218" t="s">
        <v>8</v>
      </c>
      <c r="K5" s="218"/>
      <c r="L5" s="218" t="s">
        <v>9</v>
      </c>
      <c r="M5" s="218"/>
      <c r="N5" s="218" t="s">
        <v>10</v>
      </c>
      <c r="O5" s="218" t="s">
        <v>7</v>
      </c>
      <c r="P5" s="218" t="s">
        <v>8</v>
      </c>
      <c r="Q5" s="218"/>
      <c r="R5" s="218" t="s">
        <v>9</v>
      </c>
      <c r="S5" s="218"/>
      <c r="T5" s="218" t="s">
        <v>10</v>
      </c>
      <c r="U5" s="218" t="s">
        <v>11</v>
      </c>
    </row>
    <row r="6" spans="1:21" s="140" customFormat="1" ht="38.25" customHeight="1">
      <c r="A6" s="219"/>
      <c r="B6" s="223"/>
      <c r="C6" s="219"/>
      <c r="D6" s="195" t="s">
        <v>12</v>
      </c>
      <c r="E6" s="195" t="s">
        <v>13</v>
      </c>
      <c r="F6" s="195" t="s">
        <v>12</v>
      </c>
      <c r="G6" s="195" t="s">
        <v>13</v>
      </c>
      <c r="H6" s="218"/>
      <c r="I6" s="219"/>
      <c r="J6" s="195" t="s">
        <v>12</v>
      </c>
      <c r="K6" s="195" t="s">
        <v>13</v>
      </c>
      <c r="L6" s="195" t="s">
        <v>12</v>
      </c>
      <c r="M6" s="195" t="s">
        <v>13</v>
      </c>
      <c r="N6" s="218"/>
      <c r="O6" s="219"/>
      <c r="P6" s="195" t="s">
        <v>12</v>
      </c>
      <c r="Q6" s="195" t="s">
        <v>13</v>
      </c>
      <c r="R6" s="195" t="s">
        <v>12</v>
      </c>
      <c r="S6" s="195" t="s">
        <v>13</v>
      </c>
      <c r="T6" s="218"/>
      <c r="U6" s="218"/>
    </row>
    <row r="7" spans="1:21" ht="38.25" customHeight="1">
      <c r="A7" s="196">
        <v>1</v>
      </c>
      <c r="B7" s="198" t="s">
        <v>14</v>
      </c>
      <c r="C7" s="3">
        <v>90.039999999999978</v>
      </c>
      <c r="D7" s="3">
        <v>0</v>
      </c>
      <c r="E7" s="3">
        <v>0</v>
      </c>
      <c r="F7" s="3">
        <v>0</v>
      </c>
      <c r="G7" s="3">
        <v>0</v>
      </c>
      <c r="H7" s="3">
        <v>90.039999999999978</v>
      </c>
      <c r="I7" s="3">
        <v>585.09199999999987</v>
      </c>
      <c r="J7" s="3">
        <v>2.4470000000000001</v>
      </c>
      <c r="K7" s="3">
        <v>3.3220000000000001</v>
      </c>
      <c r="L7" s="3">
        <v>0</v>
      </c>
      <c r="M7" s="3">
        <v>0</v>
      </c>
      <c r="N7" s="3">
        <v>587.53899999999987</v>
      </c>
      <c r="O7" s="3">
        <v>8.436000000000007</v>
      </c>
      <c r="P7" s="3">
        <v>0</v>
      </c>
      <c r="Q7" s="3">
        <v>0</v>
      </c>
      <c r="R7" s="3">
        <v>0</v>
      </c>
      <c r="S7" s="3">
        <v>1.01</v>
      </c>
      <c r="T7" s="3">
        <v>8.436000000000007</v>
      </c>
      <c r="U7" s="3">
        <v>686.01499999999987</v>
      </c>
    </row>
    <row r="8" spans="1:21" ht="38.25" customHeight="1">
      <c r="A8" s="196">
        <v>2</v>
      </c>
      <c r="B8" s="198" t="s">
        <v>15</v>
      </c>
      <c r="C8" s="3">
        <v>265.39</v>
      </c>
      <c r="D8" s="3">
        <v>0</v>
      </c>
      <c r="E8" s="3">
        <v>0</v>
      </c>
      <c r="F8" s="3">
        <v>0</v>
      </c>
      <c r="G8" s="3">
        <v>0</v>
      </c>
      <c r="H8" s="3">
        <v>265.39</v>
      </c>
      <c r="I8" s="3">
        <v>313.15499999999997</v>
      </c>
      <c r="J8" s="3">
        <v>1.72</v>
      </c>
      <c r="K8" s="3">
        <v>2.895</v>
      </c>
      <c r="L8" s="3">
        <v>0</v>
      </c>
      <c r="M8" s="3">
        <v>0</v>
      </c>
      <c r="N8" s="3">
        <v>314.875</v>
      </c>
      <c r="O8" s="3">
        <v>66.290000000000006</v>
      </c>
      <c r="P8" s="3">
        <v>0</v>
      </c>
      <c r="Q8" s="3">
        <v>0</v>
      </c>
      <c r="R8" s="3">
        <v>0</v>
      </c>
      <c r="S8" s="3">
        <v>0</v>
      </c>
      <c r="T8" s="3">
        <v>66.290000000000006</v>
      </c>
      <c r="U8" s="3">
        <v>646.55499999999995</v>
      </c>
    </row>
    <row r="9" spans="1:21" ht="38.25" customHeight="1">
      <c r="A9" s="196">
        <v>3</v>
      </c>
      <c r="B9" s="198" t="s">
        <v>16</v>
      </c>
      <c r="C9" s="3">
        <v>209.16</v>
      </c>
      <c r="D9" s="3">
        <v>0</v>
      </c>
      <c r="E9" s="3">
        <v>0</v>
      </c>
      <c r="F9" s="3">
        <v>0</v>
      </c>
      <c r="G9" s="3">
        <v>0</v>
      </c>
      <c r="H9" s="3">
        <v>209.16</v>
      </c>
      <c r="I9" s="3">
        <v>703.89800000000002</v>
      </c>
      <c r="J9" s="3">
        <v>36.949999999999996</v>
      </c>
      <c r="K9" s="3">
        <v>39.819999999999993</v>
      </c>
      <c r="L9" s="3">
        <v>0</v>
      </c>
      <c r="M9" s="3">
        <v>0</v>
      </c>
      <c r="N9" s="3">
        <v>740.84800000000007</v>
      </c>
      <c r="O9" s="3">
        <v>44.739999999999995</v>
      </c>
      <c r="P9" s="3">
        <v>0</v>
      </c>
      <c r="Q9" s="3">
        <v>0</v>
      </c>
      <c r="R9" s="3">
        <v>0</v>
      </c>
      <c r="S9" s="3">
        <v>0</v>
      </c>
      <c r="T9" s="3">
        <v>44.739999999999995</v>
      </c>
      <c r="U9" s="3">
        <v>994.74800000000005</v>
      </c>
    </row>
    <row r="10" spans="1:21" s="144" customFormat="1" ht="38.25" customHeight="1">
      <c r="A10" s="196">
        <v>4</v>
      </c>
      <c r="B10" s="198" t="s">
        <v>17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343.76999999999992</v>
      </c>
      <c r="J10" s="3">
        <v>0.73</v>
      </c>
      <c r="K10" s="3">
        <v>2.125</v>
      </c>
      <c r="L10" s="3">
        <v>0</v>
      </c>
      <c r="M10" s="3">
        <v>0</v>
      </c>
      <c r="N10" s="3">
        <v>344.49999999999994</v>
      </c>
      <c r="O10" s="3">
        <v>0.20000000000000007</v>
      </c>
      <c r="P10" s="3">
        <v>0</v>
      </c>
      <c r="Q10" s="3">
        <v>0</v>
      </c>
      <c r="R10" s="3">
        <v>0</v>
      </c>
      <c r="S10" s="3">
        <v>0</v>
      </c>
      <c r="T10" s="3">
        <v>0.20000000000000007</v>
      </c>
      <c r="U10" s="3">
        <v>344.69999999999993</v>
      </c>
    </row>
    <row r="11" spans="1:21" s="144" customFormat="1" ht="38.25" customHeight="1">
      <c r="A11" s="195"/>
      <c r="B11" s="197" t="s">
        <v>18</v>
      </c>
      <c r="C11" s="146">
        <f>SUM(C7:C10)</f>
        <v>564.58999999999992</v>
      </c>
      <c r="D11" s="146">
        <v>0</v>
      </c>
      <c r="E11" s="146">
        <v>0</v>
      </c>
      <c r="F11" s="146">
        <v>0</v>
      </c>
      <c r="G11" s="146">
        <v>0</v>
      </c>
      <c r="H11" s="146">
        <v>564.58999999999992</v>
      </c>
      <c r="I11" s="146">
        <v>1945.915</v>
      </c>
      <c r="J11" s="146">
        <v>41.846999999999994</v>
      </c>
      <c r="K11" s="146">
        <v>48.161999999999992</v>
      </c>
      <c r="L11" s="146">
        <v>0</v>
      </c>
      <c r="M11" s="146">
        <v>0</v>
      </c>
      <c r="N11" s="146">
        <v>1987.7619999999999</v>
      </c>
      <c r="O11" s="146">
        <v>119.66600000000001</v>
      </c>
      <c r="P11" s="146">
        <v>0</v>
      </c>
      <c r="Q11" s="146">
        <v>0</v>
      </c>
      <c r="R11" s="146">
        <v>0</v>
      </c>
      <c r="S11" s="146">
        <v>1.01</v>
      </c>
      <c r="T11" s="146">
        <v>119.66600000000001</v>
      </c>
      <c r="U11" s="146">
        <v>2672.018</v>
      </c>
    </row>
    <row r="12" spans="1:21" ht="38.25" customHeight="1">
      <c r="A12" s="196">
        <v>5</v>
      </c>
      <c r="B12" s="198" t="s">
        <v>19</v>
      </c>
      <c r="C12" s="3">
        <v>355.3099999999996</v>
      </c>
      <c r="D12" s="3">
        <v>0</v>
      </c>
      <c r="E12" s="3">
        <v>0</v>
      </c>
      <c r="F12" s="3">
        <v>0</v>
      </c>
      <c r="G12" s="3">
        <v>0</v>
      </c>
      <c r="H12" s="3">
        <v>355.3099999999996</v>
      </c>
      <c r="I12" s="3">
        <v>805.16499999999996</v>
      </c>
      <c r="J12" s="105">
        <v>45.9</v>
      </c>
      <c r="K12" s="3">
        <v>46.36</v>
      </c>
      <c r="L12" s="3">
        <v>0</v>
      </c>
      <c r="M12" s="3">
        <v>0</v>
      </c>
      <c r="N12" s="3">
        <v>851.06499999999994</v>
      </c>
      <c r="O12" s="3">
        <v>36.850000000000009</v>
      </c>
      <c r="P12" s="3">
        <v>0</v>
      </c>
      <c r="Q12" s="3">
        <v>0</v>
      </c>
      <c r="R12" s="3">
        <v>0</v>
      </c>
      <c r="S12" s="3">
        <v>0</v>
      </c>
      <c r="T12" s="3">
        <v>36.850000000000009</v>
      </c>
      <c r="U12" s="3">
        <v>1243.2249999999995</v>
      </c>
    </row>
    <row r="13" spans="1:21" ht="38.25" customHeight="1">
      <c r="A13" s="196">
        <v>6</v>
      </c>
      <c r="B13" s="198" t="s">
        <v>20</v>
      </c>
      <c r="C13" s="3">
        <v>312.23000000000013</v>
      </c>
      <c r="D13" s="3">
        <v>0</v>
      </c>
      <c r="E13" s="3">
        <v>0</v>
      </c>
      <c r="F13" s="3">
        <v>0</v>
      </c>
      <c r="G13" s="3">
        <v>0</v>
      </c>
      <c r="H13" s="3">
        <v>312.23000000000013</v>
      </c>
      <c r="I13" s="3">
        <v>529.51200000000028</v>
      </c>
      <c r="J13" s="105">
        <v>1.43</v>
      </c>
      <c r="K13" s="3">
        <v>2.41</v>
      </c>
      <c r="L13" s="3">
        <v>0</v>
      </c>
      <c r="M13" s="3">
        <v>0</v>
      </c>
      <c r="N13" s="3">
        <v>530.94200000000023</v>
      </c>
      <c r="O13" s="3">
        <v>68.39</v>
      </c>
      <c r="P13" s="3">
        <v>0</v>
      </c>
      <c r="Q13" s="3">
        <v>0</v>
      </c>
      <c r="R13" s="3">
        <v>0</v>
      </c>
      <c r="S13" s="3">
        <v>0</v>
      </c>
      <c r="T13" s="3">
        <v>68.39</v>
      </c>
      <c r="U13" s="3">
        <v>911.56200000000035</v>
      </c>
    </row>
    <row r="14" spans="1:21" s="144" customFormat="1" ht="38.25" customHeight="1">
      <c r="A14" s="196">
        <v>7</v>
      </c>
      <c r="B14" s="198" t="s">
        <v>21</v>
      </c>
      <c r="C14" s="3">
        <v>1216.4399999999994</v>
      </c>
      <c r="D14" s="3">
        <v>0</v>
      </c>
      <c r="E14" s="3">
        <v>0</v>
      </c>
      <c r="F14" s="3">
        <v>0</v>
      </c>
      <c r="G14" s="3">
        <v>0</v>
      </c>
      <c r="H14" s="3">
        <v>1216.4399999999994</v>
      </c>
      <c r="I14" s="3">
        <v>867.58800000000019</v>
      </c>
      <c r="J14" s="105">
        <v>4.76</v>
      </c>
      <c r="K14" s="3">
        <v>7.56</v>
      </c>
      <c r="L14" s="3">
        <v>0</v>
      </c>
      <c r="M14" s="3">
        <v>0</v>
      </c>
      <c r="N14" s="3">
        <v>872.34800000000018</v>
      </c>
      <c r="O14" s="3">
        <v>61.329999999999991</v>
      </c>
      <c r="P14" s="3">
        <v>0</v>
      </c>
      <c r="Q14" s="3">
        <v>0</v>
      </c>
      <c r="R14" s="3">
        <v>0</v>
      </c>
      <c r="S14" s="3">
        <v>0</v>
      </c>
      <c r="T14" s="3">
        <v>61.329999999999991</v>
      </c>
      <c r="U14" s="3">
        <v>2150.1179999999995</v>
      </c>
    </row>
    <row r="15" spans="1:21" s="144" customFormat="1" ht="38.25" customHeight="1">
      <c r="A15" s="195"/>
      <c r="B15" s="197" t="s">
        <v>22</v>
      </c>
      <c r="C15" s="146">
        <f>SUM(C12:C14)</f>
        <v>1883.9799999999991</v>
      </c>
      <c r="D15" s="146">
        <v>0</v>
      </c>
      <c r="E15" s="146">
        <v>0</v>
      </c>
      <c r="F15" s="146">
        <v>0</v>
      </c>
      <c r="G15" s="146">
        <v>0</v>
      </c>
      <c r="H15" s="146">
        <v>1883.9799999999991</v>
      </c>
      <c r="I15" s="146">
        <v>2202.2650000000003</v>
      </c>
      <c r="J15" s="146">
        <v>52.089999999999996</v>
      </c>
      <c r="K15" s="146">
        <v>56.33</v>
      </c>
      <c r="L15" s="146">
        <v>0</v>
      </c>
      <c r="M15" s="146">
        <v>0</v>
      </c>
      <c r="N15" s="146">
        <v>2254.3550000000005</v>
      </c>
      <c r="O15" s="146">
        <v>166.57</v>
      </c>
      <c r="P15" s="146">
        <v>0</v>
      </c>
      <c r="Q15" s="146">
        <v>0</v>
      </c>
      <c r="R15" s="146">
        <v>0</v>
      </c>
      <c r="S15" s="146">
        <v>0</v>
      </c>
      <c r="T15" s="146">
        <v>166.57</v>
      </c>
      <c r="U15" s="146">
        <v>4304.9049999999988</v>
      </c>
    </row>
    <row r="16" spans="1:21" s="148" customFormat="1" ht="38.25" customHeight="1">
      <c r="A16" s="196">
        <v>8</v>
      </c>
      <c r="B16" s="198" t="s">
        <v>23</v>
      </c>
      <c r="C16" s="3">
        <v>993.84400000000039</v>
      </c>
      <c r="D16" s="3">
        <v>0.26</v>
      </c>
      <c r="E16" s="3">
        <v>0.55000000000000004</v>
      </c>
      <c r="F16" s="3">
        <v>0</v>
      </c>
      <c r="G16" s="3">
        <v>0</v>
      </c>
      <c r="H16" s="3">
        <v>994.39400000000035</v>
      </c>
      <c r="I16" s="3">
        <v>299.17599999999999</v>
      </c>
      <c r="J16" s="3">
        <v>27.75</v>
      </c>
      <c r="K16" s="3">
        <v>27.88</v>
      </c>
      <c r="L16" s="3">
        <v>0</v>
      </c>
      <c r="M16" s="3">
        <v>0</v>
      </c>
      <c r="N16" s="3">
        <v>326.92599999999999</v>
      </c>
      <c r="O16" s="3">
        <v>177.41200000000003</v>
      </c>
      <c r="P16" s="3">
        <v>0</v>
      </c>
      <c r="Q16" s="3">
        <v>0</v>
      </c>
      <c r="R16" s="3">
        <v>0</v>
      </c>
      <c r="S16" s="3">
        <v>0</v>
      </c>
      <c r="T16" s="3">
        <v>177.41200000000003</v>
      </c>
      <c r="U16" s="3">
        <v>1498.7320000000004</v>
      </c>
    </row>
    <row r="17" spans="1:21" ht="61.5" customHeight="1">
      <c r="A17" s="149">
        <v>9</v>
      </c>
      <c r="B17" s="150" t="s">
        <v>24</v>
      </c>
      <c r="C17" s="3">
        <v>6.415999999999948</v>
      </c>
      <c r="D17" s="3">
        <v>0</v>
      </c>
      <c r="E17" s="3">
        <v>0</v>
      </c>
      <c r="F17" s="3">
        <v>0</v>
      </c>
      <c r="G17" s="3">
        <v>0</v>
      </c>
      <c r="H17" s="3">
        <v>6.415999999999948</v>
      </c>
      <c r="I17" s="3">
        <v>513.11000000000013</v>
      </c>
      <c r="J17" s="3">
        <v>9.6300000000000008</v>
      </c>
      <c r="K17" s="3">
        <v>10.99</v>
      </c>
      <c r="L17" s="3">
        <v>0</v>
      </c>
      <c r="M17" s="3">
        <v>0</v>
      </c>
      <c r="N17" s="3">
        <v>522.74000000000012</v>
      </c>
      <c r="O17" s="3">
        <v>6.33</v>
      </c>
      <c r="P17" s="3">
        <v>0</v>
      </c>
      <c r="Q17" s="3">
        <v>0</v>
      </c>
      <c r="R17" s="3">
        <v>0</v>
      </c>
      <c r="S17" s="3">
        <v>0</v>
      </c>
      <c r="T17" s="3">
        <v>6.33</v>
      </c>
      <c r="U17" s="3">
        <v>535.4860000000001</v>
      </c>
    </row>
    <row r="18" spans="1:21" s="144" customFormat="1" ht="38.25" customHeight="1">
      <c r="A18" s="196">
        <v>10</v>
      </c>
      <c r="B18" s="198" t="s">
        <v>25</v>
      </c>
      <c r="C18" s="3">
        <v>75.986000000000104</v>
      </c>
      <c r="D18" s="3">
        <v>0</v>
      </c>
      <c r="E18" s="3">
        <v>0.24</v>
      </c>
      <c r="F18" s="3">
        <v>0</v>
      </c>
      <c r="G18" s="3">
        <v>0</v>
      </c>
      <c r="H18" s="3">
        <v>76.226000000000099</v>
      </c>
      <c r="I18" s="3">
        <v>485.93699999999995</v>
      </c>
      <c r="J18" s="3">
        <v>0.67</v>
      </c>
      <c r="K18" s="3">
        <v>1.07</v>
      </c>
      <c r="L18" s="3">
        <v>0</v>
      </c>
      <c r="M18" s="3">
        <v>0</v>
      </c>
      <c r="N18" s="3">
        <v>486.60699999999997</v>
      </c>
      <c r="O18" s="3">
        <v>38.869999999999997</v>
      </c>
      <c r="P18" s="3">
        <v>0</v>
      </c>
      <c r="Q18" s="3">
        <v>0</v>
      </c>
      <c r="R18" s="3">
        <v>0</v>
      </c>
      <c r="S18" s="3">
        <v>0</v>
      </c>
      <c r="T18" s="3">
        <v>38.869999999999997</v>
      </c>
      <c r="U18" s="3">
        <v>601.70300000000009</v>
      </c>
    </row>
    <row r="19" spans="1:21" s="144" customFormat="1" ht="38.25" customHeight="1">
      <c r="A19" s="195"/>
      <c r="B19" s="197" t="s">
        <v>26</v>
      </c>
      <c r="C19" s="146">
        <f>SUM(C16:C18)</f>
        <v>1076.2460000000005</v>
      </c>
      <c r="D19" s="146">
        <v>0.26</v>
      </c>
      <c r="E19" s="146">
        <v>0.79</v>
      </c>
      <c r="F19" s="146">
        <v>0</v>
      </c>
      <c r="G19" s="146">
        <v>0</v>
      </c>
      <c r="H19" s="146">
        <v>1077.0360000000003</v>
      </c>
      <c r="I19" s="146">
        <v>1298.223</v>
      </c>
      <c r="J19" s="146">
        <v>38.050000000000004</v>
      </c>
      <c r="K19" s="146">
        <v>39.940000000000005</v>
      </c>
      <c r="L19" s="146">
        <v>0</v>
      </c>
      <c r="M19" s="146">
        <v>0</v>
      </c>
      <c r="N19" s="146">
        <v>1336.2729999999999</v>
      </c>
      <c r="O19" s="146">
        <v>222.61200000000005</v>
      </c>
      <c r="P19" s="146">
        <v>0</v>
      </c>
      <c r="Q19" s="146">
        <v>0</v>
      </c>
      <c r="R19" s="146">
        <v>0</v>
      </c>
      <c r="S19" s="146">
        <v>0</v>
      </c>
      <c r="T19" s="146">
        <v>222.61200000000005</v>
      </c>
      <c r="U19" s="146">
        <v>2635.9210000000003</v>
      </c>
    </row>
    <row r="20" spans="1:21" ht="38.25" customHeight="1">
      <c r="A20" s="196">
        <v>11</v>
      </c>
      <c r="B20" s="198" t="s">
        <v>27</v>
      </c>
      <c r="C20" s="3">
        <v>630.56999999999994</v>
      </c>
      <c r="D20" s="3">
        <v>0.31</v>
      </c>
      <c r="E20" s="3">
        <v>1.1200000000000001</v>
      </c>
      <c r="F20" s="3">
        <v>0</v>
      </c>
      <c r="G20" s="3">
        <v>0</v>
      </c>
      <c r="H20" s="3">
        <v>631.68999999999983</v>
      </c>
      <c r="I20" s="3">
        <v>400.25800000000015</v>
      </c>
      <c r="J20" s="3">
        <v>1.81</v>
      </c>
      <c r="K20" s="3">
        <v>3.92</v>
      </c>
      <c r="L20" s="3">
        <v>0</v>
      </c>
      <c r="M20" s="3">
        <v>1.04</v>
      </c>
      <c r="N20" s="3">
        <v>402.06800000000015</v>
      </c>
      <c r="O20" s="3">
        <v>40.350000000000009</v>
      </c>
      <c r="P20" s="3">
        <v>0</v>
      </c>
      <c r="Q20" s="3">
        <v>0</v>
      </c>
      <c r="R20" s="3">
        <v>0</v>
      </c>
      <c r="S20" s="3">
        <v>0</v>
      </c>
      <c r="T20" s="3">
        <v>40.350000000000009</v>
      </c>
      <c r="U20" s="3">
        <v>1074.1079999999999</v>
      </c>
    </row>
    <row r="21" spans="1:21" ht="38.25" customHeight="1">
      <c r="A21" s="196">
        <v>12</v>
      </c>
      <c r="B21" s="198" t="s">
        <v>28</v>
      </c>
      <c r="C21" s="3">
        <v>22.51</v>
      </c>
      <c r="D21" s="3">
        <v>0</v>
      </c>
      <c r="E21" s="3">
        <v>0</v>
      </c>
      <c r="F21" s="3">
        <v>0</v>
      </c>
      <c r="G21" s="3">
        <v>0</v>
      </c>
      <c r="H21" s="3">
        <v>22.51</v>
      </c>
      <c r="I21" s="3">
        <v>414.83699999999999</v>
      </c>
      <c r="J21" s="3">
        <v>0.91</v>
      </c>
      <c r="K21" s="3">
        <v>17.63</v>
      </c>
      <c r="L21" s="3">
        <v>0</v>
      </c>
      <c r="M21" s="3">
        <v>0</v>
      </c>
      <c r="N21" s="3">
        <v>415.74700000000001</v>
      </c>
      <c r="O21" s="3">
        <v>19.369999999999997</v>
      </c>
      <c r="P21" s="3">
        <v>0</v>
      </c>
      <c r="Q21" s="3">
        <v>0</v>
      </c>
      <c r="R21" s="3">
        <v>0</v>
      </c>
      <c r="S21" s="3">
        <v>0</v>
      </c>
      <c r="T21" s="3">
        <v>19.369999999999997</v>
      </c>
      <c r="U21" s="3">
        <v>457.62700000000001</v>
      </c>
    </row>
    <row r="22" spans="1:21" s="144" customFormat="1" ht="38.25" customHeight="1">
      <c r="A22" s="196">
        <v>13</v>
      </c>
      <c r="B22" s="198" t="s">
        <v>29</v>
      </c>
      <c r="C22" s="3">
        <v>22.430000000000021</v>
      </c>
      <c r="D22" s="3">
        <v>0</v>
      </c>
      <c r="E22" s="3">
        <v>0</v>
      </c>
      <c r="F22" s="3">
        <v>0</v>
      </c>
      <c r="G22" s="3">
        <v>0</v>
      </c>
      <c r="H22" s="3">
        <v>22.430000000000021</v>
      </c>
      <c r="I22" s="3">
        <v>690.27</v>
      </c>
      <c r="J22" s="3">
        <v>0.41</v>
      </c>
      <c r="K22" s="3">
        <v>1.71</v>
      </c>
      <c r="L22" s="3">
        <v>0.08</v>
      </c>
      <c r="M22" s="3">
        <v>0.08</v>
      </c>
      <c r="N22" s="3">
        <v>690.59999999999991</v>
      </c>
      <c r="O22" s="3">
        <v>0.60000000000000098</v>
      </c>
      <c r="P22" s="3">
        <v>0</v>
      </c>
      <c r="Q22" s="3">
        <v>0</v>
      </c>
      <c r="R22" s="3">
        <v>0</v>
      </c>
      <c r="S22" s="3">
        <v>0</v>
      </c>
      <c r="T22" s="3">
        <v>0.60000000000000098</v>
      </c>
      <c r="U22" s="3">
        <v>713.63</v>
      </c>
    </row>
    <row r="23" spans="1:21" s="144" customFormat="1" ht="38.25" customHeight="1">
      <c r="A23" s="196">
        <v>14</v>
      </c>
      <c r="B23" s="198" t="s">
        <v>30</v>
      </c>
      <c r="C23" s="3">
        <v>427.24</v>
      </c>
      <c r="D23" s="3">
        <v>0</v>
      </c>
      <c r="E23" s="3">
        <v>3.4</v>
      </c>
      <c r="F23" s="3">
        <v>0</v>
      </c>
      <c r="G23" s="3">
        <v>0</v>
      </c>
      <c r="H23" s="3">
        <v>430.64</v>
      </c>
      <c r="I23" s="3">
        <v>108.235</v>
      </c>
      <c r="J23" s="3">
        <v>9.16</v>
      </c>
      <c r="K23" s="3">
        <v>15.51</v>
      </c>
      <c r="L23" s="3">
        <v>0</v>
      </c>
      <c r="M23" s="3">
        <v>0</v>
      </c>
      <c r="N23" s="3">
        <v>117.395</v>
      </c>
      <c r="O23" s="3">
        <v>22.5</v>
      </c>
      <c r="P23" s="3">
        <v>0</v>
      </c>
      <c r="Q23" s="3">
        <v>0</v>
      </c>
      <c r="R23" s="3">
        <v>0</v>
      </c>
      <c r="S23" s="3">
        <v>0</v>
      </c>
      <c r="T23" s="3">
        <v>22.5</v>
      </c>
      <c r="U23" s="3">
        <v>570.53499999999997</v>
      </c>
    </row>
    <row r="24" spans="1:21" s="144" customFormat="1" ht="38.25" customHeight="1">
      <c r="A24" s="195"/>
      <c r="B24" s="197" t="s">
        <v>31</v>
      </c>
      <c r="C24" s="146">
        <f>SUM(C20:C23)</f>
        <v>1102.75</v>
      </c>
      <c r="D24" s="146">
        <v>0.31</v>
      </c>
      <c r="E24" s="146">
        <v>4.5199999999999996</v>
      </c>
      <c r="F24" s="146">
        <v>0</v>
      </c>
      <c r="G24" s="146">
        <v>0</v>
      </c>
      <c r="H24" s="146">
        <v>1107.27</v>
      </c>
      <c r="I24" s="146">
        <v>1613.6000000000001</v>
      </c>
      <c r="J24" s="146">
        <v>12.290000000000001</v>
      </c>
      <c r="K24" s="146">
        <v>38.769999999999996</v>
      </c>
      <c r="L24" s="146">
        <v>0.08</v>
      </c>
      <c r="M24" s="146">
        <v>1.1200000000000001</v>
      </c>
      <c r="N24" s="146">
        <v>1625.8100000000002</v>
      </c>
      <c r="O24" s="146">
        <v>82.820000000000007</v>
      </c>
      <c r="P24" s="146">
        <v>0</v>
      </c>
      <c r="Q24" s="146">
        <v>0</v>
      </c>
      <c r="R24" s="146">
        <v>0</v>
      </c>
      <c r="S24" s="146">
        <v>0</v>
      </c>
      <c r="T24" s="146">
        <v>82.820000000000007</v>
      </c>
      <c r="U24" s="146">
        <v>2815.9</v>
      </c>
    </row>
    <row r="25" spans="1:21" s="144" customFormat="1" ht="38.25" customHeight="1">
      <c r="A25" s="195"/>
      <c r="B25" s="197" t="s">
        <v>32</v>
      </c>
      <c r="C25" s="146">
        <f>C24+C19+C15+C11</f>
        <v>4627.5659999999998</v>
      </c>
      <c r="D25" s="146">
        <v>0.57000000000000006</v>
      </c>
      <c r="E25" s="146">
        <v>5.3100000000000005</v>
      </c>
      <c r="F25" s="146">
        <v>0</v>
      </c>
      <c r="G25" s="146">
        <v>0</v>
      </c>
      <c r="H25" s="146">
        <v>4632.8759999999993</v>
      </c>
      <c r="I25" s="146">
        <v>7060.0030000000006</v>
      </c>
      <c r="J25" s="146">
        <v>144.27699999999999</v>
      </c>
      <c r="K25" s="146">
        <v>183.202</v>
      </c>
      <c r="L25" s="146">
        <v>0.08</v>
      </c>
      <c r="M25" s="146">
        <v>1.1200000000000001</v>
      </c>
      <c r="N25" s="146">
        <v>7204.2000000000007</v>
      </c>
      <c r="O25" s="146">
        <v>591.66800000000012</v>
      </c>
      <c r="P25" s="146">
        <v>0</v>
      </c>
      <c r="Q25" s="146">
        <v>0</v>
      </c>
      <c r="R25" s="146">
        <v>0</v>
      </c>
      <c r="S25" s="146">
        <v>1.01</v>
      </c>
      <c r="T25" s="146">
        <v>591.66800000000012</v>
      </c>
      <c r="U25" s="146">
        <v>12428.744000000001</v>
      </c>
    </row>
    <row r="26" spans="1:21" ht="38.25" customHeight="1">
      <c r="A26" s="196">
        <v>15</v>
      </c>
      <c r="B26" s="198" t="s">
        <v>33</v>
      </c>
      <c r="C26" s="3">
        <v>1552.9799999999998</v>
      </c>
      <c r="D26" s="3">
        <v>5.8</v>
      </c>
      <c r="E26" s="3">
        <v>7.83</v>
      </c>
      <c r="F26" s="3">
        <v>0</v>
      </c>
      <c r="G26" s="3">
        <v>0</v>
      </c>
      <c r="H26" s="3">
        <v>1560.8099999999997</v>
      </c>
      <c r="I26" s="3">
        <v>67.33</v>
      </c>
      <c r="J26" s="3">
        <v>0.15</v>
      </c>
      <c r="K26" s="3">
        <v>0.15</v>
      </c>
      <c r="L26" s="3">
        <v>0</v>
      </c>
      <c r="M26" s="3">
        <v>0</v>
      </c>
      <c r="N26" s="3">
        <v>67.48</v>
      </c>
      <c r="O26" s="3">
        <v>16.11</v>
      </c>
      <c r="P26" s="3">
        <v>0</v>
      </c>
      <c r="Q26" s="3">
        <v>0</v>
      </c>
      <c r="R26" s="3">
        <v>0</v>
      </c>
      <c r="S26" s="3">
        <v>0</v>
      </c>
      <c r="T26" s="3">
        <v>16.11</v>
      </c>
      <c r="U26" s="3">
        <v>1644.3999999999996</v>
      </c>
    </row>
    <row r="27" spans="1:21" s="144" customFormat="1" ht="38.25" customHeight="1">
      <c r="A27" s="196">
        <v>16</v>
      </c>
      <c r="B27" s="198" t="s">
        <v>34</v>
      </c>
      <c r="C27" s="3">
        <v>5576.7050000000017</v>
      </c>
      <c r="D27" s="3">
        <v>10.72</v>
      </c>
      <c r="E27" s="3">
        <v>21.57</v>
      </c>
      <c r="F27" s="3">
        <v>0</v>
      </c>
      <c r="G27" s="3">
        <v>0</v>
      </c>
      <c r="H27" s="3">
        <v>5598.2750000000024</v>
      </c>
      <c r="I27" s="3">
        <v>596.32799999999997</v>
      </c>
      <c r="J27" s="3">
        <v>0.72</v>
      </c>
      <c r="K27" s="3">
        <v>2.8600000000000003</v>
      </c>
      <c r="L27" s="3">
        <v>0</v>
      </c>
      <c r="M27" s="3">
        <v>0</v>
      </c>
      <c r="N27" s="3">
        <v>597.048</v>
      </c>
      <c r="O27" s="3">
        <v>33.49</v>
      </c>
      <c r="P27" s="3">
        <v>0</v>
      </c>
      <c r="Q27" s="3">
        <v>0</v>
      </c>
      <c r="R27" s="3">
        <v>0</v>
      </c>
      <c r="S27" s="3">
        <v>0</v>
      </c>
      <c r="T27" s="3">
        <v>33.49</v>
      </c>
      <c r="U27" s="3">
        <v>6228.8130000000019</v>
      </c>
    </row>
    <row r="28" spans="1:21" s="144" customFormat="1" ht="38.25" customHeight="1">
      <c r="A28" s="195"/>
      <c r="B28" s="197" t="s">
        <v>35</v>
      </c>
      <c r="C28" s="146">
        <f>SUM(C26:C27)</f>
        <v>7129.6850000000013</v>
      </c>
      <c r="D28" s="146">
        <v>16.52</v>
      </c>
      <c r="E28" s="146">
        <v>29.4</v>
      </c>
      <c r="F28" s="146">
        <v>0</v>
      </c>
      <c r="G28" s="146">
        <v>0</v>
      </c>
      <c r="H28" s="146">
        <v>7159.0850000000028</v>
      </c>
      <c r="I28" s="146">
        <v>663.65800000000002</v>
      </c>
      <c r="J28" s="146">
        <v>0.87</v>
      </c>
      <c r="K28" s="146">
        <v>3.0100000000000002</v>
      </c>
      <c r="L28" s="146">
        <v>0</v>
      </c>
      <c r="M28" s="146">
        <v>0</v>
      </c>
      <c r="N28" s="146">
        <v>664.52800000000002</v>
      </c>
      <c r="O28" s="146">
        <v>49.6</v>
      </c>
      <c r="P28" s="146">
        <v>0</v>
      </c>
      <c r="Q28" s="146">
        <v>0</v>
      </c>
      <c r="R28" s="146">
        <v>0</v>
      </c>
      <c r="S28" s="146">
        <v>0</v>
      </c>
      <c r="T28" s="146">
        <v>49.6</v>
      </c>
      <c r="U28" s="146">
        <v>7873.2130000000034</v>
      </c>
    </row>
    <row r="29" spans="1:21" ht="38.25" customHeight="1">
      <c r="A29" s="196">
        <v>17</v>
      </c>
      <c r="B29" s="198" t="s">
        <v>36</v>
      </c>
      <c r="C29" s="3">
        <v>4454.4680000000017</v>
      </c>
      <c r="D29" s="3">
        <v>2.9</v>
      </c>
      <c r="E29" s="3">
        <v>5.85</v>
      </c>
      <c r="F29" s="3">
        <v>0</v>
      </c>
      <c r="G29" s="3">
        <v>0</v>
      </c>
      <c r="H29" s="3">
        <v>4460.3180000000011</v>
      </c>
      <c r="I29" s="3">
        <v>151.81</v>
      </c>
      <c r="J29" s="3">
        <v>0</v>
      </c>
      <c r="K29" s="3">
        <v>0</v>
      </c>
      <c r="L29" s="3">
        <v>0</v>
      </c>
      <c r="M29" s="3">
        <v>0</v>
      </c>
      <c r="N29" s="3">
        <v>151.81</v>
      </c>
      <c r="O29" s="3">
        <v>34.52000000000001</v>
      </c>
      <c r="P29" s="3">
        <v>0</v>
      </c>
      <c r="Q29" s="3">
        <v>0</v>
      </c>
      <c r="R29" s="3">
        <v>0</v>
      </c>
      <c r="S29" s="3">
        <v>23.2</v>
      </c>
      <c r="T29" s="3">
        <v>34.52000000000001</v>
      </c>
      <c r="U29" s="3">
        <v>4646.648000000002</v>
      </c>
    </row>
    <row r="30" spans="1:21" ht="38.25" customHeight="1">
      <c r="A30" s="196">
        <v>18</v>
      </c>
      <c r="B30" s="198" t="s">
        <v>37</v>
      </c>
      <c r="C30" s="3">
        <v>3575.37</v>
      </c>
      <c r="D30" s="3">
        <v>1.32</v>
      </c>
      <c r="E30" s="3">
        <v>20.740000000000002</v>
      </c>
      <c r="F30" s="3">
        <v>0</v>
      </c>
      <c r="G30" s="3">
        <v>0</v>
      </c>
      <c r="H30" s="3">
        <v>3596.11</v>
      </c>
      <c r="I30" s="3">
        <v>41.697000000000003</v>
      </c>
      <c r="J30" s="3">
        <v>0</v>
      </c>
      <c r="K30" s="3">
        <v>0</v>
      </c>
      <c r="L30" s="3">
        <v>0</v>
      </c>
      <c r="M30" s="3">
        <v>0</v>
      </c>
      <c r="N30" s="3">
        <v>41.697000000000003</v>
      </c>
      <c r="O30" s="3">
        <v>23.25</v>
      </c>
      <c r="P30" s="3">
        <v>0</v>
      </c>
      <c r="Q30" s="3">
        <v>0</v>
      </c>
      <c r="R30" s="3">
        <v>0</v>
      </c>
      <c r="S30" s="3">
        <v>0</v>
      </c>
      <c r="T30" s="3">
        <v>23.25</v>
      </c>
      <c r="U30" s="3">
        <v>3661.0570000000002</v>
      </c>
    </row>
    <row r="31" spans="1:21" s="144" customFormat="1" ht="38.25" customHeight="1">
      <c r="A31" s="196">
        <v>19</v>
      </c>
      <c r="B31" s="198" t="s">
        <v>38</v>
      </c>
      <c r="C31" s="3">
        <v>4589.9989999999998</v>
      </c>
      <c r="D31" s="3">
        <v>8.85</v>
      </c>
      <c r="E31" s="3">
        <v>11.66</v>
      </c>
      <c r="F31" s="3">
        <v>0</v>
      </c>
      <c r="G31" s="3">
        <v>0</v>
      </c>
      <c r="H31" s="3">
        <v>4601.6590000000006</v>
      </c>
      <c r="I31" s="3">
        <v>86.710000000000022</v>
      </c>
      <c r="J31" s="3">
        <v>0</v>
      </c>
      <c r="K31" s="3">
        <v>0</v>
      </c>
      <c r="L31" s="3">
        <v>0</v>
      </c>
      <c r="M31" s="3">
        <v>0</v>
      </c>
      <c r="N31" s="3">
        <v>86.710000000000022</v>
      </c>
      <c r="O31" s="3">
        <v>14.850000000000001</v>
      </c>
      <c r="P31" s="3">
        <v>0</v>
      </c>
      <c r="Q31" s="3">
        <v>0</v>
      </c>
      <c r="R31" s="3">
        <v>0</v>
      </c>
      <c r="S31" s="3">
        <v>0</v>
      </c>
      <c r="T31" s="3">
        <v>14.850000000000001</v>
      </c>
      <c r="U31" s="3">
        <v>4703.219000000001</v>
      </c>
    </row>
    <row r="32" spans="1:21" ht="38.25" customHeight="1">
      <c r="A32" s="196">
        <v>20</v>
      </c>
      <c r="B32" s="198" t="s">
        <v>39</v>
      </c>
      <c r="C32" s="3">
        <v>2342.8557999999994</v>
      </c>
      <c r="D32" s="3">
        <v>3.91</v>
      </c>
      <c r="E32" s="3">
        <v>7.15</v>
      </c>
      <c r="F32" s="3">
        <v>9.7200000000000006</v>
      </c>
      <c r="G32" s="3">
        <v>9.7200000000000006</v>
      </c>
      <c r="H32" s="3">
        <v>2340.2857999999992</v>
      </c>
      <c r="I32" s="3">
        <v>391.83599999999996</v>
      </c>
      <c r="J32" s="3">
        <v>1.6</v>
      </c>
      <c r="K32" s="3">
        <v>1.6</v>
      </c>
      <c r="L32" s="3">
        <v>0</v>
      </c>
      <c r="M32" s="3">
        <v>0</v>
      </c>
      <c r="N32" s="3">
        <v>393.43599999999998</v>
      </c>
      <c r="O32" s="3">
        <v>67.551999999999992</v>
      </c>
      <c r="P32" s="3">
        <v>0</v>
      </c>
      <c r="Q32" s="3">
        <v>0</v>
      </c>
      <c r="R32" s="3">
        <v>0</v>
      </c>
      <c r="S32" s="3">
        <v>0</v>
      </c>
      <c r="T32" s="3">
        <v>67.551999999999992</v>
      </c>
      <c r="U32" s="3">
        <v>2801.2737999999995</v>
      </c>
    </row>
    <row r="33" spans="1:21" s="144" customFormat="1" ht="38.25" customHeight="1">
      <c r="A33" s="195"/>
      <c r="B33" s="197" t="s">
        <v>72</v>
      </c>
      <c r="C33" s="146">
        <f>SUM(C29:C32)</f>
        <v>14962.692800000001</v>
      </c>
      <c r="D33" s="146">
        <v>16.98</v>
      </c>
      <c r="E33" s="146">
        <v>45.400000000000006</v>
      </c>
      <c r="F33" s="146">
        <v>9.7200000000000006</v>
      </c>
      <c r="G33" s="146">
        <v>9.7200000000000006</v>
      </c>
      <c r="H33" s="146">
        <v>14998.372800000001</v>
      </c>
      <c r="I33" s="146">
        <v>672.053</v>
      </c>
      <c r="J33" s="146">
        <v>1.6</v>
      </c>
      <c r="K33" s="146">
        <v>1.6</v>
      </c>
      <c r="L33" s="146">
        <v>0</v>
      </c>
      <c r="M33" s="146">
        <v>0</v>
      </c>
      <c r="N33" s="146">
        <v>673.65300000000002</v>
      </c>
      <c r="O33" s="146">
        <v>140.172</v>
      </c>
      <c r="P33" s="146">
        <v>0</v>
      </c>
      <c r="Q33" s="146">
        <v>0</v>
      </c>
      <c r="R33" s="146">
        <v>0</v>
      </c>
      <c r="S33" s="146">
        <v>23.2</v>
      </c>
      <c r="T33" s="146">
        <v>140.172</v>
      </c>
      <c r="U33" s="146">
        <v>15812.197800000002</v>
      </c>
    </row>
    <row r="34" spans="1:21" ht="38.25" customHeight="1">
      <c r="A34" s="196">
        <v>21</v>
      </c>
      <c r="B34" s="198" t="s">
        <v>41</v>
      </c>
      <c r="C34" s="3">
        <v>4439.1000000000004</v>
      </c>
      <c r="D34" s="3">
        <v>40.32</v>
      </c>
      <c r="E34" s="3">
        <v>51.769999999999996</v>
      </c>
      <c r="F34" s="3">
        <v>0</v>
      </c>
      <c r="G34" s="3">
        <v>0</v>
      </c>
      <c r="H34" s="3">
        <v>4490.87</v>
      </c>
      <c r="I34" s="3">
        <v>0</v>
      </c>
      <c r="J34" s="3">
        <v>22.14</v>
      </c>
      <c r="K34" s="3">
        <v>22.14</v>
      </c>
      <c r="L34" s="3">
        <v>0</v>
      </c>
      <c r="M34" s="3">
        <v>0</v>
      </c>
      <c r="N34" s="3">
        <v>22.14</v>
      </c>
      <c r="O34" s="3">
        <v>0</v>
      </c>
      <c r="P34" s="3">
        <v>72.7</v>
      </c>
      <c r="Q34" s="3">
        <v>72.7</v>
      </c>
      <c r="R34" s="3">
        <v>0</v>
      </c>
      <c r="S34" s="3">
        <v>0</v>
      </c>
      <c r="T34" s="3">
        <v>72.7</v>
      </c>
      <c r="U34" s="3">
        <v>4585.71</v>
      </c>
    </row>
    <row r="35" spans="1:21" ht="38.25" customHeight="1">
      <c r="A35" s="196">
        <v>22</v>
      </c>
      <c r="B35" s="198" t="s">
        <v>42</v>
      </c>
      <c r="C35" s="3">
        <v>6209.5799999999972</v>
      </c>
      <c r="D35" s="3">
        <v>37.64</v>
      </c>
      <c r="E35" s="3">
        <v>96.35</v>
      </c>
      <c r="F35" s="3">
        <v>0</v>
      </c>
      <c r="G35" s="3">
        <v>0</v>
      </c>
      <c r="H35" s="3">
        <v>6305.9299999999976</v>
      </c>
      <c r="I35" s="3">
        <v>12.61</v>
      </c>
      <c r="J35" s="3">
        <v>20.57</v>
      </c>
      <c r="K35" s="3">
        <v>26.26</v>
      </c>
      <c r="L35" s="3">
        <v>0</v>
      </c>
      <c r="M35" s="3">
        <v>0</v>
      </c>
      <c r="N35" s="3">
        <v>33.18</v>
      </c>
      <c r="O35" s="3">
        <v>74.610000000000014</v>
      </c>
      <c r="P35" s="3">
        <v>16.190000000000001</v>
      </c>
      <c r="Q35" s="3">
        <v>32.380000000000003</v>
      </c>
      <c r="R35" s="3">
        <v>0</v>
      </c>
      <c r="S35" s="3">
        <v>0</v>
      </c>
      <c r="T35" s="3">
        <v>90.800000000000011</v>
      </c>
      <c r="U35" s="3">
        <v>6429.909999999998</v>
      </c>
    </row>
    <row r="36" spans="1:21" s="144" customFormat="1" ht="38.25" customHeight="1">
      <c r="A36" s="196">
        <v>23</v>
      </c>
      <c r="B36" s="198" t="s">
        <v>43</v>
      </c>
      <c r="C36" s="3">
        <v>3451.1</v>
      </c>
      <c r="D36" s="3">
        <v>32.31</v>
      </c>
      <c r="E36" s="3">
        <v>51.27</v>
      </c>
      <c r="F36" s="3">
        <v>0</v>
      </c>
      <c r="G36" s="3">
        <v>0</v>
      </c>
      <c r="H36" s="3">
        <v>3502.37</v>
      </c>
      <c r="I36" s="3">
        <v>25.05000000000004</v>
      </c>
      <c r="J36" s="3">
        <v>0</v>
      </c>
      <c r="K36" s="3">
        <v>0</v>
      </c>
      <c r="L36" s="3">
        <v>0</v>
      </c>
      <c r="M36" s="3">
        <v>4.63</v>
      </c>
      <c r="N36" s="3">
        <v>25.05000000000004</v>
      </c>
      <c r="O36" s="3">
        <v>36.379999999999995</v>
      </c>
      <c r="P36" s="3">
        <v>0</v>
      </c>
      <c r="Q36" s="3">
        <v>19.29</v>
      </c>
      <c r="R36" s="3">
        <v>0</v>
      </c>
      <c r="S36" s="3">
        <v>0</v>
      </c>
      <c r="T36" s="3">
        <v>36.379999999999995</v>
      </c>
      <c r="U36" s="3">
        <v>3563.8</v>
      </c>
    </row>
    <row r="37" spans="1:21" s="144" customFormat="1" ht="38.25" customHeight="1">
      <c r="A37" s="196">
        <v>24</v>
      </c>
      <c r="B37" s="198" t="s">
        <v>44</v>
      </c>
      <c r="C37" s="3">
        <v>4788.1199999999972</v>
      </c>
      <c r="D37" s="3">
        <v>32.239999999999995</v>
      </c>
      <c r="E37" s="3">
        <v>37.749999999999993</v>
      </c>
      <c r="F37" s="3">
        <v>0</v>
      </c>
      <c r="G37" s="3">
        <v>0</v>
      </c>
      <c r="H37" s="3">
        <v>4825.8699999999972</v>
      </c>
      <c r="I37" s="3">
        <v>12.430000000000001</v>
      </c>
      <c r="J37" s="3">
        <v>0</v>
      </c>
      <c r="K37" s="3">
        <v>0</v>
      </c>
      <c r="L37" s="3">
        <v>0</v>
      </c>
      <c r="M37" s="3">
        <v>1.06</v>
      </c>
      <c r="N37" s="3">
        <v>12.430000000000001</v>
      </c>
      <c r="O37" s="3">
        <v>3.0599999999999996</v>
      </c>
      <c r="P37" s="3">
        <v>0</v>
      </c>
      <c r="Q37" s="3">
        <v>0</v>
      </c>
      <c r="R37" s="3">
        <v>0</v>
      </c>
      <c r="S37" s="3">
        <v>3.46</v>
      </c>
      <c r="T37" s="3">
        <v>3.0599999999999996</v>
      </c>
      <c r="U37" s="3">
        <v>4841.3599999999979</v>
      </c>
    </row>
    <row r="38" spans="1:21" s="144" customFormat="1" ht="38.25" customHeight="1">
      <c r="A38" s="195"/>
      <c r="B38" s="197" t="s">
        <v>45</v>
      </c>
      <c r="C38" s="146">
        <f>SUM(C34:C37)</f>
        <v>18887.899999999994</v>
      </c>
      <c r="D38" s="146">
        <v>142.51</v>
      </c>
      <c r="E38" s="146">
        <v>237.14</v>
      </c>
      <c r="F38" s="146">
        <v>0</v>
      </c>
      <c r="G38" s="146">
        <v>0</v>
      </c>
      <c r="H38" s="146">
        <v>19125.03999999999</v>
      </c>
      <c r="I38" s="146">
        <v>50.090000000000039</v>
      </c>
      <c r="J38" s="146">
        <v>42.71</v>
      </c>
      <c r="K38" s="146">
        <v>48.4</v>
      </c>
      <c r="L38" s="146">
        <v>0</v>
      </c>
      <c r="M38" s="146">
        <v>5.6899999999999995</v>
      </c>
      <c r="N38" s="146">
        <v>92.80000000000004</v>
      </c>
      <c r="O38" s="146">
        <v>114.05000000000001</v>
      </c>
      <c r="P38" s="146">
        <v>88.89</v>
      </c>
      <c r="Q38" s="146">
        <v>124.37</v>
      </c>
      <c r="R38" s="146">
        <v>0</v>
      </c>
      <c r="S38" s="146">
        <v>3.46</v>
      </c>
      <c r="T38" s="146">
        <v>202.94</v>
      </c>
      <c r="U38" s="146">
        <v>19420.779999999988</v>
      </c>
    </row>
    <row r="39" spans="1:21" s="144" customFormat="1" ht="38.25" customHeight="1">
      <c r="A39" s="195"/>
      <c r="B39" s="197" t="s">
        <v>46</v>
      </c>
      <c r="C39" s="146">
        <f>C38+C33+C28</f>
        <v>40980.277799999996</v>
      </c>
      <c r="D39" s="146">
        <v>176.01</v>
      </c>
      <c r="E39" s="146">
        <v>311.94</v>
      </c>
      <c r="F39" s="146">
        <v>9.7200000000000006</v>
      </c>
      <c r="G39" s="146">
        <v>9.7200000000000006</v>
      </c>
      <c r="H39" s="146">
        <v>41282.497799999997</v>
      </c>
      <c r="I39" s="146">
        <v>1385.8009999999999</v>
      </c>
      <c r="J39" s="146">
        <v>45.18</v>
      </c>
      <c r="K39" s="146">
        <v>53.01</v>
      </c>
      <c r="L39" s="146">
        <v>0</v>
      </c>
      <c r="M39" s="146">
        <v>5.6899999999999995</v>
      </c>
      <c r="N39" s="146">
        <v>1430.981</v>
      </c>
      <c r="O39" s="146">
        <v>303.822</v>
      </c>
      <c r="P39" s="146">
        <v>88.89</v>
      </c>
      <c r="Q39" s="146">
        <v>124.37</v>
      </c>
      <c r="R39" s="146">
        <v>0</v>
      </c>
      <c r="S39" s="146">
        <v>26.66</v>
      </c>
      <c r="T39" s="146">
        <v>392.71199999999999</v>
      </c>
      <c r="U39" s="146">
        <v>43106.190799999997</v>
      </c>
    </row>
    <row r="40" spans="1:21" ht="38.25" customHeight="1">
      <c r="A40" s="196">
        <v>25</v>
      </c>
      <c r="B40" s="198" t="s">
        <v>47</v>
      </c>
      <c r="C40" s="3">
        <v>11390.444</v>
      </c>
      <c r="D40" s="3">
        <v>30.82</v>
      </c>
      <c r="E40" s="3">
        <v>139.58000000000001</v>
      </c>
      <c r="F40" s="3">
        <v>0</v>
      </c>
      <c r="G40" s="3">
        <v>0</v>
      </c>
      <c r="H40" s="3">
        <v>11530.023999999999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11530.023999999999</v>
      </c>
    </row>
    <row r="41" spans="1:21" ht="38.25" customHeight="1">
      <c r="A41" s="196">
        <v>26</v>
      </c>
      <c r="B41" s="198" t="s">
        <v>48</v>
      </c>
      <c r="C41" s="3">
        <v>7498.0369999999948</v>
      </c>
      <c r="D41" s="3">
        <v>88.75</v>
      </c>
      <c r="E41" s="3">
        <v>144.32</v>
      </c>
      <c r="F41" s="3">
        <v>0</v>
      </c>
      <c r="G41" s="3">
        <v>0</v>
      </c>
      <c r="H41" s="3">
        <v>7642.3569999999945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7642.3569999999945</v>
      </c>
    </row>
    <row r="42" spans="1:21" s="144" customFormat="1" ht="38.25" customHeight="1">
      <c r="A42" s="196">
        <v>27</v>
      </c>
      <c r="B42" s="198" t="s">
        <v>49</v>
      </c>
      <c r="C42" s="3">
        <v>13805.438999999997</v>
      </c>
      <c r="D42" s="3">
        <v>4.1399999999999997</v>
      </c>
      <c r="E42" s="3">
        <v>24.35</v>
      </c>
      <c r="F42" s="3">
        <v>0</v>
      </c>
      <c r="G42" s="3">
        <v>0</v>
      </c>
      <c r="H42" s="3">
        <v>13829.788999999995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39.019999999999996</v>
      </c>
      <c r="P42" s="3">
        <v>0</v>
      </c>
      <c r="Q42" s="3">
        <v>0</v>
      </c>
      <c r="R42" s="3">
        <v>0</v>
      </c>
      <c r="S42" s="3">
        <v>0</v>
      </c>
      <c r="T42" s="3">
        <v>39.019999999999996</v>
      </c>
      <c r="U42" s="3">
        <v>13868.808999999996</v>
      </c>
    </row>
    <row r="43" spans="1:21" ht="38.25" customHeight="1">
      <c r="A43" s="196">
        <v>28</v>
      </c>
      <c r="B43" s="198" t="s">
        <v>50</v>
      </c>
      <c r="C43" s="3">
        <v>3967.4800000000014</v>
      </c>
      <c r="D43" s="3">
        <v>5.37</v>
      </c>
      <c r="E43" s="3">
        <v>11.36</v>
      </c>
      <c r="F43" s="3">
        <v>0</v>
      </c>
      <c r="G43" s="3">
        <v>0</v>
      </c>
      <c r="H43" s="3">
        <v>3978.8400000000011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3978.8400000000011</v>
      </c>
    </row>
    <row r="44" spans="1:21" s="144" customFormat="1" ht="38.25" customHeight="1">
      <c r="A44" s="195"/>
      <c r="B44" s="197" t="s">
        <v>51</v>
      </c>
      <c r="C44" s="146">
        <f>SUM(C40:C43)</f>
        <v>36661.399999999994</v>
      </c>
      <c r="D44" s="146">
        <v>129.07999999999998</v>
      </c>
      <c r="E44" s="146">
        <v>319.61</v>
      </c>
      <c r="F44" s="146">
        <v>0</v>
      </c>
      <c r="G44" s="146">
        <v>0</v>
      </c>
      <c r="H44" s="146">
        <v>36981.009999999995</v>
      </c>
      <c r="I44" s="146">
        <v>0</v>
      </c>
      <c r="J44" s="146">
        <v>0</v>
      </c>
      <c r="K44" s="146">
        <v>0</v>
      </c>
      <c r="L44" s="146">
        <v>0</v>
      </c>
      <c r="M44" s="146">
        <v>0</v>
      </c>
      <c r="N44" s="146">
        <v>0</v>
      </c>
      <c r="O44" s="146">
        <v>39.019999999999996</v>
      </c>
      <c r="P44" s="146">
        <v>0</v>
      </c>
      <c r="Q44" s="146">
        <v>0</v>
      </c>
      <c r="R44" s="146">
        <v>0</v>
      </c>
      <c r="S44" s="146">
        <v>0</v>
      </c>
      <c r="T44" s="146">
        <v>39.019999999999996</v>
      </c>
      <c r="U44" s="146">
        <v>37020.029999999992</v>
      </c>
    </row>
    <row r="45" spans="1:21" ht="38.25" customHeight="1">
      <c r="A45" s="196">
        <v>29</v>
      </c>
      <c r="B45" s="198" t="s">
        <v>52</v>
      </c>
      <c r="C45" s="3">
        <v>8423.3221000000012</v>
      </c>
      <c r="D45" s="3">
        <v>17.41</v>
      </c>
      <c r="E45" s="3">
        <v>32.56</v>
      </c>
      <c r="F45" s="3">
        <v>0</v>
      </c>
      <c r="G45" s="3">
        <v>0</v>
      </c>
      <c r="H45" s="3">
        <v>8455.8821000000007</v>
      </c>
      <c r="I45" s="3">
        <v>16.759999999999998</v>
      </c>
      <c r="J45" s="3">
        <v>0.22</v>
      </c>
      <c r="K45" s="3">
        <v>0.22</v>
      </c>
      <c r="L45" s="3">
        <v>0</v>
      </c>
      <c r="M45" s="3">
        <v>0</v>
      </c>
      <c r="N45" s="3">
        <v>16.979999999999997</v>
      </c>
      <c r="O45" s="3">
        <v>14.75</v>
      </c>
      <c r="P45" s="3">
        <v>0</v>
      </c>
      <c r="Q45" s="3">
        <v>0</v>
      </c>
      <c r="R45" s="3">
        <v>0</v>
      </c>
      <c r="S45" s="3">
        <v>0</v>
      </c>
      <c r="T45" s="3">
        <v>14.75</v>
      </c>
      <c r="U45" s="3">
        <v>8487.6121000000003</v>
      </c>
    </row>
    <row r="46" spans="1:21" ht="38.25" customHeight="1">
      <c r="A46" s="196">
        <v>30</v>
      </c>
      <c r="B46" s="198" t="s">
        <v>53</v>
      </c>
      <c r="C46" s="3">
        <v>7738.4950000000017</v>
      </c>
      <c r="D46" s="3">
        <v>6.14</v>
      </c>
      <c r="E46" s="3">
        <v>26.35</v>
      </c>
      <c r="F46" s="3">
        <v>0</v>
      </c>
      <c r="G46" s="3">
        <v>0</v>
      </c>
      <c r="H46" s="3">
        <v>7764.8450000000021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7764.8450000000021</v>
      </c>
    </row>
    <row r="47" spans="1:21" s="144" customFormat="1" ht="38.25" customHeight="1">
      <c r="A47" s="196">
        <v>31</v>
      </c>
      <c r="B47" s="198" t="s">
        <v>54</v>
      </c>
      <c r="C47" s="3">
        <v>8784.6400000000012</v>
      </c>
      <c r="D47" s="3">
        <v>33.22</v>
      </c>
      <c r="E47" s="3">
        <v>77.150000000000006</v>
      </c>
      <c r="F47" s="3">
        <v>0</v>
      </c>
      <c r="G47" s="3">
        <v>0</v>
      </c>
      <c r="H47" s="3">
        <v>8861.7900000000009</v>
      </c>
      <c r="I47" s="3">
        <v>3.13</v>
      </c>
      <c r="J47" s="3">
        <v>0</v>
      </c>
      <c r="K47" s="3">
        <v>0</v>
      </c>
      <c r="L47" s="3">
        <v>0</v>
      </c>
      <c r="M47" s="3">
        <v>0</v>
      </c>
      <c r="N47" s="3">
        <v>3.13</v>
      </c>
      <c r="O47" s="3">
        <v>0.03</v>
      </c>
      <c r="P47" s="3">
        <v>0</v>
      </c>
      <c r="Q47" s="3">
        <v>0</v>
      </c>
      <c r="R47" s="3">
        <v>0</v>
      </c>
      <c r="S47" s="3">
        <v>0</v>
      </c>
      <c r="T47" s="3">
        <v>0.03</v>
      </c>
      <c r="U47" s="3">
        <v>8864.9500000000007</v>
      </c>
    </row>
    <row r="48" spans="1:21" s="144" customFormat="1" ht="38.25" customHeight="1">
      <c r="A48" s="196">
        <v>32</v>
      </c>
      <c r="B48" s="198" t="s">
        <v>55</v>
      </c>
      <c r="C48" s="3">
        <v>8196.7889999999989</v>
      </c>
      <c r="D48" s="3">
        <v>48.15</v>
      </c>
      <c r="E48" s="3">
        <v>357.69</v>
      </c>
      <c r="F48" s="3">
        <v>0</v>
      </c>
      <c r="G48" s="3">
        <v>0</v>
      </c>
      <c r="H48" s="3">
        <v>8554.4789999999994</v>
      </c>
      <c r="I48" s="3">
        <v>5.0249999999999995</v>
      </c>
      <c r="J48" s="3">
        <v>0</v>
      </c>
      <c r="K48" s="3">
        <v>0</v>
      </c>
      <c r="L48" s="3">
        <v>0</v>
      </c>
      <c r="M48" s="3">
        <v>0</v>
      </c>
      <c r="N48" s="3">
        <v>5.0249999999999995</v>
      </c>
      <c r="O48" s="3">
        <v>0</v>
      </c>
      <c r="P48" s="3">
        <v>4.21</v>
      </c>
      <c r="Q48" s="3">
        <v>4.21</v>
      </c>
      <c r="R48" s="3">
        <v>0</v>
      </c>
      <c r="S48" s="3">
        <v>0</v>
      </c>
      <c r="T48" s="3">
        <v>4.21</v>
      </c>
      <c r="U48" s="3">
        <v>8563.7139999999981</v>
      </c>
    </row>
    <row r="49" spans="1:21" s="144" customFormat="1" ht="38.25" customHeight="1">
      <c r="A49" s="195"/>
      <c r="B49" s="197" t="s">
        <v>56</v>
      </c>
      <c r="C49" s="146">
        <f>SUM(C45:C48)</f>
        <v>33143.246100000004</v>
      </c>
      <c r="D49" s="146">
        <v>104.91999999999999</v>
      </c>
      <c r="E49" s="146">
        <v>493.75</v>
      </c>
      <c r="F49" s="146">
        <v>0</v>
      </c>
      <c r="G49" s="146">
        <v>0</v>
      </c>
      <c r="H49" s="146">
        <v>33636.996100000004</v>
      </c>
      <c r="I49" s="146">
        <v>24.914999999999996</v>
      </c>
      <c r="J49" s="146">
        <v>0.22</v>
      </c>
      <c r="K49" s="146">
        <v>0.22</v>
      </c>
      <c r="L49" s="146">
        <v>0</v>
      </c>
      <c r="M49" s="146">
        <v>0</v>
      </c>
      <c r="N49" s="146">
        <v>25.134999999999994</v>
      </c>
      <c r="O49" s="146">
        <v>14.78</v>
      </c>
      <c r="P49" s="146">
        <v>4.21</v>
      </c>
      <c r="Q49" s="146">
        <v>4.21</v>
      </c>
      <c r="R49" s="146">
        <v>0</v>
      </c>
      <c r="S49" s="146">
        <v>0</v>
      </c>
      <c r="T49" s="146">
        <v>18.989999999999998</v>
      </c>
      <c r="U49" s="146">
        <v>33681.121100000004</v>
      </c>
    </row>
    <row r="50" spans="1:21" s="144" customFormat="1" ht="38.25" customHeight="1">
      <c r="A50" s="195"/>
      <c r="B50" s="197" t="s">
        <v>57</v>
      </c>
      <c r="C50" s="146">
        <f>C49+C44</f>
        <v>69804.646099999998</v>
      </c>
      <c r="D50" s="146">
        <v>233.99999999999997</v>
      </c>
      <c r="E50" s="146">
        <v>813.36000000000013</v>
      </c>
      <c r="F50" s="146">
        <v>0</v>
      </c>
      <c r="G50" s="146">
        <v>0</v>
      </c>
      <c r="H50" s="146">
        <v>70618.006099999999</v>
      </c>
      <c r="I50" s="146">
        <v>24.914999999999996</v>
      </c>
      <c r="J50" s="146">
        <v>0.22</v>
      </c>
      <c r="K50" s="146">
        <v>0.22</v>
      </c>
      <c r="L50" s="146">
        <v>0</v>
      </c>
      <c r="M50" s="146">
        <v>0</v>
      </c>
      <c r="N50" s="146">
        <v>25.134999999999994</v>
      </c>
      <c r="O50" s="146">
        <v>53.8</v>
      </c>
      <c r="P50" s="146">
        <v>4.21</v>
      </c>
      <c r="Q50" s="146">
        <v>4.21</v>
      </c>
      <c r="R50" s="146">
        <v>0</v>
      </c>
      <c r="S50" s="146">
        <v>0</v>
      </c>
      <c r="T50" s="146">
        <v>58.01</v>
      </c>
      <c r="U50" s="146">
        <v>70701.151099999988</v>
      </c>
    </row>
    <row r="51" spans="1:21" s="144" customFormat="1" ht="38.25" customHeight="1">
      <c r="A51" s="195"/>
      <c r="B51" s="197" t="s">
        <v>58</v>
      </c>
      <c r="C51" s="146">
        <f>C50+C39+C25</f>
        <v>115412.4899</v>
      </c>
      <c r="D51" s="146">
        <v>410.58</v>
      </c>
      <c r="E51" s="146">
        <v>1130.6100000000001</v>
      </c>
      <c r="F51" s="146">
        <v>9.7200000000000006</v>
      </c>
      <c r="G51" s="146">
        <v>9.7200000000000006</v>
      </c>
      <c r="H51" s="146">
        <v>116533.3799</v>
      </c>
      <c r="I51" s="146">
        <v>8470.719000000001</v>
      </c>
      <c r="J51" s="146">
        <v>189.67699999999999</v>
      </c>
      <c r="K51" s="146">
        <v>236.43199999999999</v>
      </c>
      <c r="L51" s="146">
        <v>0.08</v>
      </c>
      <c r="M51" s="146">
        <v>6.81</v>
      </c>
      <c r="N51" s="146">
        <v>8660.3160000000007</v>
      </c>
      <c r="O51" s="146">
        <v>949.29000000000019</v>
      </c>
      <c r="P51" s="146">
        <v>93.1</v>
      </c>
      <c r="Q51" s="146">
        <v>128.57999999999998</v>
      </c>
      <c r="R51" s="146">
        <v>0</v>
      </c>
      <c r="S51" s="146">
        <v>27.67</v>
      </c>
      <c r="T51" s="146">
        <v>1042.3900000000001</v>
      </c>
      <c r="U51" s="146">
        <v>126236.08590000001</v>
      </c>
    </row>
    <row r="52" spans="1:21" s="144" customFormat="1" ht="38.25" customHeight="1">
      <c r="A52" s="151"/>
      <c r="B52" s="152"/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93"/>
      <c r="N52" s="193"/>
      <c r="O52" s="193"/>
      <c r="P52" s="193"/>
      <c r="Q52" s="193"/>
      <c r="R52" s="193"/>
      <c r="S52" s="193"/>
      <c r="T52" s="193"/>
      <c r="U52" s="193"/>
    </row>
    <row r="53" spans="1:21" s="151" customFormat="1" ht="24.75" customHeight="1">
      <c r="B53" s="154"/>
      <c r="C53" s="215" t="s">
        <v>59</v>
      </c>
      <c r="D53" s="215"/>
      <c r="E53" s="215"/>
      <c r="F53" s="215"/>
      <c r="G53" s="215"/>
      <c r="H53" s="155"/>
      <c r="I53" s="193"/>
      <c r="J53" s="193">
        <f>D51+J51+P51-F51-L51-R51</f>
        <v>683.5569999999999</v>
      </c>
      <c r="K53" s="193"/>
      <c r="L53" s="193"/>
      <c r="M53" s="193"/>
      <c r="N53" s="193"/>
      <c r="R53" s="193"/>
      <c r="U53" s="193"/>
    </row>
    <row r="54" spans="1:21" s="151" customFormat="1" ht="30" customHeight="1">
      <c r="B54" s="154"/>
      <c r="C54" s="215" t="s">
        <v>60</v>
      </c>
      <c r="D54" s="215"/>
      <c r="E54" s="215"/>
      <c r="F54" s="215"/>
      <c r="G54" s="215"/>
      <c r="H54" s="156"/>
      <c r="I54" s="193"/>
      <c r="J54" s="193">
        <f>E51+K51+Q51-G51-M51-S51</f>
        <v>1451.422</v>
      </c>
      <c r="K54" s="193"/>
      <c r="L54" s="193"/>
      <c r="M54" s="193"/>
      <c r="N54" s="193"/>
      <c r="R54" s="193"/>
      <c r="T54" s="193"/>
    </row>
    <row r="55" spans="1:21" ht="33" customHeight="1">
      <c r="C55" s="215" t="s">
        <v>61</v>
      </c>
      <c r="D55" s="215"/>
      <c r="E55" s="215"/>
      <c r="F55" s="215"/>
      <c r="G55" s="215"/>
      <c r="H55" s="156"/>
      <c r="I55" s="158"/>
      <c r="J55" s="154">
        <f>H51+N51+T51</f>
        <v>126236.08590000001</v>
      </c>
      <c r="K55" s="156"/>
      <c r="L55" s="156"/>
      <c r="M55" s="156"/>
      <c r="N55" s="156"/>
      <c r="P55" s="151"/>
      <c r="Q55" s="159"/>
      <c r="U55" s="159"/>
    </row>
    <row r="56" spans="1:21" ht="33" customHeight="1">
      <c r="C56" s="162"/>
      <c r="D56" s="193"/>
      <c r="E56" s="193"/>
      <c r="F56" s="193"/>
      <c r="G56" s="193"/>
      <c r="H56" s="156"/>
      <c r="I56" s="158"/>
      <c r="J56" s="193"/>
      <c r="K56" s="156"/>
      <c r="L56" s="156"/>
      <c r="M56" s="156"/>
      <c r="N56" s="163">
        <f>'[1]sep 2020 '!J56+'May -2022'!J53</f>
        <v>117434.46789999999</v>
      </c>
      <c r="P56" s="151"/>
      <c r="Q56" s="159"/>
      <c r="U56" s="159"/>
    </row>
    <row r="57" spans="1:21" ht="37.5" customHeight="1">
      <c r="B57" s="216" t="s">
        <v>62</v>
      </c>
      <c r="C57" s="216"/>
      <c r="D57" s="216"/>
      <c r="E57" s="216"/>
      <c r="F57" s="216"/>
      <c r="G57" s="155"/>
      <c r="H57" s="144"/>
      <c r="I57" s="164"/>
      <c r="J57" s="217"/>
      <c r="K57" s="214"/>
      <c r="L57" s="214"/>
      <c r="M57" s="165">
        <f>'[3]April 2021'!J55+'May -2022'!J53</f>
        <v>120900.0759</v>
      </c>
      <c r="N57" s="144"/>
      <c r="O57" s="166"/>
      <c r="P57" s="194"/>
      <c r="Q57" s="216" t="s">
        <v>63</v>
      </c>
      <c r="R57" s="216"/>
      <c r="S57" s="216"/>
      <c r="T57" s="216"/>
      <c r="U57" s="216"/>
    </row>
    <row r="58" spans="1:21" ht="37.5" customHeight="1">
      <c r="B58" s="216" t="s">
        <v>64</v>
      </c>
      <c r="C58" s="216"/>
      <c r="D58" s="216"/>
      <c r="E58" s="216"/>
      <c r="F58" s="216"/>
      <c r="G58" s="144"/>
      <c r="H58" s="155"/>
      <c r="I58" s="168"/>
      <c r="J58" s="169"/>
      <c r="K58" s="192"/>
      <c r="L58" s="169"/>
      <c r="M58" s="144"/>
      <c r="N58" s="171">
        <f>'[3]July 2021'!J55+'May -2022'!J53</f>
        <v>121688.82689999999</v>
      </c>
      <c r="O58" s="171">
        <f>'[3]April 2021'!J55+'May -2022'!J53</f>
        <v>120900.0759</v>
      </c>
      <c r="P58" s="194"/>
      <c r="Q58" s="216" t="s">
        <v>64</v>
      </c>
      <c r="R58" s="216"/>
      <c r="S58" s="216"/>
      <c r="T58" s="216"/>
      <c r="U58" s="216"/>
    </row>
    <row r="59" spans="1:21" ht="37.5" customHeight="1">
      <c r="H59" s="163">
        <f>'[1]Feb 2021'!J55+'May -2022'!J53</f>
        <v>120379.26489999999</v>
      </c>
      <c r="J59" s="214" t="s">
        <v>65</v>
      </c>
      <c r="K59" s="214"/>
      <c r="L59" s="214"/>
      <c r="M59" s="163" t="e">
        <f>#REF!+'May -2022'!J53</f>
        <v>#REF!</v>
      </c>
    </row>
    <row r="60" spans="1:21" ht="37.5" customHeight="1">
      <c r="G60" s="156"/>
      <c r="H60" s="163">
        <f>H51+N51+T51</f>
        <v>126236.08590000001</v>
      </c>
      <c r="J60" s="214" t="s">
        <v>66</v>
      </c>
      <c r="K60" s="214"/>
      <c r="L60" s="214"/>
      <c r="M60" s="163" t="e">
        <f>#REF!+'May -2022'!J53</f>
        <v>#REF!</v>
      </c>
    </row>
    <row r="61" spans="1:21">
      <c r="H61" s="173"/>
    </row>
    <row r="62" spans="1:21">
      <c r="G62" s="156"/>
      <c r="H62" s="163">
        <f>'[1]nov 2020'!J56+'May -2022'!J53</f>
        <v>119298.40789999999</v>
      </c>
      <c r="I62" s="174"/>
      <c r="J62" s="173"/>
    </row>
    <row r="63" spans="1:21">
      <c r="H63" s="163">
        <f>'[1]nov 2020'!J56+'May -2022'!J53</f>
        <v>119298.40789999999</v>
      </c>
      <c r="I63" s="175">
        <f>'[3]June 2021)'!J55+'May -2022'!J53</f>
        <v>121360.05590000001</v>
      </c>
      <c r="J63" s="173"/>
    </row>
    <row r="64" spans="1:21">
      <c r="H64" s="163">
        <f>'[2]nov 17'!J53+'[2]dec 17'!J51</f>
        <v>98988.2883</v>
      </c>
      <c r="I64" s="174"/>
      <c r="J64" s="173"/>
      <c r="K64" s="156"/>
    </row>
    <row r="65" spans="8:21">
      <c r="H65" s="173"/>
      <c r="I65" s="174"/>
      <c r="J65" s="173"/>
    </row>
    <row r="66" spans="8:21">
      <c r="H66" s="173"/>
      <c r="I66" s="174"/>
      <c r="J66" s="173"/>
    </row>
    <row r="67" spans="8:21">
      <c r="P67" s="138"/>
      <c r="Q67" s="138"/>
      <c r="R67" s="138"/>
      <c r="S67" s="140"/>
      <c r="T67" s="138"/>
      <c r="U67" s="138"/>
    </row>
    <row r="68" spans="8:21">
      <c r="P68" s="138"/>
      <c r="Q68" s="138"/>
      <c r="R68" s="138"/>
      <c r="S68" s="140"/>
      <c r="T68" s="138"/>
      <c r="U68" s="138"/>
    </row>
  </sheetData>
  <mergeCells count="30"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  <mergeCell ref="Q57:U57"/>
    <mergeCell ref="B58:F58"/>
    <mergeCell ref="Q58:U58"/>
    <mergeCell ref="P5:Q5"/>
    <mergeCell ref="R5:S5"/>
    <mergeCell ref="T5:T6"/>
    <mergeCell ref="U5:U6"/>
    <mergeCell ref="C53:G53"/>
    <mergeCell ref="C54:G54"/>
    <mergeCell ref="H5:H6"/>
    <mergeCell ref="I5:I6"/>
    <mergeCell ref="J5:K5"/>
    <mergeCell ref="L5:M5"/>
    <mergeCell ref="N5:N6"/>
    <mergeCell ref="O5:O6"/>
    <mergeCell ref="J59:L59"/>
    <mergeCell ref="J60:L60"/>
    <mergeCell ref="C55:G55"/>
    <mergeCell ref="B57:F57"/>
    <mergeCell ref="J57:L57"/>
  </mergeCells>
  <pageMargins left="0.15748031496062992" right="0.23622047244094491" top="0.27559055118110237" bottom="0.15748031496062992" header="0.19685039370078741" footer="0.15748031496062992"/>
  <pageSetup paperSize="8" scale="36" fitToHeight="0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E14:P37"/>
  <sheetViews>
    <sheetView topLeftCell="A13" zoomScaleNormal="100" workbookViewId="0">
      <selection activeCell="Q20" sqref="Q20"/>
    </sheetView>
  </sheetViews>
  <sheetFormatPr defaultRowHeight="15"/>
  <cols>
    <col min="6" max="6" width="24" customWidth="1"/>
    <col min="7" max="7" width="10.85546875" customWidth="1"/>
    <col min="8" max="8" width="13.28515625" customWidth="1"/>
    <col min="9" max="9" width="9.5703125" bestFit="1" customWidth="1"/>
    <col min="12" max="12" width="10.5703125" bestFit="1" customWidth="1"/>
    <col min="16" max="16" width="9.28515625" bestFit="1" customWidth="1"/>
  </cols>
  <sheetData>
    <row r="14" spans="5:16" s="127" customFormat="1">
      <c r="F14" s="224" t="s">
        <v>78</v>
      </c>
      <c r="G14" s="224"/>
      <c r="H14" s="224"/>
      <c r="J14" s="224" t="s">
        <v>79</v>
      </c>
      <c r="K14" s="224"/>
      <c r="L14" s="224"/>
      <c r="N14" s="224" t="s">
        <v>80</v>
      </c>
      <c r="O14" s="224"/>
      <c r="P14" s="224"/>
    </row>
    <row r="15" spans="5:16" s="131" customFormat="1" ht="27" customHeight="1">
      <c r="F15" s="132" t="s">
        <v>81</v>
      </c>
      <c r="G15" s="133" t="s">
        <v>82</v>
      </c>
      <c r="H15" s="134">
        <f>'[6]April 2021'!C51</f>
        <v>112133.30589999999</v>
      </c>
      <c r="L15" s="134">
        <f>'[6]April 2021'!I51</f>
        <v>6924.4549999999999</v>
      </c>
      <c r="P15" s="134">
        <f>'[6]April 2021'!O51</f>
        <v>924.69699999999989</v>
      </c>
    </row>
    <row r="16" spans="5:16">
      <c r="E16" s="128">
        <v>44287</v>
      </c>
      <c r="F16" s="129">
        <f>'[6]April 2021'!D51</f>
        <v>196.47000000000003</v>
      </c>
      <c r="G16" s="129">
        <f>'[6]April 2021'!F51</f>
        <v>0</v>
      </c>
      <c r="H16" s="129">
        <f t="shared" ref="H16:H27" si="0">H15+F16-G16</f>
        <v>112329.77589999999</v>
      </c>
      <c r="J16" s="129">
        <f>'[6]April 2021'!J51</f>
        <v>37.584000000000003</v>
      </c>
      <c r="K16" s="129">
        <f>'[6]April 2021'!L51</f>
        <v>0</v>
      </c>
      <c r="L16" s="129">
        <f t="shared" ref="L16:L27" si="1">L15+J16-K16</f>
        <v>6962.0389999999998</v>
      </c>
      <c r="N16" s="129">
        <f>'[6]April 2021'!P51</f>
        <v>7.0000000000000001E-3</v>
      </c>
      <c r="O16" s="129">
        <f>'[6]April 2021'!R51</f>
        <v>0</v>
      </c>
      <c r="P16" s="129">
        <f t="shared" ref="P16:P27" si="2">P15+N16-O16</f>
        <v>924.70399999999984</v>
      </c>
    </row>
    <row r="17" spans="5:16">
      <c r="E17" s="128">
        <v>44317</v>
      </c>
      <c r="F17" s="129">
        <f>'[6]May 2021'!D51</f>
        <v>169.88600000000002</v>
      </c>
      <c r="G17" s="129">
        <f>'[6]May 2021'!F51</f>
        <v>35.93</v>
      </c>
      <c r="H17" s="129">
        <f t="shared" si="0"/>
        <v>112463.7319</v>
      </c>
      <c r="J17" s="129">
        <f>'[6]May 2021'!J51</f>
        <v>81.293999999999997</v>
      </c>
      <c r="K17" s="129">
        <f>'[6]May 2021'!L51</f>
        <v>0</v>
      </c>
      <c r="L17" s="129">
        <f t="shared" si="1"/>
        <v>7043.3329999999996</v>
      </c>
      <c r="N17" s="129">
        <f>'[6]May 2021'!P51</f>
        <v>0</v>
      </c>
      <c r="O17" s="129">
        <f>'[6]May 2021'!R51</f>
        <v>1.88</v>
      </c>
      <c r="P17" s="129">
        <f t="shared" si="2"/>
        <v>922.82399999999984</v>
      </c>
    </row>
    <row r="18" spans="5:16">
      <c r="E18" s="128">
        <v>44348</v>
      </c>
      <c r="F18" s="129">
        <f>'[6]June 2021)'!D51</f>
        <v>231.79499999999999</v>
      </c>
      <c r="G18" s="129">
        <f>'[6]June 2021)'!F51</f>
        <v>108.66799999999999</v>
      </c>
      <c r="H18" s="129">
        <f t="shared" si="0"/>
        <v>112586.85889999999</v>
      </c>
      <c r="J18" s="129">
        <f>'[6]June 2021)'!J51</f>
        <v>157.44800000000001</v>
      </c>
      <c r="K18" s="129">
        <f>'[6]June 2021)'!L51</f>
        <v>19.510000000000002</v>
      </c>
      <c r="L18" s="129">
        <f t="shared" si="1"/>
        <v>7181.2709999999997</v>
      </c>
      <c r="N18" s="129">
        <f>'[6]June 2021)'!P51</f>
        <v>3.2199999999999998</v>
      </c>
      <c r="O18" s="129">
        <f>'[6]June 2021)'!R51</f>
        <v>17.674999999999997</v>
      </c>
      <c r="P18" s="129">
        <f t="shared" si="2"/>
        <v>908.36899999999991</v>
      </c>
    </row>
    <row r="19" spans="5:16">
      <c r="E19" s="128">
        <v>44378</v>
      </c>
      <c r="F19" s="129">
        <f>'[6]July 2021'!D51</f>
        <v>254.05999999999997</v>
      </c>
      <c r="G19" s="129">
        <f>'[6]July 2021'!F51</f>
        <v>37.229999999999997</v>
      </c>
      <c r="H19" s="129">
        <f t="shared" si="0"/>
        <v>112803.68889999999</v>
      </c>
      <c r="J19" s="129">
        <f>'[6]July 2021'!J51</f>
        <v>104.98099999999999</v>
      </c>
      <c r="K19" s="129">
        <f>'[6]July 2021'!L51</f>
        <v>0</v>
      </c>
      <c r="L19" s="129">
        <f t="shared" si="1"/>
        <v>7286.2519999999995</v>
      </c>
      <c r="N19" s="129">
        <f>'[6]July 2021'!P51</f>
        <v>6.9600000000000009</v>
      </c>
      <c r="O19" s="129">
        <f>'[6]July 2021'!R51</f>
        <v>0</v>
      </c>
      <c r="P19" s="129">
        <f t="shared" si="2"/>
        <v>915.32899999999995</v>
      </c>
    </row>
    <row r="20" spans="5:16">
      <c r="E20" s="128">
        <v>44409</v>
      </c>
      <c r="F20" s="129">
        <f>'[6]august 2021'!D51</f>
        <v>209.90500000000003</v>
      </c>
      <c r="G20" s="129">
        <f>'[6]august 2021'!F51</f>
        <v>7.93</v>
      </c>
      <c r="H20" s="129">
        <f t="shared" si="0"/>
        <v>113005.6639</v>
      </c>
      <c r="J20" s="129">
        <f>'[6]august 2021'!J51</f>
        <v>61.533999999999999</v>
      </c>
      <c r="K20" s="129">
        <f>'[6]august 2021'!L51</f>
        <v>0</v>
      </c>
      <c r="L20" s="129">
        <f t="shared" si="1"/>
        <v>7347.7859999999991</v>
      </c>
      <c r="N20" s="129">
        <f>'[6]august 2021'!P51</f>
        <v>0.37</v>
      </c>
      <c r="O20" s="129">
        <f>'[6]august 2021'!R51</f>
        <v>0</v>
      </c>
      <c r="P20" s="129">
        <f t="shared" si="2"/>
        <v>915.69899999999996</v>
      </c>
    </row>
    <row r="21" spans="5:16">
      <c r="E21" s="128">
        <v>44440</v>
      </c>
      <c r="F21" s="129">
        <f>'[6]september 2021'!D51</f>
        <v>421.36</v>
      </c>
      <c r="G21" s="129">
        <f>'[6]september 2021'!F51</f>
        <v>0</v>
      </c>
      <c r="H21" s="129">
        <f t="shared" si="0"/>
        <v>113427.0239</v>
      </c>
      <c r="J21" s="129">
        <f>'[6]september 2021'!J51</f>
        <v>64.599999999999994</v>
      </c>
      <c r="K21" s="129">
        <f>'[6]september 2021'!L51</f>
        <v>0</v>
      </c>
      <c r="L21" s="129">
        <f t="shared" si="1"/>
        <v>7412.3859999999995</v>
      </c>
      <c r="N21" s="129">
        <f>'[6]september 2021'!P51</f>
        <v>0.15</v>
      </c>
      <c r="O21" s="129">
        <f>'[6]september 2021'!R51</f>
        <v>0</v>
      </c>
      <c r="P21" s="129">
        <f t="shared" si="2"/>
        <v>915.84899999999993</v>
      </c>
    </row>
    <row r="22" spans="5:16">
      <c r="E22" s="128">
        <v>44470</v>
      </c>
      <c r="F22" s="129">
        <f>'[6]October 2021'!D51</f>
        <v>429.89000000000004</v>
      </c>
      <c r="G22" s="129">
        <f>'[6]October 2021'!F51</f>
        <v>0</v>
      </c>
      <c r="H22" s="129">
        <f t="shared" si="0"/>
        <v>113856.9139</v>
      </c>
      <c r="J22" s="129">
        <f>'[6]October 2021'!J51</f>
        <v>48.188000000000002</v>
      </c>
      <c r="K22" s="129">
        <f>'[6]October 2021'!L51</f>
        <v>0</v>
      </c>
      <c r="L22" s="129">
        <f t="shared" si="1"/>
        <v>7460.5739999999996</v>
      </c>
      <c r="N22" s="129">
        <f>'[6]October 2021'!P51</f>
        <v>0</v>
      </c>
      <c r="O22" s="129">
        <f>'[6]October 2021'!R51</f>
        <v>0</v>
      </c>
      <c r="P22" s="129">
        <f t="shared" si="2"/>
        <v>915.84899999999993</v>
      </c>
    </row>
    <row r="23" spans="5:16">
      <c r="E23" s="128">
        <v>44501</v>
      </c>
      <c r="F23" s="129">
        <f>'[6]November 2021'!D51</f>
        <v>328.87799999999999</v>
      </c>
      <c r="G23" s="129">
        <f>'[6]November 2021'!F51</f>
        <v>40.299999999999997</v>
      </c>
      <c r="H23" s="129">
        <f t="shared" si="0"/>
        <v>114145.49189999999</v>
      </c>
      <c r="J23" s="129">
        <f>'[6]November 2021'!J51</f>
        <v>63.675999999999995</v>
      </c>
      <c r="K23" s="129">
        <f>'[6]November 2021'!L51</f>
        <v>0</v>
      </c>
      <c r="L23" s="129">
        <f t="shared" si="1"/>
        <v>7524.25</v>
      </c>
      <c r="N23" s="129">
        <f>'[6]November 2021'!P51</f>
        <v>0.02</v>
      </c>
      <c r="O23" s="129">
        <f>'[6]November 2021'!R51</f>
        <v>0</v>
      </c>
      <c r="P23" s="129">
        <f t="shared" si="2"/>
        <v>915.86899999999991</v>
      </c>
    </row>
    <row r="24" spans="5:16" s="136" customFormat="1">
      <c r="E24" s="135">
        <v>44531</v>
      </c>
      <c r="F24" s="130">
        <v>471.45</v>
      </c>
      <c r="G24" s="130">
        <v>6.89</v>
      </c>
      <c r="H24" s="130">
        <f t="shared" si="0"/>
        <v>114610.05189999999</v>
      </c>
      <c r="J24" s="130">
        <v>241.68</v>
      </c>
      <c r="K24" s="130">
        <v>0</v>
      </c>
      <c r="L24" s="129">
        <f t="shared" si="1"/>
        <v>7765.93</v>
      </c>
      <c r="N24" s="130">
        <v>12.23</v>
      </c>
      <c r="O24" s="130">
        <v>0.23</v>
      </c>
      <c r="P24" s="130">
        <f t="shared" si="2"/>
        <v>927.86899999999991</v>
      </c>
    </row>
    <row r="25" spans="5:16">
      <c r="E25" s="128">
        <v>44562</v>
      </c>
      <c r="F25" s="129">
        <v>279.74</v>
      </c>
      <c r="G25" s="129">
        <v>107.48</v>
      </c>
      <c r="H25" s="129">
        <f t="shared" si="0"/>
        <v>114782.3119</v>
      </c>
      <c r="J25" s="129">
        <v>110.75</v>
      </c>
      <c r="K25" s="129">
        <v>0</v>
      </c>
      <c r="L25" s="129">
        <f t="shared" si="1"/>
        <v>7876.68</v>
      </c>
      <c r="N25" s="129">
        <v>9.11</v>
      </c>
      <c r="O25" s="129">
        <v>0</v>
      </c>
      <c r="P25" s="129">
        <f t="shared" si="2"/>
        <v>936.97899999999993</v>
      </c>
    </row>
    <row r="26" spans="5:16">
      <c r="E26" s="128">
        <v>44593</v>
      </c>
      <c r="F26" s="129"/>
      <c r="G26" s="129"/>
      <c r="H26" s="129">
        <f t="shared" si="0"/>
        <v>114782.3119</v>
      </c>
      <c r="J26" s="129"/>
      <c r="K26" s="129"/>
      <c r="L26" s="129">
        <f t="shared" si="1"/>
        <v>7876.68</v>
      </c>
      <c r="N26" s="129"/>
      <c r="O26" s="129"/>
      <c r="P26" s="129">
        <f t="shared" si="2"/>
        <v>936.97899999999993</v>
      </c>
    </row>
    <row r="27" spans="5:16">
      <c r="E27" s="128">
        <v>44621</v>
      </c>
      <c r="F27" s="129"/>
      <c r="G27" s="129"/>
      <c r="H27" s="129">
        <f t="shared" si="0"/>
        <v>114782.3119</v>
      </c>
      <c r="J27" s="129"/>
      <c r="K27" s="129"/>
      <c r="L27" s="129">
        <f t="shared" si="1"/>
        <v>7876.68</v>
      </c>
      <c r="N27" s="129"/>
      <c r="O27" s="129"/>
      <c r="P27" s="129">
        <f t="shared" si="2"/>
        <v>936.97899999999993</v>
      </c>
    </row>
    <row r="28" spans="5:16">
      <c r="F28" s="137">
        <f>SUM(F16:F27)</f>
        <v>2993.4340000000002</v>
      </c>
      <c r="G28" s="129">
        <f>SUM(G16:G27)</f>
        <v>344.428</v>
      </c>
      <c r="J28" s="137">
        <f>SUM(J16:J27)</f>
        <v>971.73500000000013</v>
      </c>
      <c r="K28" s="129">
        <f>SUM(K16:K27)</f>
        <v>19.510000000000002</v>
      </c>
      <c r="N28" s="137">
        <f>SUM(N16:N27)</f>
        <v>32.067</v>
      </c>
      <c r="O28" s="129">
        <f>SUM(O16:O27)</f>
        <v>19.784999999999997</v>
      </c>
    </row>
    <row r="32" spans="5:16">
      <c r="F32" s="129">
        <f>F28+J28+N28</f>
        <v>3997.2360000000003</v>
      </c>
      <c r="G32" s="129">
        <f>G28+K28+O28</f>
        <v>383.72299999999996</v>
      </c>
      <c r="H32" s="130">
        <f>H15+F28-G28</f>
        <v>114782.31189999999</v>
      </c>
      <c r="L32" s="130">
        <f>L15+J28-K28</f>
        <v>7876.68</v>
      </c>
      <c r="P32" s="130">
        <f>P15+N28-O28</f>
        <v>936.97899999999993</v>
      </c>
    </row>
    <row r="37" spans="6:8">
      <c r="F37" s="129">
        <f>H15+L15+P15+F32-G28-K28</f>
        <v>123615.7559</v>
      </c>
      <c r="H37" s="129">
        <f>H32+L32+P32</f>
        <v>123595.9709</v>
      </c>
    </row>
  </sheetData>
  <mergeCells count="3">
    <mergeCell ref="F14:H14"/>
    <mergeCell ref="J14:L14"/>
    <mergeCell ref="N14:P14"/>
  </mergeCells>
  <pageMargins left="0.7" right="0.7" top="0.75" bottom="0.75" header="0.3" footer="0.3"/>
  <pageSetup paperSize="9"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8"/>
  <sheetViews>
    <sheetView zoomScale="48" zoomScaleNormal="48" workbookViewId="0">
      <pane ySplit="6" topLeftCell="A7" activePane="bottomLeft" state="frozen"/>
      <selection pane="bottomLeft" activeCell="A42" sqref="A42:XFD42"/>
    </sheetView>
  </sheetViews>
  <sheetFormatPr defaultRowHeight="31.5"/>
  <cols>
    <col min="1" max="1" width="11.5703125" style="21" customWidth="1"/>
    <col min="2" max="2" width="40.7109375" style="49" customWidth="1"/>
    <col min="3" max="3" width="28.140625" style="21" customWidth="1"/>
    <col min="4" max="5" width="25.42578125" style="21" customWidth="1"/>
    <col min="6" max="6" width="28.42578125" style="21" customWidth="1"/>
    <col min="7" max="7" width="31.28515625" style="21" customWidth="1"/>
    <col min="8" max="8" width="32.42578125" style="21" customWidth="1"/>
    <col min="9" max="9" width="33" style="29" customWidth="1"/>
    <col min="10" max="15" width="25.42578125" style="21" customWidth="1"/>
    <col min="16" max="18" width="25.42578125" style="30" customWidth="1"/>
    <col min="19" max="19" width="25.42578125" style="31" customWidth="1"/>
    <col min="20" max="20" width="25.42578125" style="30" customWidth="1"/>
    <col min="21" max="21" width="28.140625" style="30" customWidth="1"/>
    <col min="22" max="22" width="13" style="21" bestFit="1" customWidth="1"/>
    <col min="23" max="16384" width="9.140625" style="21"/>
  </cols>
  <sheetData>
    <row r="1" spans="1:22" ht="55.5" customHeight="1">
      <c r="A1" s="207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</row>
    <row r="2" spans="1:22" ht="15" customHeight="1">
      <c r="A2" s="209" t="s">
        <v>67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</row>
    <row r="3" spans="1:22" ht="32.25" customHeight="1">
      <c r="A3" s="209"/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</row>
    <row r="4" spans="1:22" s="35" customFormat="1" ht="43.5" customHeight="1">
      <c r="A4" s="207" t="s">
        <v>2</v>
      </c>
      <c r="B4" s="211" t="s">
        <v>3</v>
      </c>
      <c r="C4" s="207" t="s">
        <v>4</v>
      </c>
      <c r="D4" s="207"/>
      <c r="E4" s="207"/>
      <c r="F4" s="207"/>
      <c r="G4" s="207"/>
      <c r="H4" s="207"/>
      <c r="I4" s="207" t="s">
        <v>5</v>
      </c>
      <c r="J4" s="210"/>
      <c r="K4" s="210"/>
      <c r="L4" s="210"/>
      <c r="M4" s="210"/>
      <c r="N4" s="210"/>
      <c r="O4" s="207" t="s">
        <v>6</v>
      </c>
      <c r="P4" s="210"/>
      <c r="Q4" s="210"/>
      <c r="R4" s="210"/>
      <c r="S4" s="210"/>
      <c r="T4" s="210"/>
      <c r="U4" s="54"/>
    </row>
    <row r="5" spans="1:22" s="35" customFormat="1" ht="54.75" customHeight="1">
      <c r="A5" s="210"/>
      <c r="B5" s="212"/>
      <c r="C5" s="207" t="s">
        <v>7</v>
      </c>
      <c r="D5" s="207" t="s">
        <v>8</v>
      </c>
      <c r="E5" s="207"/>
      <c r="F5" s="207" t="s">
        <v>9</v>
      </c>
      <c r="G5" s="207"/>
      <c r="H5" s="207" t="s">
        <v>10</v>
      </c>
      <c r="I5" s="207" t="s">
        <v>7</v>
      </c>
      <c r="J5" s="207" t="s">
        <v>8</v>
      </c>
      <c r="K5" s="207"/>
      <c r="L5" s="207" t="s">
        <v>9</v>
      </c>
      <c r="M5" s="207"/>
      <c r="N5" s="207" t="s">
        <v>10</v>
      </c>
      <c r="O5" s="207" t="s">
        <v>7</v>
      </c>
      <c r="P5" s="207" t="s">
        <v>8</v>
      </c>
      <c r="Q5" s="207"/>
      <c r="R5" s="207" t="s">
        <v>9</v>
      </c>
      <c r="S5" s="207"/>
      <c r="T5" s="207" t="s">
        <v>10</v>
      </c>
      <c r="U5" s="207" t="s">
        <v>11</v>
      </c>
    </row>
    <row r="6" spans="1:22" s="35" customFormat="1" ht="38.25" customHeight="1">
      <c r="A6" s="210"/>
      <c r="B6" s="212"/>
      <c r="C6" s="210"/>
      <c r="D6" s="53" t="s">
        <v>12</v>
      </c>
      <c r="E6" s="53" t="s">
        <v>13</v>
      </c>
      <c r="F6" s="53" t="s">
        <v>12</v>
      </c>
      <c r="G6" s="53" t="s">
        <v>13</v>
      </c>
      <c r="H6" s="207"/>
      <c r="I6" s="210"/>
      <c r="J6" s="53" t="s">
        <v>12</v>
      </c>
      <c r="K6" s="53" t="s">
        <v>13</v>
      </c>
      <c r="L6" s="53" t="s">
        <v>12</v>
      </c>
      <c r="M6" s="53" t="s">
        <v>13</v>
      </c>
      <c r="N6" s="207"/>
      <c r="O6" s="210"/>
      <c r="P6" s="53" t="s">
        <v>12</v>
      </c>
      <c r="Q6" s="53" t="s">
        <v>13</v>
      </c>
      <c r="R6" s="53" t="s">
        <v>12</v>
      </c>
      <c r="S6" s="53" t="s">
        <v>13</v>
      </c>
      <c r="T6" s="207"/>
      <c r="U6" s="207"/>
    </row>
    <row r="7" spans="1:22" ht="38.25" customHeight="1">
      <c r="A7" s="54">
        <v>1</v>
      </c>
      <c r="B7" s="56" t="s">
        <v>14</v>
      </c>
      <c r="C7" s="3">
        <f>'March 2021'!H7</f>
        <v>459.88999999999987</v>
      </c>
      <c r="D7" s="3">
        <v>0</v>
      </c>
      <c r="E7" s="3">
        <f>D7</f>
        <v>0</v>
      </c>
      <c r="F7" s="3">
        <v>0</v>
      </c>
      <c r="G7" s="3">
        <f>F7</f>
        <v>0</v>
      </c>
      <c r="H7" s="3">
        <f>C7+(D7-F7)</f>
        <v>459.88999999999987</v>
      </c>
      <c r="I7" s="3">
        <f>'March 2021'!N7</f>
        <v>551.05499999999984</v>
      </c>
      <c r="J7" s="3">
        <v>3.7890000000000001</v>
      </c>
      <c r="K7" s="3">
        <f>J7</f>
        <v>3.7890000000000001</v>
      </c>
      <c r="L7" s="3">
        <v>0</v>
      </c>
      <c r="M7" s="3">
        <f>L7</f>
        <v>0</v>
      </c>
      <c r="N7" s="3">
        <f>I7+J7-L7</f>
        <v>554.84399999999982</v>
      </c>
      <c r="O7" s="3">
        <f>'March 2021'!T7</f>
        <v>70.100000000000009</v>
      </c>
      <c r="P7" s="3">
        <v>0</v>
      </c>
      <c r="Q7" s="3">
        <f>P7</f>
        <v>0</v>
      </c>
      <c r="R7" s="3">
        <v>0</v>
      </c>
      <c r="S7" s="3">
        <f>R7</f>
        <v>0</v>
      </c>
      <c r="T7" s="3">
        <f>O7+(P7-R7)</f>
        <v>70.100000000000009</v>
      </c>
      <c r="U7" s="3">
        <f t="shared" ref="U7:U48" si="0">H7+N7+T7</f>
        <v>1084.8339999999996</v>
      </c>
    </row>
    <row r="8" spans="1:22" ht="38.25" customHeight="1">
      <c r="A8" s="54">
        <v>2</v>
      </c>
      <c r="B8" s="56" t="s">
        <v>15</v>
      </c>
      <c r="C8" s="3">
        <f>'March 2021'!H8</f>
        <v>5.3350000000000009</v>
      </c>
      <c r="D8" s="3">
        <v>0</v>
      </c>
      <c r="E8" s="3">
        <f t="shared" ref="E8:E48" si="1">D8</f>
        <v>0</v>
      </c>
      <c r="F8" s="3">
        <v>0</v>
      </c>
      <c r="G8" s="3">
        <f t="shared" ref="G8:G48" si="2">F8</f>
        <v>0</v>
      </c>
      <c r="H8" s="3">
        <f t="shared" ref="H8:H48" si="3">C8+(D8-F8)</f>
        <v>5.3350000000000009</v>
      </c>
      <c r="I8" s="3">
        <f>'March 2021'!N8</f>
        <v>78.67000000000003</v>
      </c>
      <c r="J8" s="3">
        <v>1.4049999999999998</v>
      </c>
      <c r="K8" s="3">
        <f t="shared" ref="K8:K48" si="4">J8</f>
        <v>1.4049999999999998</v>
      </c>
      <c r="L8" s="3">
        <v>0</v>
      </c>
      <c r="M8" s="3">
        <f t="shared" ref="M8:M48" si="5">L8</f>
        <v>0</v>
      </c>
      <c r="N8" s="3">
        <f t="shared" ref="N8:N48" si="6">I8+J8-L8</f>
        <v>80.075000000000031</v>
      </c>
      <c r="O8" s="3">
        <f>'March 2021'!T8</f>
        <v>0.21000000000000002</v>
      </c>
      <c r="P8" s="3">
        <v>0</v>
      </c>
      <c r="Q8" s="3">
        <f t="shared" ref="Q8:Q48" si="7">P8</f>
        <v>0</v>
      </c>
      <c r="R8" s="3">
        <v>0</v>
      </c>
      <c r="S8" s="3">
        <f t="shared" ref="S8:S48" si="8">R8</f>
        <v>0</v>
      </c>
      <c r="T8" s="3">
        <f t="shared" ref="T8:T48" si="9">O8+(P8-R8)</f>
        <v>0.21000000000000002</v>
      </c>
      <c r="U8" s="3">
        <f t="shared" si="0"/>
        <v>85.620000000000019</v>
      </c>
    </row>
    <row r="9" spans="1:22" ht="38.25" customHeight="1">
      <c r="A9" s="54">
        <v>3</v>
      </c>
      <c r="B9" s="56" t="s">
        <v>16</v>
      </c>
      <c r="C9" s="3">
        <f>'March 2021'!H9</f>
        <v>308.7600000000001</v>
      </c>
      <c r="D9" s="3">
        <v>0</v>
      </c>
      <c r="E9" s="3">
        <f t="shared" si="1"/>
        <v>0</v>
      </c>
      <c r="F9" s="3">
        <v>0</v>
      </c>
      <c r="G9" s="3">
        <f t="shared" si="2"/>
        <v>0</v>
      </c>
      <c r="H9" s="3">
        <f t="shared" si="3"/>
        <v>308.7600000000001</v>
      </c>
      <c r="I9" s="3">
        <f>'March 2021'!N9</f>
        <v>535.73800000000006</v>
      </c>
      <c r="J9" s="3">
        <v>2.27</v>
      </c>
      <c r="K9" s="3">
        <f t="shared" si="4"/>
        <v>2.27</v>
      </c>
      <c r="L9" s="3">
        <v>0</v>
      </c>
      <c r="M9" s="3">
        <f t="shared" si="5"/>
        <v>0</v>
      </c>
      <c r="N9" s="3">
        <f t="shared" si="6"/>
        <v>538.00800000000004</v>
      </c>
      <c r="O9" s="3">
        <f>'March 2021'!T9</f>
        <v>44.809999999999995</v>
      </c>
      <c r="P9" s="3">
        <v>0</v>
      </c>
      <c r="Q9" s="3">
        <f t="shared" si="7"/>
        <v>0</v>
      </c>
      <c r="R9" s="3">
        <v>0</v>
      </c>
      <c r="S9" s="3">
        <f t="shared" si="8"/>
        <v>0</v>
      </c>
      <c r="T9" s="3">
        <f t="shared" si="9"/>
        <v>44.809999999999995</v>
      </c>
      <c r="U9" s="3">
        <f t="shared" si="0"/>
        <v>891.57800000000009</v>
      </c>
    </row>
    <row r="10" spans="1:22" s="23" customFormat="1" ht="38.25" customHeight="1">
      <c r="A10" s="54">
        <v>4</v>
      </c>
      <c r="B10" s="56" t="s">
        <v>17</v>
      </c>
      <c r="C10" s="3">
        <f>'March 2021'!H10</f>
        <v>7.36</v>
      </c>
      <c r="D10" s="3">
        <v>0</v>
      </c>
      <c r="E10" s="3">
        <f t="shared" si="1"/>
        <v>0</v>
      </c>
      <c r="F10" s="3">
        <v>0</v>
      </c>
      <c r="G10" s="3">
        <f t="shared" si="2"/>
        <v>0</v>
      </c>
      <c r="H10" s="3">
        <f t="shared" si="3"/>
        <v>7.36</v>
      </c>
      <c r="I10" s="3">
        <f>'March 2021'!N10</f>
        <v>480.39499999999992</v>
      </c>
      <c r="J10" s="3">
        <v>0.1</v>
      </c>
      <c r="K10" s="3">
        <f t="shared" si="4"/>
        <v>0.1</v>
      </c>
      <c r="L10" s="3">
        <v>0</v>
      </c>
      <c r="M10" s="3">
        <f t="shared" si="5"/>
        <v>0</v>
      </c>
      <c r="N10" s="3">
        <f t="shared" si="6"/>
        <v>480.49499999999995</v>
      </c>
      <c r="O10" s="3">
        <f>'March 2021'!T10</f>
        <v>0.8</v>
      </c>
      <c r="P10" s="3">
        <v>0</v>
      </c>
      <c r="Q10" s="3">
        <f t="shared" si="7"/>
        <v>0</v>
      </c>
      <c r="R10" s="3">
        <v>0</v>
      </c>
      <c r="S10" s="3">
        <f t="shared" si="8"/>
        <v>0</v>
      </c>
      <c r="T10" s="3">
        <f t="shared" si="9"/>
        <v>0.8</v>
      </c>
      <c r="U10" s="3">
        <f t="shared" si="0"/>
        <v>488.65499999999997</v>
      </c>
      <c r="V10" s="52"/>
    </row>
    <row r="11" spans="1:22" s="23" customFormat="1" ht="38.25" customHeight="1">
      <c r="A11" s="53"/>
      <c r="B11" s="55" t="s">
        <v>18</v>
      </c>
      <c r="C11" s="6">
        <f>SUM(C7:C10)</f>
        <v>781.34499999999991</v>
      </c>
      <c r="D11" s="6">
        <f t="shared" ref="D11:U11" si="10">SUM(D7:D10)</f>
        <v>0</v>
      </c>
      <c r="E11" s="6">
        <f t="shared" si="10"/>
        <v>0</v>
      </c>
      <c r="F11" s="6">
        <f t="shared" si="10"/>
        <v>0</v>
      </c>
      <c r="G11" s="6">
        <f t="shared" si="10"/>
        <v>0</v>
      </c>
      <c r="H11" s="6">
        <f t="shared" si="10"/>
        <v>781.34499999999991</v>
      </c>
      <c r="I11" s="6">
        <f t="shared" si="10"/>
        <v>1645.8579999999999</v>
      </c>
      <c r="J11" s="6">
        <f t="shared" si="10"/>
        <v>7.5640000000000001</v>
      </c>
      <c r="K11" s="6">
        <f t="shared" si="10"/>
        <v>7.5640000000000001</v>
      </c>
      <c r="L11" s="6">
        <f t="shared" si="10"/>
        <v>0</v>
      </c>
      <c r="M11" s="6">
        <f t="shared" si="10"/>
        <v>0</v>
      </c>
      <c r="N11" s="6">
        <f t="shared" si="10"/>
        <v>1653.4219999999998</v>
      </c>
      <c r="O11" s="6">
        <f t="shared" si="10"/>
        <v>115.92</v>
      </c>
      <c r="P11" s="6">
        <f t="shared" si="10"/>
        <v>0</v>
      </c>
      <c r="Q11" s="6">
        <f t="shared" si="10"/>
        <v>0</v>
      </c>
      <c r="R11" s="6">
        <f t="shared" si="10"/>
        <v>0</v>
      </c>
      <c r="S11" s="6">
        <f t="shared" si="10"/>
        <v>0</v>
      </c>
      <c r="T11" s="6">
        <f t="shared" si="10"/>
        <v>115.92</v>
      </c>
      <c r="U11" s="6">
        <f t="shared" si="10"/>
        <v>2550.6869999999999</v>
      </c>
      <c r="V11" s="52">
        <f t="shared" ref="V11" si="11">SUM(V7:V10)</f>
        <v>0</v>
      </c>
    </row>
    <row r="12" spans="1:22" ht="38.25" customHeight="1">
      <c r="A12" s="54">
        <v>5</v>
      </c>
      <c r="B12" s="56" t="s">
        <v>19</v>
      </c>
      <c r="C12" s="3">
        <f>'March 2021'!H12</f>
        <v>558.03999999999962</v>
      </c>
      <c r="D12" s="3">
        <v>0</v>
      </c>
      <c r="E12" s="3">
        <f t="shared" si="1"/>
        <v>0</v>
      </c>
      <c r="F12" s="3">
        <v>0</v>
      </c>
      <c r="G12" s="3">
        <f t="shared" si="2"/>
        <v>0</v>
      </c>
      <c r="H12" s="3">
        <f t="shared" si="3"/>
        <v>558.03999999999962</v>
      </c>
      <c r="I12" s="3">
        <f>'March 2021'!N12</f>
        <v>722.03999999999985</v>
      </c>
      <c r="J12" s="45">
        <v>1.0349999999999999</v>
      </c>
      <c r="K12" s="3">
        <f t="shared" si="4"/>
        <v>1.0349999999999999</v>
      </c>
      <c r="L12" s="3">
        <v>0</v>
      </c>
      <c r="M12" s="3">
        <f t="shared" si="5"/>
        <v>0</v>
      </c>
      <c r="N12" s="3">
        <f t="shared" si="6"/>
        <v>723.07499999999982</v>
      </c>
      <c r="O12" s="3">
        <f>'March 2021'!T12</f>
        <v>42.680000000000007</v>
      </c>
      <c r="P12" s="3">
        <v>0</v>
      </c>
      <c r="Q12" s="3">
        <f t="shared" si="7"/>
        <v>0</v>
      </c>
      <c r="R12" s="3">
        <v>0</v>
      </c>
      <c r="S12" s="3">
        <f t="shared" si="8"/>
        <v>0</v>
      </c>
      <c r="T12" s="3">
        <f t="shared" si="9"/>
        <v>42.680000000000007</v>
      </c>
      <c r="U12" s="3">
        <f t="shared" si="0"/>
        <v>1323.7949999999994</v>
      </c>
    </row>
    <row r="13" spans="1:22" ht="38.25" customHeight="1">
      <c r="A13" s="54">
        <v>6</v>
      </c>
      <c r="B13" s="56" t="s">
        <v>20</v>
      </c>
      <c r="C13" s="3">
        <f>'March 2021'!H13</f>
        <v>315.62000000000012</v>
      </c>
      <c r="D13" s="3">
        <v>0</v>
      </c>
      <c r="E13" s="3">
        <f t="shared" si="1"/>
        <v>0</v>
      </c>
      <c r="F13" s="3">
        <v>0</v>
      </c>
      <c r="G13" s="3">
        <f t="shared" si="2"/>
        <v>0</v>
      </c>
      <c r="H13" s="3">
        <f t="shared" si="3"/>
        <v>315.62000000000012</v>
      </c>
      <c r="I13" s="3">
        <f>'March 2021'!N13</f>
        <v>520.9000000000002</v>
      </c>
      <c r="J13" s="45">
        <v>0.54200000000000004</v>
      </c>
      <c r="K13" s="3">
        <f t="shared" si="4"/>
        <v>0.54200000000000004</v>
      </c>
      <c r="L13" s="3">
        <v>0</v>
      </c>
      <c r="M13" s="3">
        <f t="shared" si="5"/>
        <v>0</v>
      </c>
      <c r="N13" s="3">
        <f t="shared" si="6"/>
        <v>521.44200000000023</v>
      </c>
      <c r="O13" s="3">
        <f>'March 2021'!T13</f>
        <v>21.49</v>
      </c>
      <c r="P13" s="3">
        <v>0</v>
      </c>
      <c r="Q13" s="3">
        <f t="shared" si="7"/>
        <v>0</v>
      </c>
      <c r="R13" s="3">
        <v>0</v>
      </c>
      <c r="S13" s="3">
        <f t="shared" si="8"/>
        <v>0</v>
      </c>
      <c r="T13" s="3">
        <f t="shared" si="9"/>
        <v>21.49</v>
      </c>
      <c r="U13" s="3">
        <f t="shared" si="0"/>
        <v>858.55200000000036</v>
      </c>
    </row>
    <row r="14" spans="1:22" s="23" customFormat="1" ht="38.25" customHeight="1">
      <c r="A14" s="54">
        <v>7</v>
      </c>
      <c r="B14" s="56" t="s">
        <v>21</v>
      </c>
      <c r="C14" s="3">
        <f>'March 2021'!H14</f>
        <v>1277.7599999999993</v>
      </c>
      <c r="D14" s="3">
        <v>0</v>
      </c>
      <c r="E14" s="3">
        <f t="shared" si="1"/>
        <v>0</v>
      </c>
      <c r="F14" s="3">
        <v>0</v>
      </c>
      <c r="G14" s="3">
        <f t="shared" si="2"/>
        <v>0</v>
      </c>
      <c r="H14" s="3">
        <f t="shared" si="3"/>
        <v>1277.7599999999993</v>
      </c>
      <c r="I14" s="3">
        <f>'March 2021'!N14</f>
        <v>828.4000000000002</v>
      </c>
      <c r="J14" s="45">
        <v>20.077999999999999</v>
      </c>
      <c r="K14" s="3">
        <f t="shared" si="4"/>
        <v>20.077999999999999</v>
      </c>
      <c r="L14" s="3">
        <v>0</v>
      </c>
      <c r="M14" s="3">
        <f t="shared" si="5"/>
        <v>0</v>
      </c>
      <c r="N14" s="3">
        <f t="shared" si="6"/>
        <v>848.47800000000018</v>
      </c>
      <c r="O14" s="3">
        <f>'March 2021'!T14</f>
        <v>57.749999999999993</v>
      </c>
      <c r="P14" s="3">
        <v>0</v>
      </c>
      <c r="Q14" s="3">
        <f t="shared" si="7"/>
        <v>0</v>
      </c>
      <c r="R14" s="3">
        <v>0</v>
      </c>
      <c r="S14" s="3">
        <f t="shared" si="8"/>
        <v>0</v>
      </c>
      <c r="T14" s="3">
        <f t="shared" si="9"/>
        <v>57.749999999999993</v>
      </c>
      <c r="U14" s="3">
        <f t="shared" si="0"/>
        <v>2183.9879999999994</v>
      </c>
      <c r="V14" s="52"/>
    </row>
    <row r="15" spans="1:22" s="23" customFormat="1" ht="38.25" customHeight="1">
      <c r="A15" s="53"/>
      <c r="B15" s="55" t="s">
        <v>22</v>
      </c>
      <c r="C15" s="6">
        <f>SUM(C12:C14)</f>
        <v>2151.4199999999992</v>
      </c>
      <c r="D15" s="6">
        <f t="shared" ref="D15:U15" si="12">SUM(D12:D14)</f>
        <v>0</v>
      </c>
      <c r="E15" s="6">
        <f t="shared" si="12"/>
        <v>0</v>
      </c>
      <c r="F15" s="6">
        <f t="shared" si="12"/>
        <v>0</v>
      </c>
      <c r="G15" s="6">
        <f t="shared" si="12"/>
        <v>0</v>
      </c>
      <c r="H15" s="6">
        <f t="shared" si="12"/>
        <v>2151.4199999999992</v>
      </c>
      <c r="I15" s="6">
        <f t="shared" si="12"/>
        <v>2071.34</v>
      </c>
      <c r="J15" s="6">
        <f t="shared" si="12"/>
        <v>21.655000000000001</v>
      </c>
      <c r="K15" s="6">
        <f t="shared" si="12"/>
        <v>21.655000000000001</v>
      </c>
      <c r="L15" s="6">
        <f t="shared" si="12"/>
        <v>0</v>
      </c>
      <c r="M15" s="6">
        <f t="shared" si="12"/>
        <v>0</v>
      </c>
      <c r="N15" s="6">
        <f t="shared" si="12"/>
        <v>2092.9950000000003</v>
      </c>
      <c r="O15" s="6">
        <f t="shared" si="12"/>
        <v>121.91999999999999</v>
      </c>
      <c r="P15" s="6">
        <f t="shared" si="12"/>
        <v>0</v>
      </c>
      <c r="Q15" s="6">
        <f t="shared" si="12"/>
        <v>0</v>
      </c>
      <c r="R15" s="6">
        <f t="shared" si="12"/>
        <v>0</v>
      </c>
      <c r="S15" s="6">
        <f t="shared" si="12"/>
        <v>0</v>
      </c>
      <c r="T15" s="6">
        <f t="shared" si="12"/>
        <v>121.91999999999999</v>
      </c>
      <c r="U15" s="6">
        <f t="shared" si="12"/>
        <v>4366.3349999999991</v>
      </c>
      <c r="V15" s="52"/>
    </row>
    <row r="16" spans="1:22" s="36" customFormat="1" ht="38.25" customHeight="1">
      <c r="A16" s="54">
        <v>8</v>
      </c>
      <c r="B16" s="56" t="s">
        <v>23</v>
      </c>
      <c r="C16" s="3">
        <f>'March 2021'!H16</f>
        <v>1024.7940000000003</v>
      </c>
      <c r="D16" s="3">
        <v>0.18</v>
      </c>
      <c r="E16" s="3">
        <f t="shared" si="1"/>
        <v>0.18</v>
      </c>
      <c r="F16" s="3">
        <v>0</v>
      </c>
      <c r="G16" s="3">
        <f t="shared" si="2"/>
        <v>0</v>
      </c>
      <c r="H16" s="3">
        <f t="shared" si="3"/>
        <v>1024.9740000000004</v>
      </c>
      <c r="I16" s="3">
        <f>'March 2021'!N16</f>
        <v>110.77099999999997</v>
      </c>
      <c r="J16" s="3">
        <v>0.42499999999999999</v>
      </c>
      <c r="K16" s="3">
        <f t="shared" si="4"/>
        <v>0.42499999999999999</v>
      </c>
      <c r="L16" s="3">
        <v>0</v>
      </c>
      <c r="M16" s="3">
        <f t="shared" si="5"/>
        <v>0</v>
      </c>
      <c r="N16" s="3">
        <f t="shared" si="6"/>
        <v>111.19599999999997</v>
      </c>
      <c r="O16" s="3">
        <f>'March 2021'!T16</f>
        <v>245.90200000000002</v>
      </c>
      <c r="P16" s="3">
        <v>0</v>
      </c>
      <c r="Q16" s="3">
        <f t="shared" si="7"/>
        <v>0</v>
      </c>
      <c r="R16" s="3">
        <v>0</v>
      </c>
      <c r="S16" s="3">
        <f t="shared" si="8"/>
        <v>0</v>
      </c>
      <c r="T16" s="3">
        <f t="shared" si="9"/>
        <v>245.90200000000002</v>
      </c>
      <c r="U16" s="3">
        <f t="shared" si="0"/>
        <v>1382.0720000000003</v>
      </c>
    </row>
    <row r="17" spans="1:22" ht="61.5" customHeight="1">
      <c r="A17" s="37">
        <v>9</v>
      </c>
      <c r="B17" s="47" t="s">
        <v>24</v>
      </c>
      <c r="C17" s="3">
        <f>'March 2021'!H17</f>
        <v>183.82599999999994</v>
      </c>
      <c r="D17" s="3">
        <v>0</v>
      </c>
      <c r="E17" s="3">
        <f t="shared" si="1"/>
        <v>0</v>
      </c>
      <c r="F17" s="3">
        <v>0</v>
      </c>
      <c r="G17" s="3">
        <f t="shared" si="2"/>
        <v>0</v>
      </c>
      <c r="H17" s="3">
        <f t="shared" si="3"/>
        <v>183.82599999999994</v>
      </c>
      <c r="I17" s="3">
        <f>'March 2021'!N17</f>
        <v>340.74000000000012</v>
      </c>
      <c r="J17" s="3">
        <v>0.37500000000000006</v>
      </c>
      <c r="K17" s="3">
        <f t="shared" si="4"/>
        <v>0.37500000000000006</v>
      </c>
      <c r="L17" s="3">
        <v>0</v>
      </c>
      <c r="M17" s="3">
        <f t="shared" si="5"/>
        <v>0</v>
      </c>
      <c r="N17" s="3">
        <f t="shared" si="6"/>
        <v>341.11500000000012</v>
      </c>
      <c r="O17" s="3">
        <f>'March 2021'!T17</f>
        <v>64.375</v>
      </c>
      <c r="P17" s="3">
        <v>0</v>
      </c>
      <c r="Q17" s="3">
        <f t="shared" si="7"/>
        <v>0</v>
      </c>
      <c r="R17" s="3">
        <v>0</v>
      </c>
      <c r="S17" s="3">
        <f t="shared" si="8"/>
        <v>0</v>
      </c>
      <c r="T17" s="3">
        <f t="shared" si="9"/>
        <v>64.375</v>
      </c>
      <c r="U17" s="3">
        <f t="shared" si="0"/>
        <v>589.31600000000003</v>
      </c>
    </row>
    <row r="18" spans="1:22" s="23" customFormat="1" ht="38.25" customHeight="1">
      <c r="A18" s="54">
        <v>10</v>
      </c>
      <c r="B18" s="56" t="s">
        <v>25</v>
      </c>
      <c r="C18" s="3">
        <f>'March 2021'!H18</f>
        <v>210.55600000000007</v>
      </c>
      <c r="D18" s="3">
        <v>0</v>
      </c>
      <c r="E18" s="3">
        <f t="shared" si="1"/>
        <v>0</v>
      </c>
      <c r="F18" s="3">
        <v>0</v>
      </c>
      <c r="G18" s="3">
        <f t="shared" si="2"/>
        <v>0</v>
      </c>
      <c r="H18" s="3">
        <f t="shared" si="3"/>
        <v>210.55600000000007</v>
      </c>
      <c r="I18" s="3">
        <f>'March 2021'!N18</f>
        <v>346.20699999999999</v>
      </c>
      <c r="J18" s="3">
        <v>1.0150000000000001</v>
      </c>
      <c r="K18" s="3">
        <f t="shared" si="4"/>
        <v>1.0150000000000001</v>
      </c>
      <c r="L18" s="3">
        <v>0</v>
      </c>
      <c r="M18" s="3">
        <f t="shared" si="5"/>
        <v>0</v>
      </c>
      <c r="N18" s="3">
        <f t="shared" si="6"/>
        <v>347.22199999999998</v>
      </c>
      <c r="O18" s="3">
        <f>'March 2021'!T18</f>
        <v>8.3749999999999982</v>
      </c>
      <c r="P18" s="3">
        <v>0</v>
      </c>
      <c r="Q18" s="3">
        <f t="shared" si="7"/>
        <v>0</v>
      </c>
      <c r="R18" s="3">
        <v>0</v>
      </c>
      <c r="S18" s="3">
        <f t="shared" si="8"/>
        <v>0</v>
      </c>
      <c r="T18" s="3">
        <f t="shared" si="9"/>
        <v>8.3749999999999982</v>
      </c>
      <c r="U18" s="3">
        <f t="shared" si="0"/>
        <v>566.15300000000002</v>
      </c>
      <c r="V18" s="52"/>
    </row>
    <row r="19" spans="1:22" s="23" customFormat="1" ht="38.25" customHeight="1">
      <c r="A19" s="53"/>
      <c r="B19" s="55" t="s">
        <v>26</v>
      </c>
      <c r="C19" s="6">
        <f>SUM(C16:C18)</f>
        <v>1419.1760000000004</v>
      </c>
      <c r="D19" s="6">
        <f t="shared" ref="D19:U19" si="13">SUM(D16:D18)</f>
        <v>0.18</v>
      </c>
      <c r="E19" s="6">
        <f t="shared" si="13"/>
        <v>0.18</v>
      </c>
      <c r="F19" s="6">
        <f t="shared" si="13"/>
        <v>0</v>
      </c>
      <c r="G19" s="6">
        <f t="shared" si="13"/>
        <v>0</v>
      </c>
      <c r="H19" s="6">
        <f t="shared" si="13"/>
        <v>1419.3560000000004</v>
      </c>
      <c r="I19" s="6">
        <f t="shared" si="13"/>
        <v>797.71800000000007</v>
      </c>
      <c r="J19" s="6">
        <f t="shared" si="13"/>
        <v>1.8150000000000002</v>
      </c>
      <c r="K19" s="6">
        <f t="shared" si="13"/>
        <v>1.8150000000000002</v>
      </c>
      <c r="L19" s="6">
        <f t="shared" si="13"/>
        <v>0</v>
      </c>
      <c r="M19" s="6">
        <f t="shared" si="13"/>
        <v>0</v>
      </c>
      <c r="N19" s="6">
        <f t="shared" si="13"/>
        <v>799.53300000000013</v>
      </c>
      <c r="O19" s="6">
        <f t="shared" si="13"/>
        <v>318.65200000000004</v>
      </c>
      <c r="P19" s="6">
        <f t="shared" si="13"/>
        <v>0</v>
      </c>
      <c r="Q19" s="6">
        <f t="shared" si="13"/>
        <v>0</v>
      </c>
      <c r="R19" s="6">
        <f t="shared" si="13"/>
        <v>0</v>
      </c>
      <c r="S19" s="6">
        <f t="shared" si="13"/>
        <v>0</v>
      </c>
      <c r="T19" s="6">
        <f t="shared" si="13"/>
        <v>318.65200000000004</v>
      </c>
      <c r="U19" s="6">
        <f t="shared" si="13"/>
        <v>2537.5410000000002</v>
      </c>
      <c r="V19" s="52">
        <f t="shared" ref="V19" si="14">SUM(V16:V18)</f>
        <v>0</v>
      </c>
    </row>
    <row r="20" spans="1:22" ht="38.25" customHeight="1">
      <c r="A20" s="54">
        <v>11</v>
      </c>
      <c r="B20" s="56" t="s">
        <v>27</v>
      </c>
      <c r="C20" s="3">
        <f>'March 2021'!H20</f>
        <v>639.65</v>
      </c>
      <c r="D20" s="3">
        <v>0.18</v>
      </c>
      <c r="E20" s="3">
        <f t="shared" si="1"/>
        <v>0.18</v>
      </c>
      <c r="F20" s="3">
        <v>0</v>
      </c>
      <c r="G20" s="3">
        <f t="shared" si="2"/>
        <v>0</v>
      </c>
      <c r="H20" s="3">
        <f t="shared" si="3"/>
        <v>639.82999999999993</v>
      </c>
      <c r="I20" s="3">
        <f>'March 2021'!N20</f>
        <v>390.01000000000005</v>
      </c>
      <c r="J20" s="3">
        <v>0.7</v>
      </c>
      <c r="K20" s="3">
        <f t="shared" si="4"/>
        <v>0.7</v>
      </c>
      <c r="L20" s="3">
        <v>0</v>
      </c>
      <c r="M20" s="3">
        <f t="shared" si="5"/>
        <v>0</v>
      </c>
      <c r="N20" s="3">
        <f t="shared" si="6"/>
        <v>390.71000000000004</v>
      </c>
      <c r="O20" s="3">
        <f>'March 2021'!T20</f>
        <v>40.220000000000006</v>
      </c>
      <c r="P20" s="3">
        <v>0</v>
      </c>
      <c r="Q20" s="3">
        <f t="shared" si="7"/>
        <v>0</v>
      </c>
      <c r="R20" s="3">
        <v>0</v>
      </c>
      <c r="S20" s="3">
        <f t="shared" si="8"/>
        <v>0</v>
      </c>
      <c r="T20" s="3">
        <f t="shared" si="9"/>
        <v>40.220000000000006</v>
      </c>
      <c r="U20" s="3">
        <f t="shared" si="0"/>
        <v>1070.76</v>
      </c>
    </row>
    <row r="21" spans="1:22" ht="38.25" customHeight="1">
      <c r="A21" s="54">
        <v>12</v>
      </c>
      <c r="B21" s="56" t="s">
        <v>28</v>
      </c>
      <c r="C21" s="3">
        <f>'March 2021'!H21</f>
        <v>18.919999999999995</v>
      </c>
      <c r="D21" s="3">
        <v>0</v>
      </c>
      <c r="E21" s="3">
        <f t="shared" si="1"/>
        <v>0</v>
      </c>
      <c r="F21" s="3">
        <v>0</v>
      </c>
      <c r="G21" s="3">
        <f t="shared" si="2"/>
        <v>0</v>
      </c>
      <c r="H21" s="3">
        <f t="shared" si="3"/>
        <v>18.919999999999995</v>
      </c>
      <c r="I21" s="3">
        <f>'March 2021'!N21</f>
        <v>388.50299999999999</v>
      </c>
      <c r="J21" s="3">
        <v>0.56999999999999995</v>
      </c>
      <c r="K21" s="3">
        <f t="shared" si="4"/>
        <v>0.56999999999999995</v>
      </c>
      <c r="L21" s="3">
        <v>0</v>
      </c>
      <c r="M21" s="3">
        <f t="shared" si="5"/>
        <v>0</v>
      </c>
      <c r="N21" s="3">
        <f t="shared" si="6"/>
        <v>389.07299999999998</v>
      </c>
      <c r="O21" s="3">
        <f>'March 2021'!T21</f>
        <v>19.559999999999999</v>
      </c>
      <c r="P21" s="3">
        <v>0</v>
      </c>
      <c r="Q21" s="3">
        <f t="shared" si="7"/>
        <v>0</v>
      </c>
      <c r="R21" s="3">
        <v>0</v>
      </c>
      <c r="S21" s="3">
        <f t="shared" si="8"/>
        <v>0</v>
      </c>
      <c r="T21" s="3">
        <f t="shared" si="9"/>
        <v>19.559999999999999</v>
      </c>
      <c r="U21" s="3">
        <f t="shared" si="0"/>
        <v>427.553</v>
      </c>
    </row>
    <row r="22" spans="1:22" s="23" customFormat="1" ht="38.25" customHeight="1">
      <c r="A22" s="54">
        <v>13</v>
      </c>
      <c r="B22" s="56" t="s">
        <v>29</v>
      </c>
      <c r="C22" s="3">
        <f>'March 2021'!H22</f>
        <v>180.71000000000004</v>
      </c>
      <c r="D22" s="3">
        <v>0</v>
      </c>
      <c r="E22" s="3">
        <f t="shared" si="1"/>
        <v>0</v>
      </c>
      <c r="F22" s="3">
        <v>0</v>
      </c>
      <c r="G22" s="3">
        <f t="shared" si="2"/>
        <v>0</v>
      </c>
      <c r="H22" s="3">
        <f t="shared" si="3"/>
        <v>180.71000000000004</v>
      </c>
      <c r="I22" s="3">
        <f>'March 2021'!N22</f>
        <v>353.46499999999997</v>
      </c>
      <c r="J22" s="3">
        <v>0.05</v>
      </c>
      <c r="K22" s="3">
        <f t="shared" si="4"/>
        <v>0.05</v>
      </c>
      <c r="L22" s="3">
        <v>0</v>
      </c>
      <c r="M22" s="3">
        <f t="shared" si="5"/>
        <v>0</v>
      </c>
      <c r="N22" s="3">
        <f t="shared" si="6"/>
        <v>353.51499999999999</v>
      </c>
      <c r="O22" s="3">
        <f>'March 2021'!T22</f>
        <v>13.350000000000001</v>
      </c>
      <c r="P22" s="3">
        <v>0</v>
      </c>
      <c r="Q22" s="3">
        <f t="shared" si="7"/>
        <v>0</v>
      </c>
      <c r="R22" s="3">
        <v>0</v>
      </c>
      <c r="S22" s="3">
        <f t="shared" si="8"/>
        <v>0</v>
      </c>
      <c r="T22" s="3">
        <f t="shared" si="9"/>
        <v>13.350000000000001</v>
      </c>
      <c r="U22" s="3">
        <f t="shared" si="0"/>
        <v>547.57500000000005</v>
      </c>
      <c r="V22" s="52"/>
    </row>
    <row r="23" spans="1:22" s="23" customFormat="1" ht="38.25" customHeight="1">
      <c r="A23" s="54">
        <v>14</v>
      </c>
      <c r="B23" s="56" t="s">
        <v>30</v>
      </c>
      <c r="C23" s="3">
        <f>'March 2021'!H23</f>
        <v>422.29499999999985</v>
      </c>
      <c r="D23" s="3">
        <v>0</v>
      </c>
      <c r="E23" s="3">
        <f t="shared" si="1"/>
        <v>0</v>
      </c>
      <c r="F23" s="3">
        <v>0</v>
      </c>
      <c r="G23" s="3">
        <f t="shared" si="2"/>
        <v>0</v>
      </c>
      <c r="H23" s="3">
        <f t="shared" si="3"/>
        <v>422.29499999999985</v>
      </c>
      <c r="I23" s="3">
        <f>'March 2021'!N23</f>
        <v>76.8</v>
      </c>
      <c r="J23" s="3">
        <v>1.27</v>
      </c>
      <c r="K23" s="3">
        <f t="shared" si="4"/>
        <v>1.27</v>
      </c>
      <c r="L23" s="3">
        <v>0</v>
      </c>
      <c r="M23" s="3">
        <f t="shared" si="5"/>
        <v>0</v>
      </c>
      <c r="N23" s="3">
        <f t="shared" si="6"/>
        <v>78.069999999999993</v>
      </c>
      <c r="O23" s="3">
        <f>'March 2021'!T23</f>
        <v>22.5</v>
      </c>
      <c r="P23" s="3">
        <v>0</v>
      </c>
      <c r="Q23" s="3">
        <f t="shared" si="7"/>
        <v>0</v>
      </c>
      <c r="R23" s="3">
        <v>0</v>
      </c>
      <c r="S23" s="3">
        <f t="shared" si="8"/>
        <v>0</v>
      </c>
      <c r="T23" s="3">
        <f t="shared" si="9"/>
        <v>22.5</v>
      </c>
      <c r="U23" s="3">
        <f t="shared" si="0"/>
        <v>522.86499999999978</v>
      </c>
      <c r="V23" s="52"/>
    </row>
    <row r="24" spans="1:22" s="23" customFormat="1" ht="38.25" customHeight="1">
      <c r="A24" s="53"/>
      <c r="B24" s="55" t="s">
        <v>31</v>
      </c>
      <c r="C24" s="6">
        <f>SUM(C20:C23)</f>
        <v>1261.5749999999998</v>
      </c>
      <c r="D24" s="6">
        <f t="shared" ref="D24:U24" si="15">SUM(D20:D23)</f>
        <v>0.18</v>
      </c>
      <c r="E24" s="6">
        <f t="shared" si="15"/>
        <v>0.18</v>
      </c>
      <c r="F24" s="6">
        <f t="shared" si="15"/>
        <v>0</v>
      </c>
      <c r="G24" s="6">
        <f t="shared" si="15"/>
        <v>0</v>
      </c>
      <c r="H24" s="6">
        <f t="shared" si="15"/>
        <v>1261.7549999999997</v>
      </c>
      <c r="I24" s="6">
        <f t="shared" si="15"/>
        <v>1208.778</v>
      </c>
      <c r="J24" s="6">
        <f t="shared" si="15"/>
        <v>2.59</v>
      </c>
      <c r="K24" s="6">
        <f t="shared" si="15"/>
        <v>2.59</v>
      </c>
      <c r="L24" s="6">
        <f t="shared" si="15"/>
        <v>0</v>
      </c>
      <c r="M24" s="6">
        <f t="shared" si="15"/>
        <v>0</v>
      </c>
      <c r="N24" s="6">
        <f t="shared" si="15"/>
        <v>1211.3679999999999</v>
      </c>
      <c r="O24" s="6">
        <f t="shared" si="15"/>
        <v>95.63</v>
      </c>
      <c r="P24" s="6">
        <f t="shared" si="15"/>
        <v>0</v>
      </c>
      <c r="Q24" s="6">
        <f t="shared" si="15"/>
        <v>0</v>
      </c>
      <c r="R24" s="6">
        <f t="shared" si="15"/>
        <v>0</v>
      </c>
      <c r="S24" s="6">
        <f t="shared" si="15"/>
        <v>0</v>
      </c>
      <c r="T24" s="6">
        <f t="shared" si="15"/>
        <v>95.63</v>
      </c>
      <c r="U24" s="6">
        <f t="shared" si="15"/>
        <v>2568.7529999999997</v>
      </c>
      <c r="V24" s="52"/>
    </row>
    <row r="25" spans="1:22" s="23" customFormat="1" ht="38.25" customHeight="1">
      <c r="A25" s="53"/>
      <c r="B25" s="55" t="s">
        <v>32</v>
      </c>
      <c r="C25" s="6">
        <f>C24+C19+C15+C11</f>
        <v>5613.5159999999996</v>
      </c>
      <c r="D25" s="6">
        <f t="shared" ref="D25:U25" si="16">D24+D19+D15+D11</f>
        <v>0.36</v>
      </c>
      <c r="E25" s="6">
        <f t="shared" si="16"/>
        <v>0.36</v>
      </c>
      <c r="F25" s="6">
        <f t="shared" si="16"/>
        <v>0</v>
      </c>
      <c r="G25" s="6">
        <f t="shared" si="16"/>
        <v>0</v>
      </c>
      <c r="H25" s="6">
        <f t="shared" si="16"/>
        <v>5613.8759999999993</v>
      </c>
      <c r="I25" s="6">
        <f t="shared" si="16"/>
        <v>5723.6940000000004</v>
      </c>
      <c r="J25" s="6">
        <f t="shared" si="16"/>
        <v>33.624000000000002</v>
      </c>
      <c r="K25" s="6">
        <f t="shared" si="16"/>
        <v>33.624000000000002</v>
      </c>
      <c r="L25" s="6">
        <f t="shared" si="16"/>
        <v>0</v>
      </c>
      <c r="M25" s="6">
        <f t="shared" si="16"/>
        <v>0</v>
      </c>
      <c r="N25" s="6">
        <f t="shared" si="16"/>
        <v>5757.3180000000002</v>
      </c>
      <c r="O25" s="6">
        <f t="shared" si="16"/>
        <v>652.12199999999996</v>
      </c>
      <c r="P25" s="6">
        <f t="shared" si="16"/>
        <v>0</v>
      </c>
      <c r="Q25" s="6">
        <f t="shared" si="16"/>
        <v>0</v>
      </c>
      <c r="R25" s="6">
        <f t="shared" si="16"/>
        <v>0</v>
      </c>
      <c r="S25" s="6">
        <f t="shared" si="16"/>
        <v>0</v>
      </c>
      <c r="T25" s="6">
        <f t="shared" si="16"/>
        <v>652.12199999999996</v>
      </c>
      <c r="U25" s="6">
        <f t="shared" si="16"/>
        <v>12023.315999999999</v>
      </c>
      <c r="V25" s="52"/>
    </row>
    <row r="26" spans="1:22" ht="38.25" customHeight="1">
      <c r="A26" s="54">
        <v>15</v>
      </c>
      <c r="B26" s="56" t="s">
        <v>33</v>
      </c>
      <c r="C26" s="3">
        <f>'March 2021'!H26</f>
        <v>7400.646999999999</v>
      </c>
      <c r="D26" s="3">
        <v>15.179</v>
      </c>
      <c r="E26" s="3">
        <f t="shared" si="1"/>
        <v>15.179</v>
      </c>
      <c r="F26" s="3">
        <v>0</v>
      </c>
      <c r="G26" s="3">
        <f t="shared" si="2"/>
        <v>0</v>
      </c>
      <c r="H26" s="3">
        <f t="shared" si="3"/>
        <v>7415.8259999999991</v>
      </c>
      <c r="I26" s="3">
        <f>'March 2021'!N26</f>
        <v>59.050000000000004</v>
      </c>
      <c r="J26" s="3">
        <v>0</v>
      </c>
      <c r="K26" s="3">
        <f t="shared" si="4"/>
        <v>0</v>
      </c>
      <c r="L26" s="3">
        <v>0</v>
      </c>
      <c r="M26" s="3">
        <f t="shared" si="5"/>
        <v>0</v>
      </c>
      <c r="N26" s="3">
        <f t="shared" si="6"/>
        <v>59.050000000000004</v>
      </c>
      <c r="O26" s="3">
        <f>'March 2021'!T26</f>
        <v>1.02</v>
      </c>
      <c r="P26" s="3">
        <v>0</v>
      </c>
      <c r="Q26" s="3">
        <f t="shared" si="7"/>
        <v>0</v>
      </c>
      <c r="R26" s="3">
        <v>0</v>
      </c>
      <c r="S26" s="3">
        <f t="shared" si="8"/>
        <v>0</v>
      </c>
      <c r="T26" s="3">
        <f t="shared" si="9"/>
        <v>1.02</v>
      </c>
      <c r="U26" s="3">
        <f t="shared" si="0"/>
        <v>7475.8959999999997</v>
      </c>
    </row>
    <row r="27" spans="1:22" s="23" customFormat="1" ht="38.25" customHeight="1">
      <c r="A27" s="54">
        <v>16</v>
      </c>
      <c r="B27" s="56" t="s">
        <v>34</v>
      </c>
      <c r="C27" s="3">
        <f>'March 2021'!H27</f>
        <v>5468.5000000000018</v>
      </c>
      <c r="D27" s="3">
        <v>7.2349999999999994</v>
      </c>
      <c r="E27" s="3">
        <f t="shared" si="1"/>
        <v>7.2349999999999994</v>
      </c>
      <c r="F27" s="3">
        <v>0</v>
      </c>
      <c r="G27" s="3">
        <f t="shared" si="2"/>
        <v>0</v>
      </c>
      <c r="H27" s="3">
        <f t="shared" si="3"/>
        <v>5475.7350000000015</v>
      </c>
      <c r="I27" s="3">
        <f>'March 2021'!N27</f>
        <v>555.99800000000005</v>
      </c>
      <c r="J27" s="3">
        <v>1.3199999999999998</v>
      </c>
      <c r="K27" s="3">
        <f t="shared" si="4"/>
        <v>1.3199999999999998</v>
      </c>
      <c r="L27" s="3">
        <v>0</v>
      </c>
      <c r="M27" s="3">
        <f t="shared" si="5"/>
        <v>0</v>
      </c>
      <c r="N27" s="3">
        <f t="shared" si="6"/>
        <v>557.3180000000001</v>
      </c>
      <c r="O27" s="3">
        <f>'March 2021'!T27</f>
        <v>16.920000000000002</v>
      </c>
      <c r="P27" s="3">
        <v>0</v>
      </c>
      <c r="Q27" s="3">
        <f t="shared" si="7"/>
        <v>0</v>
      </c>
      <c r="R27" s="3">
        <v>0</v>
      </c>
      <c r="S27" s="3">
        <f t="shared" si="8"/>
        <v>0</v>
      </c>
      <c r="T27" s="3">
        <f t="shared" si="9"/>
        <v>16.920000000000002</v>
      </c>
      <c r="U27" s="3">
        <f t="shared" si="0"/>
        <v>6049.9730000000018</v>
      </c>
      <c r="V27" s="52"/>
    </row>
    <row r="28" spans="1:22" s="23" customFormat="1" ht="38.25" customHeight="1">
      <c r="A28" s="53"/>
      <c r="B28" s="55" t="s">
        <v>35</v>
      </c>
      <c r="C28" s="6">
        <f>SUM(C26:C27)</f>
        <v>12869.147000000001</v>
      </c>
      <c r="D28" s="6">
        <f t="shared" ref="D28:U28" si="17">SUM(D26:D27)</f>
        <v>22.414000000000001</v>
      </c>
      <c r="E28" s="6">
        <f t="shared" si="17"/>
        <v>22.414000000000001</v>
      </c>
      <c r="F28" s="6">
        <f t="shared" si="17"/>
        <v>0</v>
      </c>
      <c r="G28" s="6">
        <f t="shared" si="17"/>
        <v>0</v>
      </c>
      <c r="H28" s="6">
        <f t="shared" si="17"/>
        <v>12891.561000000002</v>
      </c>
      <c r="I28" s="6">
        <f t="shared" si="17"/>
        <v>615.048</v>
      </c>
      <c r="J28" s="6">
        <f t="shared" si="17"/>
        <v>1.3199999999999998</v>
      </c>
      <c r="K28" s="6">
        <f t="shared" si="17"/>
        <v>1.3199999999999998</v>
      </c>
      <c r="L28" s="6">
        <f t="shared" si="17"/>
        <v>0</v>
      </c>
      <c r="M28" s="6">
        <f t="shared" si="17"/>
        <v>0</v>
      </c>
      <c r="N28" s="6">
        <f t="shared" si="17"/>
        <v>616.36800000000005</v>
      </c>
      <c r="O28" s="6">
        <f t="shared" si="17"/>
        <v>17.940000000000001</v>
      </c>
      <c r="P28" s="6">
        <f t="shared" si="17"/>
        <v>0</v>
      </c>
      <c r="Q28" s="6">
        <f t="shared" si="17"/>
        <v>0</v>
      </c>
      <c r="R28" s="6">
        <f t="shared" si="17"/>
        <v>0</v>
      </c>
      <c r="S28" s="6">
        <f t="shared" si="17"/>
        <v>0</v>
      </c>
      <c r="T28" s="6">
        <f t="shared" si="17"/>
        <v>17.940000000000001</v>
      </c>
      <c r="U28" s="6">
        <f t="shared" si="17"/>
        <v>13525.869000000002</v>
      </c>
      <c r="V28" s="52"/>
    </row>
    <row r="29" spans="1:22" ht="38.25" customHeight="1">
      <c r="A29" s="54">
        <v>17</v>
      </c>
      <c r="B29" s="56" t="s">
        <v>36</v>
      </c>
      <c r="C29" s="3">
        <f>'March 2021'!H29</f>
        <v>4383.0770000000002</v>
      </c>
      <c r="D29" s="3">
        <v>7.4210000000000003</v>
      </c>
      <c r="E29" s="3">
        <f t="shared" si="1"/>
        <v>7.4210000000000003</v>
      </c>
      <c r="F29" s="3">
        <v>0</v>
      </c>
      <c r="G29" s="3">
        <f t="shared" si="2"/>
        <v>0</v>
      </c>
      <c r="H29" s="3">
        <f t="shared" si="3"/>
        <v>4390.4980000000005</v>
      </c>
      <c r="I29" s="3">
        <f>'March 2021'!N29</f>
        <v>96.66</v>
      </c>
      <c r="J29" s="3">
        <v>0</v>
      </c>
      <c r="K29" s="3">
        <f t="shared" si="4"/>
        <v>0</v>
      </c>
      <c r="L29" s="3">
        <v>0</v>
      </c>
      <c r="M29" s="3">
        <f t="shared" si="5"/>
        <v>0</v>
      </c>
      <c r="N29" s="3">
        <f t="shared" si="6"/>
        <v>96.66</v>
      </c>
      <c r="O29" s="3">
        <f>'March 2021'!T29</f>
        <v>57.720000000000006</v>
      </c>
      <c r="P29" s="3">
        <v>0</v>
      </c>
      <c r="Q29" s="3">
        <f t="shared" si="7"/>
        <v>0</v>
      </c>
      <c r="R29" s="3">
        <v>0</v>
      </c>
      <c r="S29" s="3">
        <f t="shared" si="8"/>
        <v>0</v>
      </c>
      <c r="T29" s="3">
        <f t="shared" si="9"/>
        <v>57.720000000000006</v>
      </c>
      <c r="U29" s="3">
        <f t="shared" si="0"/>
        <v>4544.8780000000006</v>
      </c>
    </row>
    <row r="30" spans="1:22" ht="38.25" customHeight="1">
      <c r="A30" s="54">
        <v>18</v>
      </c>
      <c r="B30" s="56" t="s">
        <v>37</v>
      </c>
      <c r="C30" s="3">
        <f>'March 2021'!H30</f>
        <v>402.91199999999992</v>
      </c>
      <c r="D30" s="3">
        <v>0.71899999999999997</v>
      </c>
      <c r="E30" s="3">
        <f t="shared" si="1"/>
        <v>0.71899999999999997</v>
      </c>
      <c r="F30" s="3">
        <v>0</v>
      </c>
      <c r="G30" s="3">
        <f t="shared" si="2"/>
        <v>0</v>
      </c>
      <c r="H30" s="3">
        <f t="shared" si="3"/>
        <v>403.63099999999991</v>
      </c>
      <c r="I30" s="3">
        <f>'March 2021'!N30</f>
        <v>21.497</v>
      </c>
      <c r="J30" s="3">
        <v>0</v>
      </c>
      <c r="K30" s="3">
        <f t="shared" si="4"/>
        <v>0</v>
      </c>
      <c r="L30" s="3">
        <v>0</v>
      </c>
      <c r="M30" s="3">
        <f t="shared" si="5"/>
        <v>0</v>
      </c>
      <c r="N30" s="3">
        <f t="shared" si="6"/>
        <v>21.497</v>
      </c>
      <c r="O30" s="3">
        <f>'March 2021'!T30</f>
        <v>0.05</v>
      </c>
      <c r="P30" s="3">
        <v>0</v>
      </c>
      <c r="Q30" s="3">
        <f t="shared" si="7"/>
        <v>0</v>
      </c>
      <c r="R30" s="3">
        <v>0</v>
      </c>
      <c r="S30" s="3">
        <f t="shared" si="8"/>
        <v>0</v>
      </c>
      <c r="T30" s="3">
        <f t="shared" si="9"/>
        <v>0.05</v>
      </c>
      <c r="U30" s="3">
        <f t="shared" si="0"/>
        <v>425.17799999999994</v>
      </c>
    </row>
    <row r="31" spans="1:22" s="23" customFormat="1" ht="38.25" customHeight="1">
      <c r="A31" s="54">
        <v>19</v>
      </c>
      <c r="B31" s="56" t="s">
        <v>38</v>
      </c>
      <c r="C31" s="3">
        <f>'March 2021'!H31</f>
        <v>4223.5510000000004</v>
      </c>
      <c r="D31" s="3">
        <v>3.94</v>
      </c>
      <c r="E31" s="3">
        <f t="shared" si="1"/>
        <v>3.94</v>
      </c>
      <c r="F31" s="3">
        <v>0</v>
      </c>
      <c r="G31" s="3">
        <f t="shared" si="2"/>
        <v>0</v>
      </c>
      <c r="H31" s="3">
        <f t="shared" si="3"/>
        <v>4227.491</v>
      </c>
      <c r="I31" s="3">
        <f>'March 2021'!N31</f>
        <v>100.31000000000002</v>
      </c>
      <c r="J31" s="3">
        <v>0.28000000000000003</v>
      </c>
      <c r="K31" s="3">
        <f t="shared" si="4"/>
        <v>0.28000000000000003</v>
      </c>
      <c r="L31" s="3">
        <v>0</v>
      </c>
      <c r="M31" s="3">
        <f t="shared" si="5"/>
        <v>0</v>
      </c>
      <c r="N31" s="3">
        <f t="shared" si="6"/>
        <v>100.59000000000002</v>
      </c>
      <c r="O31" s="3">
        <f>'March 2021'!T31</f>
        <v>158.35</v>
      </c>
      <c r="P31" s="3">
        <v>0</v>
      </c>
      <c r="Q31" s="3">
        <f t="shared" si="7"/>
        <v>0</v>
      </c>
      <c r="R31" s="3">
        <v>0</v>
      </c>
      <c r="S31" s="3">
        <f t="shared" si="8"/>
        <v>0</v>
      </c>
      <c r="T31" s="3">
        <f t="shared" si="9"/>
        <v>158.35</v>
      </c>
      <c r="U31" s="3">
        <f t="shared" si="0"/>
        <v>4486.4310000000005</v>
      </c>
      <c r="V31" s="52"/>
    </row>
    <row r="32" spans="1:22" ht="38.25" customHeight="1">
      <c r="A32" s="54">
        <v>20</v>
      </c>
      <c r="B32" s="56" t="s">
        <v>39</v>
      </c>
      <c r="C32" s="3">
        <f>'March 2021'!H32</f>
        <v>2577.3157999999999</v>
      </c>
      <c r="D32" s="3">
        <v>3.67</v>
      </c>
      <c r="E32" s="3">
        <f t="shared" si="1"/>
        <v>3.67</v>
      </c>
      <c r="F32" s="3">
        <v>0</v>
      </c>
      <c r="G32" s="3">
        <f t="shared" si="2"/>
        <v>0</v>
      </c>
      <c r="H32" s="3">
        <f t="shared" si="3"/>
        <v>2580.9857999999999</v>
      </c>
      <c r="I32" s="3">
        <f>'March 2021'!N32</f>
        <v>182.06100000000004</v>
      </c>
      <c r="J32" s="3">
        <v>2.36</v>
      </c>
      <c r="K32" s="3">
        <f t="shared" si="4"/>
        <v>2.36</v>
      </c>
      <c r="L32" s="3">
        <v>0</v>
      </c>
      <c r="M32" s="3">
        <f t="shared" si="5"/>
        <v>0</v>
      </c>
      <c r="N32" s="3">
        <f t="shared" si="6"/>
        <v>184.42100000000005</v>
      </c>
      <c r="O32" s="3">
        <f>'March 2021'!T32</f>
        <v>20.785</v>
      </c>
      <c r="P32" s="3">
        <v>7.0000000000000001E-3</v>
      </c>
      <c r="Q32" s="3">
        <f t="shared" si="7"/>
        <v>7.0000000000000001E-3</v>
      </c>
      <c r="R32" s="3">
        <v>0</v>
      </c>
      <c r="S32" s="3">
        <f t="shared" si="8"/>
        <v>0</v>
      </c>
      <c r="T32" s="3">
        <f t="shared" si="9"/>
        <v>20.792000000000002</v>
      </c>
      <c r="U32" s="3">
        <f t="shared" si="0"/>
        <v>2786.1987999999997</v>
      </c>
    </row>
    <row r="33" spans="1:22" s="23" customFormat="1" ht="38.25" customHeight="1">
      <c r="A33" s="53"/>
      <c r="B33" s="55" t="s">
        <v>40</v>
      </c>
      <c r="C33" s="6">
        <f>SUM(C29:C32)</f>
        <v>11586.855800000001</v>
      </c>
      <c r="D33" s="6">
        <f t="shared" ref="D33:U33" si="18">SUM(D29:D32)</f>
        <v>15.75</v>
      </c>
      <c r="E33" s="6">
        <f t="shared" si="18"/>
        <v>15.75</v>
      </c>
      <c r="F33" s="6">
        <f t="shared" si="18"/>
        <v>0</v>
      </c>
      <c r="G33" s="6">
        <f t="shared" si="18"/>
        <v>0</v>
      </c>
      <c r="H33" s="6">
        <f t="shared" si="18"/>
        <v>11602.605800000001</v>
      </c>
      <c r="I33" s="6">
        <f t="shared" si="18"/>
        <v>400.52800000000002</v>
      </c>
      <c r="J33" s="6">
        <f t="shared" si="18"/>
        <v>2.6399999999999997</v>
      </c>
      <c r="K33" s="6">
        <f t="shared" si="18"/>
        <v>2.6399999999999997</v>
      </c>
      <c r="L33" s="6">
        <f t="shared" si="18"/>
        <v>0</v>
      </c>
      <c r="M33" s="6">
        <f t="shared" si="18"/>
        <v>0</v>
      </c>
      <c r="N33" s="6">
        <f t="shared" si="18"/>
        <v>403.16800000000006</v>
      </c>
      <c r="O33" s="6">
        <f t="shared" si="18"/>
        <v>236.905</v>
      </c>
      <c r="P33" s="6">
        <f t="shared" si="18"/>
        <v>7.0000000000000001E-3</v>
      </c>
      <c r="Q33" s="6">
        <f t="shared" si="18"/>
        <v>7.0000000000000001E-3</v>
      </c>
      <c r="R33" s="6">
        <f t="shared" si="18"/>
        <v>0</v>
      </c>
      <c r="S33" s="6">
        <f t="shared" si="18"/>
        <v>0</v>
      </c>
      <c r="T33" s="6">
        <f t="shared" si="18"/>
        <v>236.91200000000001</v>
      </c>
      <c r="U33" s="6">
        <f t="shared" si="18"/>
        <v>12242.685800000001</v>
      </c>
      <c r="V33" s="52">
        <f t="shared" ref="V33" si="19">SUM(V29:V32)</f>
        <v>0</v>
      </c>
    </row>
    <row r="34" spans="1:22" ht="38.25" customHeight="1">
      <c r="A34" s="54">
        <v>21</v>
      </c>
      <c r="B34" s="56" t="s">
        <v>41</v>
      </c>
      <c r="C34" s="3">
        <f>'March 2021'!H34</f>
        <v>4372.2900000000009</v>
      </c>
      <c r="D34" s="3">
        <v>0.9</v>
      </c>
      <c r="E34" s="3">
        <f t="shared" si="1"/>
        <v>0.9</v>
      </c>
      <c r="F34" s="3">
        <v>0</v>
      </c>
      <c r="G34" s="3">
        <f t="shared" si="2"/>
        <v>0</v>
      </c>
      <c r="H34" s="3">
        <f t="shared" si="3"/>
        <v>4373.1900000000005</v>
      </c>
      <c r="I34" s="3">
        <f>'March 2021'!N34</f>
        <v>9.4</v>
      </c>
      <c r="J34" s="3">
        <v>0</v>
      </c>
      <c r="K34" s="3">
        <f t="shared" si="4"/>
        <v>0</v>
      </c>
      <c r="L34" s="3">
        <v>0</v>
      </c>
      <c r="M34" s="3">
        <f t="shared" si="5"/>
        <v>0</v>
      </c>
      <c r="N34" s="3">
        <f t="shared" si="6"/>
        <v>9.4</v>
      </c>
      <c r="O34" s="3">
        <f>'March 2021'!T34</f>
        <v>0</v>
      </c>
      <c r="P34" s="3">
        <v>0</v>
      </c>
      <c r="Q34" s="3">
        <f t="shared" si="7"/>
        <v>0</v>
      </c>
      <c r="R34" s="3">
        <v>0</v>
      </c>
      <c r="S34" s="3">
        <f t="shared" si="8"/>
        <v>0</v>
      </c>
      <c r="T34" s="3">
        <f t="shared" si="9"/>
        <v>0</v>
      </c>
      <c r="U34" s="3">
        <f t="shared" si="0"/>
        <v>4382.59</v>
      </c>
    </row>
    <row r="35" spans="1:22" ht="38.25" customHeight="1">
      <c r="A35" s="54">
        <v>22</v>
      </c>
      <c r="B35" s="56" t="s">
        <v>42</v>
      </c>
      <c r="C35" s="3">
        <f>'March 2021'!H35</f>
        <v>5886.6199999999981</v>
      </c>
      <c r="D35" s="3">
        <v>11.52</v>
      </c>
      <c r="E35" s="3">
        <f t="shared" si="1"/>
        <v>11.52</v>
      </c>
      <c r="F35" s="3">
        <v>0</v>
      </c>
      <c r="G35" s="3">
        <f t="shared" si="2"/>
        <v>0</v>
      </c>
      <c r="H35" s="3">
        <f t="shared" si="3"/>
        <v>5898.1399999999985</v>
      </c>
      <c r="I35" s="3">
        <f>'March 2021'!N35</f>
        <v>4</v>
      </c>
      <c r="J35" s="3">
        <v>0</v>
      </c>
      <c r="K35" s="3">
        <f t="shared" si="4"/>
        <v>0</v>
      </c>
      <c r="L35" s="3">
        <v>0</v>
      </c>
      <c r="M35" s="3">
        <f t="shared" si="5"/>
        <v>0</v>
      </c>
      <c r="N35" s="3">
        <f t="shared" si="6"/>
        <v>4</v>
      </c>
      <c r="O35" s="3">
        <f>'March 2021'!T35</f>
        <v>0.03</v>
      </c>
      <c r="P35" s="3">
        <v>0</v>
      </c>
      <c r="Q35" s="3">
        <f t="shared" si="7"/>
        <v>0</v>
      </c>
      <c r="R35" s="3">
        <v>0</v>
      </c>
      <c r="S35" s="3">
        <f t="shared" si="8"/>
        <v>0</v>
      </c>
      <c r="T35" s="3">
        <f t="shared" si="9"/>
        <v>0.03</v>
      </c>
      <c r="U35" s="3">
        <f t="shared" si="0"/>
        <v>5902.1699999999983</v>
      </c>
    </row>
    <row r="36" spans="1:22" s="23" customFormat="1" ht="38.25" customHeight="1">
      <c r="A36" s="54">
        <v>23</v>
      </c>
      <c r="B36" s="56" t="s">
        <v>43</v>
      </c>
      <c r="C36" s="3">
        <f>'March 2021'!H36</f>
        <v>2935.1699999999996</v>
      </c>
      <c r="D36" s="3">
        <v>0</v>
      </c>
      <c r="E36" s="3">
        <f t="shared" si="1"/>
        <v>0</v>
      </c>
      <c r="F36" s="3">
        <v>0</v>
      </c>
      <c r="G36" s="3">
        <f t="shared" si="2"/>
        <v>0</v>
      </c>
      <c r="H36" s="3">
        <f t="shared" si="3"/>
        <v>2935.1699999999996</v>
      </c>
      <c r="I36" s="3">
        <f>'March 2021'!N36</f>
        <v>155.65000000000003</v>
      </c>
      <c r="J36" s="3">
        <v>0</v>
      </c>
      <c r="K36" s="3">
        <f t="shared" si="4"/>
        <v>0</v>
      </c>
      <c r="L36" s="3">
        <v>0</v>
      </c>
      <c r="M36" s="3">
        <f t="shared" si="5"/>
        <v>0</v>
      </c>
      <c r="N36" s="3">
        <f t="shared" si="6"/>
        <v>155.65000000000003</v>
      </c>
      <c r="O36" s="3">
        <f>'March 2021'!T36</f>
        <v>2.2000000000000002</v>
      </c>
      <c r="P36" s="3">
        <v>0</v>
      </c>
      <c r="Q36" s="3">
        <f t="shared" si="7"/>
        <v>0</v>
      </c>
      <c r="R36" s="3">
        <v>0</v>
      </c>
      <c r="S36" s="3">
        <f t="shared" si="8"/>
        <v>0</v>
      </c>
      <c r="T36" s="3">
        <f t="shared" si="9"/>
        <v>2.2000000000000002</v>
      </c>
      <c r="U36" s="3">
        <f t="shared" si="0"/>
        <v>3093.0199999999995</v>
      </c>
      <c r="V36" s="52"/>
    </row>
    <row r="37" spans="1:22" s="23" customFormat="1" ht="38.25" customHeight="1">
      <c r="A37" s="54">
        <v>24</v>
      </c>
      <c r="B37" s="56" t="s">
        <v>44</v>
      </c>
      <c r="C37" s="3">
        <f>'March 2021'!H37</f>
        <v>4701.4399999999987</v>
      </c>
      <c r="D37" s="3">
        <v>8.58</v>
      </c>
      <c r="E37" s="3">
        <f t="shared" si="1"/>
        <v>8.58</v>
      </c>
      <c r="F37" s="3">
        <v>0</v>
      </c>
      <c r="G37" s="3">
        <f t="shared" si="2"/>
        <v>0</v>
      </c>
      <c r="H37" s="3">
        <f t="shared" si="3"/>
        <v>4710.0199999999986</v>
      </c>
      <c r="I37" s="3">
        <f>'March 2021'!N37</f>
        <v>6.92</v>
      </c>
      <c r="J37" s="3">
        <v>0</v>
      </c>
      <c r="K37" s="3">
        <f t="shared" si="4"/>
        <v>0</v>
      </c>
      <c r="L37" s="3">
        <v>0</v>
      </c>
      <c r="M37" s="3">
        <f t="shared" si="5"/>
        <v>0</v>
      </c>
      <c r="N37" s="3">
        <f t="shared" si="6"/>
        <v>6.92</v>
      </c>
      <c r="O37" s="3">
        <f>'March 2021'!T37</f>
        <v>1.04</v>
      </c>
      <c r="P37" s="3">
        <v>0</v>
      </c>
      <c r="Q37" s="3">
        <f t="shared" si="7"/>
        <v>0</v>
      </c>
      <c r="R37" s="3">
        <v>0</v>
      </c>
      <c r="S37" s="3">
        <f t="shared" si="8"/>
        <v>0</v>
      </c>
      <c r="T37" s="3">
        <f t="shared" si="9"/>
        <v>1.04</v>
      </c>
      <c r="U37" s="3">
        <f t="shared" si="0"/>
        <v>4717.9799999999987</v>
      </c>
      <c r="V37" s="52"/>
    </row>
    <row r="38" spans="1:22" s="23" customFormat="1" ht="38.25" customHeight="1">
      <c r="A38" s="53"/>
      <c r="B38" s="55" t="s">
        <v>45</v>
      </c>
      <c r="C38" s="6">
        <f>SUM(C34:C37)</f>
        <v>17895.519999999997</v>
      </c>
      <c r="D38" s="6">
        <f t="shared" ref="D38:U38" si="20">SUM(D34:D37)</f>
        <v>21</v>
      </c>
      <c r="E38" s="6">
        <f t="shared" si="20"/>
        <v>21</v>
      </c>
      <c r="F38" s="6">
        <f t="shared" si="20"/>
        <v>0</v>
      </c>
      <c r="G38" s="6">
        <f t="shared" si="20"/>
        <v>0</v>
      </c>
      <c r="H38" s="6">
        <f t="shared" si="20"/>
        <v>17916.519999999997</v>
      </c>
      <c r="I38" s="6">
        <f t="shared" si="20"/>
        <v>175.97000000000003</v>
      </c>
      <c r="J38" s="6">
        <f t="shared" si="20"/>
        <v>0</v>
      </c>
      <c r="K38" s="6">
        <f t="shared" si="20"/>
        <v>0</v>
      </c>
      <c r="L38" s="6">
        <f t="shared" si="20"/>
        <v>0</v>
      </c>
      <c r="M38" s="6">
        <f t="shared" si="20"/>
        <v>0</v>
      </c>
      <c r="N38" s="6">
        <f t="shared" si="20"/>
        <v>175.97000000000003</v>
      </c>
      <c r="O38" s="6">
        <f t="shared" si="20"/>
        <v>3.27</v>
      </c>
      <c r="P38" s="6">
        <f t="shared" si="20"/>
        <v>0</v>
      </c>
      <c r="Q38" s="6">
        <f t="shared" si="20"/>
        <v>0</v>
      </c>
      <c r="R38" s="6">
        <f t="shared" si="20"/>
        <v>0</v>
      </c>
      <c r="S38" s="6">
        <f t="shared" si="20"/>
        <v>0</v>
      </c>
      <c r="T38" s="6">
        <f t="shared" si="20"/>
        <v>3.27</v>
      </c>
      <c r="U38" s="6">
        <f t="shared" si="20"/>
        <v>18095.759999999998</v>
      </c>
      <c r="V38" s="52"/>
    </row>
    <row r="39" spans="1:22" s="23" customFormat="1" ht="38.25" customHeight="1">
      <c r="A39" s="53"/>
      <c r="B39" s="55" t="s">
        <v>46</v>
      </c>
      <c r="C39" s="6">
        <f>C38+C33+C28</f>
        <v>42351.522799999999</v>
      </c>
      <c r="D39" s="6">
        <f t="shared" ref="D39:U39" si="21">D38+D33+D28</f>
        <v>59.164000000000001</v>
      </c>
      <c r="E39" s="6">
        <f t="shared" si="21"/>
        <v>59.164000000000001</v>
      </c>
      <c r="F39" s="6">
        <f t="shared" si="21"/>
        <v>0</v>
      </c>
      <c r="G39" s="6">
        <f t="shared" si="21"/>
        <v>0</v>
      </c>
      <c r="H39" s="6">
        <f t="shared" si="21"/>
        <v>42410.686799999996</v>
      </c>
      <c r="I39" s="6">
        <f t="shared" si="21"/>
        <v>1191.546</v>
      </c>
      <c r="J39" s="6">
        <f t="shared" si="21"/>
        <v>3.9599999999999995</v>
      </c>
      <c r="K39" s="6">
        <f t="shared" si="21"/>
        <v>3.9599999999999995</v>
      </c>
      <c r="L39" s="6">
        <f t="shared" si="21"/>
        <v>0</v>
      </c>
      <c r="M39" s="6">
        <f t="shared" si="21"/>
        <v>0</v>
      </c>
      <c r="N39" s="6">
        <f t="shared" si="21"/>
        <v>1195.5060000000003</v>
      </c>
      <c r="O39" s="6">
        <f t="shared" si="21"/>
        <v>258.11500000000001</v>
      </c>
      <c r="P39" s="6">
        <f t="shared" si="21"/>
        <v>7.0000000000000001E-3</v>
      </c>
      <c r="Q39" s="6">
        <f t="shared" si="21"/>
        <v>7.0000000000000001E-3</v>
      </c>
      <c r="R39" s="6">
        <f t="shared" si="21"/>
        <v>0</v>
      </c>
      <c r="S39" s="6">
        <f t="shared" si="21"/>
        <v>0</v>
      </c>
      <c r="T39" s="6">
        <f t="shared" si="21"/>
        <v>258.12200000000001</v>
      </c>
      <c r="U39" s="6">
        <f t="shared" si="21"/>
        <v>43864.314800000007</v>
      </c>
      <c r="V39" s="52"/>
    </row>
    <row r="40" spans="1:22" ht="38.25" customHeight="1">
      <c r="A40" s="54">
        <v>25</v>
      </c>
      <c r="B40" s="56" t="s">
        <v>47</v>
      </c>
      <c r="C40" s="3">
        <f>'March 2021'!H40</f>
        <v>10994.859999999997</v>
      </c>
      <c r="D40" s="3">
        <v>28.413999999999998</v>
      </c>
      <c r="E40" s="3">
        <f t="shared" si="1"/>
        <v>28.413999999999998</v>
      </c>
      <c r="F40" s="3">
        <v>0</v>
      </c>
      <c r="G40" s="3">
        <f t="shared" si="2"/>
        <v>0</v>
      </c>
      <c r="H40" s="3">
        <f t="shared" si="3"/>
        <v>11023.273999999998</v>
      </c>
      <c r="I40" s="3">
        <f>'March 2021'!N40</f>
        <v>0</v>
      </c>
      <c r="J40" s="3">
        <v>0</v>
      </c>
      <c r="K40" s="3">
        <f t="shared" si="4"/>
        <v>0</v>
      </c>
      <c r="L40" s="3">
        <v>0</v>
      </c>
      <c r="M40" s="3">
        <f t="shared" si="5"/>
        <v>0</v>
      </c>
      <c r="N40" s="3">
        <f t="shared" si="6"/>
        <v>0</v>
      </c>
      <c r="O40" s="3">
        <f>'March 2021'!T40</f>
        <v>0</v>
      </c>
      <c r="P40" s="3">
        <v>0</v>
      </c>
      <c r="Q40" s="3">
        <f t="shared" si="7"/>
        <v>0</v>
      </c>
      <c r="R40" s="3">
        <v>0</v>
      </c>
      <c r="S40" s="3">
        <f t="shared" si="8"/>
        <v>0</v>
      </c>
      <c r="T40" s="3">
        <f t="shared" si="9"/>
        <v>0</v>
      </c>
      <c r="U40" s="3">
        <f t="shared" si="0"/>
        <v>11023.273999999998</v>
      </c>
    </row>
    <row r="41" spans="1:22" ht="38.25" customHeight="1">
      <c r="A41" s="54">
        <v>26</v>
      </c>
      <c r="B41" s="56" t="s">
        <v>48</v>
      </c>
      <c r="C41" s="3">
        <f>'March 2021'!H41</f>
        <v>7071.6859999999951</v>
      </c>
      <c r="D41" s="3">
        <v>9.9579999999999984</v>
      </c>
      <c r="E41" s="3">
        <f t="shared" si="1"/>
        <v>9.9579999999999984</v>
      </c>
      <c r="F41" s="3">
        <v>0</v>
      </c>
      <c r="G41" s="3">
        <f t="shared" si="2"/>
        <v>0</v>
      </c>
      <c r="H41" s="3">
        <f t="shared" si="3"/>
        <v>7081.6439999999948</v>
      </c>
      <c r="I41" s="3">
        <f>'March 2021'!N41</f>
        <v>0</v>
      </c>
      <c r="J41" s="3">
        <v>0</v>
      </c>
      <c r="K41" s="3">
        <f t="shared" si="4"/>
        <v>0</v>
      </c>
      <c r="L41" s="3">
        <v>0</v>
      </c>
      <c r="M41" s="3">
        <f t="shared" si="5"/>
        <v>0</v>
      </c>
      <c r="N41" s="3">
        <f t="shared" si="6"/>
        <v>0</v>
      </c>
      <c r="O41" s="3">
        <f>'March 2021'!T41</f>
        <v>0</v>
      </c>
      <c r="P41" s="3">
        <v>0</v>
      </c>
      <c r="Q41" s="3">
        <f t="shared" si="7"/>
        <v>0</v>
      </c>
      <c r="R41" s="3">
        <v>0</v>
      </c>
      <c r="S41" s="3">
        <f t="shared" si="8"/>
        <v>0</v>
      </c>
      <c r="T41" s="3">
        <f t="shared" si="9"/>
        <v>0</v>
      </c>
      <c r="U41" s="3">
        <f t="shared" si="0"/>
        <v>7081.6439999999948</v>
      </c>
    </row>
    <row r="42" spans="1:22" s="23" customFormat="1" ht="38.25" customHeight="1">
      <c r="A42" s="54">
        <v>27</v>
      </c>
      <c r="B42" s="56" t="s">
        <v>49</v>
      </c>
      <c r="C42" s="3">
        <f>'March 2021'!H42</f>
        <v>13514.115999999996</v>
      </c>
      <c r="D42" s="3">
        <v>34.902999999999999</v>
      </c>
      <c r="E42" s="3">
        <f t="shared" si="1"/>
        <v>34.902999999999999</v>
      </c>
      <c r="F42" s="3">
        <v>0</v>
      </c>
      <c r="G42" s="3">
        <f t="shared" si="2"/>
        <v>0</v>
      </c>
      <c r="H42" s="3">
        <f t="shared" si="3"/>
        <v>13549.018999999997</v>
      </c>
      <c r="I42" s="3">
        <f>'March 2021'!N42</f>
        <v>0</v>
      </c>
      <c r="J42" s="3">
        <v>0</v>
      </c>
      <c r="K42" s="3">
        <f t="shared" si="4"/>
        <v>0</v>
      </c>
      <c r="L42" s="3">
        <v>0</v>
      </c>
      <c r="M42" s="3">
        <f t="shared" si="5"/>
        <v>0</v>
      </c>
      <c r="N42" s="3">
        <f t="shared" si="6"/>
        <v>0</v>
      </c>
      <c r="O42" s="3">
        <f>'March 2021'!T42</f>
        <v>0</v>
      </c>
      <c r="P42" s="3">
        <v>0</v>
      </c>
      <c r="Q42" s="3">
        <f t="shared" si="7"/>
        <v>0</v>
      </c>
      <c r="R42" s="3">
        <v>0</v>
      </c>
      <c r="S42" s="3">
        <f t="shared" si="8"/>
        <v>0</v>
      </c>
      <c r="T42" s="3">
        <f t="shared" si="9"/>
        <v>0</v>
      </c>
      <c r="U42" s="3">
        <f t="shared" si="0"/>
        <v>13549.018999999997</v>
      </c>
      <c r="V42" s="52"/>
    </row>
    <row r="43" spans="1:22" ht="38.25" customHeight="1">
      <c r="A43" s="54">
        <v>28</v>
      </c>
      <c r="B43" s="56" t="s">
        <v>50</v>
      </c>
      <c r="C43" s="3">
        <f>'March 2021'!H43</f>
        <v>971.5780000000002</v>
      </c>
      <c r="D43" s="3">
        <v>8.9220000000000006</v>
      </c>
      <c r="E43" s="3">
        <f t="shared" si="1"/>
        <v>8.9220000000000006</v>
      </c>
      <c r="F43" s="3">
        <v>0</v>
      </c>
      <c r="G43" s="3">
        <f t="shared" si="2"/>
        <v>0</v>
      </c>
      <c r="H43" s="3">
        <f t="shared" si="3"/>
        <v>980.50000000000023</v>
      </c>
      <c r="I43" s="3">
        <f>'March 2021'!N43</f>
        <v>0</v>
      </c>
      <c r="J43" s="3">
        <v>0</v>
      </c>
      <c r="K43" s="3">
        <f t="shared" si="4"/>
        <v>0</v>
      </c>
      <c r="L43" s="3">
        <v>0</v>
      </c>
      <c r="M43" s="3">
        <f t="shared" si="5"/>
        <v>0</v>
      </c>
      <c r="N43" s="3">
        <f t="shared" si="6"/>
        <v>0</v>
      </c>
      <c r="O43" s="3">
        <f>'March 2021'!T43</f>
        <v>0</v>
      </c>
      <c r="P43" s="3">
        <v>0</v>
      </c>
      <c r="Q43" s="3">
        <f t="shared" si="7"/>
        <v>0</v>
      </c>
      <c r="R43" s="3">
        <v>0</v>
      </c>
      <c r="S43" s="3">
        <f t="shared" si="8"/>
        <v>0</v>
      </c>
      <c r="T43" s="3">
        <f t="shared" si="9"/>
        <v>0</v>
      </c>
      <c r="U43" s="3">
        <f t="shared" si="0"/>
        <v>980.50000000000023</v>
      </c>
    </row>
    <row r="44" spans="1:22" s="23" customFormat="1" ht="38.25" customHeight="1">
      <c r="A44" s="53"/>
      <c r="B44" s="55" t="s">
        <v>51</v>
      </c>
      <c r="C44" s="6">
        <f>SUM(C40:C43)</f>
        <v>32552.239999999991</v>
      </c>
      <c r="D44" s="6">
        <f t="shared" ref="D44:U44" si="22">SUM(D40:D43)</f>
        <v>82.197000000000003</v>
      </c>
      <c r="E44" s="6">
        <f t="shared" si="22"/>
        <v>82.197000000000003</v>
      </c>
      <c r="F44" s="6">
        <f t="shared" si="22"/>
        <v>0</v>
      </c>
      <c r="G44" s="6">
        <f t="shared" si="22"/>
        <v>0</v>
      </c>
      <c r="H44" s="6">
        <f t="shared" si="22"/>
        <v>32634.436999999987</v>
      </c>
      <c r="I44" s="6">
        <f t="shared" si="22"/>
        <v>0</v>
      </c>
      <c r="J44" s="6">
        <f t="shared" si="22"/>
        <v>0</v>
      </c>
      <c r="K44" s="6">
        <f t="shared" si="22"/>
        <v>0</v>
      </c>
      <c r="L44" s="6">
        <f t="shared" si="22"/>
        <v>0</v>
      </c>
      <c r="M44" s="6">
        <f t="shared" si="22"/>
        <v>0</v>
      </c>
      <c r="N44" s="6">
        <f t="shared" si="22"/>
        <v>0</v>
      </c>
      <c r="O44" s="6">
        <f t="shared" si="22"/>
        <v>0</v>
      </c>
      <c r="P44" s="6">
        <f t="shared" si="22"/>
        <v>0</v>
      </c>
      <c r="Q44" s="6">
        <f t="shared" si="22"/>
        <v>0</v>
      </c>
      <c r="R44" s="6">
        <f t="shared" si="22"/>
        <v>0</v>
      </c>
      <c r="S44" s="6">
        <f t="shared" si="22"/>
        <v>0</v>
      </c>
      <c r="T44" s="6">
        <f t="shared" si="22"/>
        <v>0</v>
      </c>
      <c r="U44" s="6">
        <f t="shared" si="22"/>
        <v>32634.436999999987</v>
      </c>
      <c r="V44" s="52"/>
    </row>
    <row r="45" spans="1:22" ht="38.25" customHeight="1">
      <c r="A45" s="54">
        <v>29</v>
      </c>
      <c r="B45" s="56" t="s">
        <v>52</v>
      </c>
      <c r="C45" s="3">
        <f>'March 2021'!H45</f>
        <v>8048.4421000000011</v>
      </c>
      <c r="D45" s="3">
        <v>7.25</v>
      </c>
      <c r="E45" s="3">
        <f t="shared" si="1"/>
        <v>7.25</v>
      </c>
      <c r="F45" s="3">
        <v>0</v>
      </c>
      <c r="G45" s="3">
        <f t="shared" si="2"/>
        <v>0</v>
      </c>
      <c r="H45" s="3">
        <f t="shared" si="3"/>
        <v>8055.6921000000011</v>
      </c>
      <c r="I45" s="3">
        <f>'March 2021'!N45</f>
        <v>0.8600000000000001</v>
      </c>
      <c r="J45" s="3">
        <v>0</v>
      </c>
      <c r="K45" s="3">
        <f t="shared" si="4"/>
        <v>0</v>
      </c>
      <c r="L45" s="3">
        <v>0</v>
      </c>
      <c r="M45" s="3">
        <f t="shared" si="5"/>
        <v>0</v>
      </c>
      <c r="N45" s="3">
        <f t="shared" si="6"/>
        <v>0.8600000000000001</v>
      </c>
      <c r="O45" s="3">
        <f>'March 2021'!T45</f>
        <v>14.43</v>
      </c>
      <c r="P45" s="3">
        <v>0</v>
      </c>
      <c r="Q45" s="3">
        <f t="shared" si="7"/>
        <v>0</v>
      </c>
      <c r="R45" s="3">
        <v>0</v>
      </c>
      <c r="S45" s="3">
        <f t="shared" si="8"/>
        <v>0</v>
      </c>
      <c r="T45" s="3">
        <f t="shared" si="9"/>
        <v>14.43</v>
      </c>
      <c r="U45" s="3">
        <f t="shared" si="0"/>
        <v>8070.9821000000011</v>
      </c>
    </row>
    <row r="46" spans="1:22" ht="38.25" customHeight="1">
      <c r="A46" s="54">
        <v>30</v>
      </c>
      <c r="B46" s="56" t="s">
        <v>53</v>
      </c>
      <c r="C46" s="3">
        <f>'March 2021'!H46</f>
        <v>7667.1250000000009</v>
      </c>
      <c r="D46" s="3">
        <v>5.96</v>
      </c>
      <c r="E46" s="3">
        <f t="shared" si="1"/>
        <v>5.96</v>
      </c>
      <c r="F46" s="3">
        <v>0</v>
      </c>
      <c r="G46" s="3">
        <f t="shared" si="2"/>
        <v>0</v>
      </c>
      <c r="H46" s="3">
        <f t="shared" si="3"/>
        <v>7673.0850000000009</v>
      </c>
      <c r="I46" s="3">
        <f>'March 2021'!N46</f>
        <v>0.96</v>
      </c>
      <c r="J46" s="3">
        <v>0</v>
      </c>
      <c r="K46" s="3">
        <f t="shared" si="4"/>
        <v>0</v>
      </c>
      <c r="L46" s="3">
        <v>0</v>
      </c>
      <c r="M46" s="3">
        <f t="shared" si="5"/>
        <v>0</v>
      </c>
      <c r="N46" s="3">
        <f t="shared" si="6"/>
        <v>0.96</v>
      </c>
      <c r="O46" s="3">
        <f>'March 2021'!T46</f>
        <v>0</v>
      </c>
      <c r="P46" s="3">
        <v>0</v>
      </c>
      <c r="Q46" s="3">
        <f t="shared" si="7"/>
        <v>0</v>
      </c>
      <c r="R46" s="3">
        <v>0</v>
      </c>
      <c r="S46" s="3">
        <f t="shared" si="8"/>
        <v>0</v>
      </c>
      <c r="T46" s="3">
        <f t="shared" si="9"/>
        <v>0</v>
      </c>
      <c r="U46" s="3">
        <f t="shared" si="0"/>
        <v>7674.045000000001</v>
      </c>
    </row>
    <row r="47" spans="1:22" s="23" customFormat="1" ht="38.25" customHeight="1">
      <c r="A47" s="54">
        <v>31</v>
      </c>
      <c r="B47" s="56" t="s">
        <v>54</v>
      </c>
      <c r="C47" s="3">
        <f>'March 2021'!H47</f>
        <v>8398.43</v>
      </c>
      <c r="D47" s="3">
        <v>7.69</v>
      </c>
      <c r="E47" s="3">
        <f t="shared" si="1"/>
        <v>7.69</v>
      </c>
      <c r="F47" s="3">
        <v>0</v>
      </c>
      <c r="G47" s="3">
        <f t="shared" si="2"/>
        <v>0</v>
      </c>
      <c r="H47" s="3">
        <f t="shared" si="3"/>
        <v>8406.1200000000008</v>
      </c>
      <c r="I47" s="3">
        <f>'March 2021'!N47</f>
        <v>6.89</v>
      </c>
      <c r="J47" s="3">
        <v>0</v>
      </c>
      <c r="K47" s="3">
        <f t="shared" si="4"/>
        <v>0</v>
      </c>
      <c r="L47" s="3">
        <v>0</v>
      </c>
      <c r="M47" s="3">
        <f t="shared" si="5"/>
        <v>0</v>
      </c>
      <c r="N47" s="3">
        <f t="shared" si="6"/>
        <v>6.89</v>
      </c>
      <c r="O47" s="3">
        <f>'March 2021'!T47</f>
        <v>0.03</v>
      </c>
      <c r="P47" s="3">
        <v>0</v>
      </c>
      <c r="Q47" s="3">
        <f t="shared" si="7"/>
        <v>0</v>
      </c>
      <c r="R47" s="3">
        <v>0</v>
      </c>
      <c r="S47" s="3">
        <f t="shared" si="8"/>
        <v>0</v>
      </c>
      <c r="T47" s="3">
        <f t="shared" si="9"/>
        <v>0.03</v>
      </c>
      <c r="U47" s="3">
        <f t="shared" si="0"/>
        <v>8413.0400000000009</v>
      </c>
      <c r="V47" s="52"/>
    </row>
    <row r="48" spans="1:22" s="23" customFormat="1" ht="38.25" customHeight="1">
      <c r="A48" s="54">
        <v>32</v>
      </c>
      <c r="B48" s="56" t="s">
        <v>55</v>
      </c>
      <c r="C48" s="3">
        <f>'March 2021'!H48</f>
        <v>7502.03</v>
      </c>
      <c r="D48" s="3">
        <v>33.848999999999997</v>
      </c>
      <c r="E48" s="3">
        <f t="shared" si="1"/>
        <v>33.848999999999997</v>
      </c>
      <c r="F48" s="3">
        <v>0</v>
      </c>
      <c r="G48" s="3">
        <f t="shared" si="2"/>
        <v>0</v>
      </c>
      <c r="H48" s="3">
        <f t="shared" si="3"/>
        <v>7535.8789999999999</v>
      </c>
      <c r="I48" s="3">
        <f>'March 2021'!N48</f>
        <v>0.505</v>
      </c>
      <c r="J48" s="3">
        <v>0</v>
      </c>
      <c r="K48" s="3">
        <f t="shared" si="4"/>
        <v>0</v>
      </c>
      <c r="L48" s="3">
        <v>0</v>
      </c>
      <c r="M48" s="3">
        <f t="shared" si="5"/>
        <v>0</v>
      </c>
      <c r="N48" s="3">
        <f t="shared" si="6"/>
        <v>0.505</v>
      </c>
      <c r="O48" s="3">
        <f>'March 2021'!T48</f>
        <v>0</v>
      </c>
      <c r="P48" s="3">
        <v>0</v>
      </c>
      <c r="Q48" s="3">
        <f t="shared" si="7"/>
        <v>0</v>
      </c>
      <c r="R48" s="3">
        <v>0</v>
      </c>
      <c r="S48" s="3">
        <f t="shared" si="8"/>
        <v>0</v>
      </c>
      <c r="T48" s="3">
        <f t="shared" si="9"/>
        <v>0</v>
      </c>
      <c r="U48" s="3">
        <f t="shared" si="0"/>
        <v>7536.384</v>
      </c>
      <c r="V48" s="52"/>
    </row>
    <row r="49" spans="1:22" s="23" customFormat="1" ht="38.25" customHeight="1">
      <c r="A49" s="53"/>
      <c r="B49" s="55" t="s">
        <v>56</v>
      </c>
      <c r="C49" s="6">
        <f>SUM(C45:C48)</f>
        <v>31616.027099999999</v>
      </c>
      <c r="D49" s="6">
        <f t="shared" ref="D49:U49" si="23">SUM(D45:D48)</f>
        <v>54.748999999999995</v>
      </c>
      <c r="E49" s="6">
        <f t="shared" si="23"/>
        <v>54.748999999999995</v>
      </c>
      <c r="F49" s="6">
        <f t="shared" si="23"/>
        <v>0</v>
      </c>
      <c r="G49" s="6">
        <f t="shared" si="23"/>
        <v>0</v>
      </c>
      <c r="H49" s="6">
        <f t="shared" si="23"/>
        <v>31670.776100000003</v>
      </c>
      <c r="I49" s="6">
        <f t="shared" si="23"/>
        <v>9.2149999999999999</v>
      </c>
      <c r="J49" s="6">
        <f t="shared" si="23"/>
        <v>0</v>
      </c>
      <c r="K49" s="6">
        <f t="shared" si="23"/>
        <v>0</v>
      </c>
      <c r="L49" s="6">
        <f t="shared" si="23"/>
        <v>0</v>
      </c>
      <c r="M49" s="6">
        <f t="shared" si="23"/>
        <v>0</v>
      </c>
      <c r="N49" s="6">
        <f t="shared" si="23"/>
        <v>9.2149999999999999</v>
      </c>
      <c r="O49" s="6">
        <f t="shared" si="23"/>
        <v>14.459999999999999</v>
      </c>
      <c r="P49" s="6">
        <f t="shared" si="23"/>
        <v>0</v>
      </c>
      <c r="Q49" s="6">
        <f t="shared" si="23"/>
        <v>0</v>
      </c>
      <c r="R49" s="6">
        <f t="shared" si="23"/>
        <v>0</v>
      </c>
      <c r="S49" s="6">
        <f t="shared" si="23"/>
        <v>0</v>
      </c>
      <c r="T49" s="6">
        <f t="shared" si="23"/>
        <v>14.459999999999999</v>
      </c>
      <c r="U49" s="6">
        <f t="shared" si="23"/>
        <v>31694.451100000006</v>
      </c>
      <c r="V49" s="52"/>
    </row>
    <row r="50" spans="1:22" s="23" customFormat="1" ht="38.25" customHeight="1">
      <c r="A50" s="53"/>
      <c r="B50" s="55" t="s">
        <v>57</v>
      </c>
      <c r="C50" s="6">
        <f>C49+C44</f>
        <v>64168.26709999999</v>
      </c>
      <c r="D50" s="6">
        <f t="shared" ref="D50:U50" si="24">D49+D44</f>
        <v>136.946</v>
      </c>
      <c r="E50" s="6">
        <f t="shared" si="24"/>
        <v>136.946</v>
      </c>
      <c r="F50" s="6">
        <f t="shared" si="24"/>
        <v>0</v>
      </c>
      <c r="G50" s="6">
        <f t="shared" si="24"/>
        <v>0</v>
      </c>
      <c r="H50" s="6">
        <f t="shared" si="24"/>
        <v>64305.213099999994</v>
      </c>
      <c r="I50" s="6">
        <f t="shared" si="24"/>
        <v>9.2149999999999999</v>
      </c>
      <c r="J50" s="6">
        <f t="shared" si="24"/>
        <v>0</v>
      </c>
      <c r="K50" s="6">
        <f t="shared" si="24"/>
        <v>0</v>
      </c>
      <c r="L50" s="6">
        <f t="shared" si="24"/>
        <v>0</v>
      </c>
      <c r="M50" s="6">
        <f t="shared" si="24"/>
        <v>0</v>
      </c>
      <c r="N50" s="6">
        <f t="shared" si="24"/>
        <v>9.2149999999999999</v>
      </c>
      <c r="O50" s="6">
        <f t="shared" si="24"/>
        <v>14.459999999999999</v>
      </c>
      <c r="P50" s="6">
        <f t="shared" si="24"/>
        <v>0</v>
      </c>
      <c r="Q50" s="6">
        <f t="shared" si="24"/>
        <v>0</v>
      </c>
      <c r="R50" s="6">
        <f t="shared" si="24"/>
        <v>0</v>
      </c>
      <c r="S50" s="6">
        <f t="shared" si="24"/>
        <v>0</v>
      </c>
      <c r="T50" s="6">
        <f t="shared" si="24"/>
        <v>14.459999999999999</v>
      </c>
      <c r="U50" s="6">
        <f t="shared" si="24"/>
        <v>64328.888099999996</v>
      </c>
      <c r="V50" s="52"/>
    </row>
    <row r="51" spans="1:22" s="23" customFormat="1" ht="38.25" customHeight="1">
      <c r="A51" s="53"/>
      <c r="B51" s="55" t="s">
        <v>58</v>
      </c>
      <c r="C51" s="6">
        <f>C50+C39+C25</f>
        <v>112133.30589999999</v>
      </c>
      <c r="D51" s="6">
        <f t="shared" ref="D51:U51" si="25">D50+D39+D25</f>
        <v>196.47000000000003</v>
      </c>
      <c r="E51" s="6">
        <f t="shared" si="25"/>
        <v>196.47000000000003</v>
      </c>
      <c r="F51" s="6">
        <f t="shared" si="25"/>
        <v>0</v>
      </c>
      <c r="G51" s="6">
        <f t="shared" si="25"/>
        <v>0</v>
      </c>
      <c r="H51" s="6">
        <f t="shared" si="25"/>
        <v>112329.77589999999</v>
      </c>
      <c r="I51" s="6">
        <f t="shared" si="25"/>
        <v>6924.4549999999999</v>
      </c>
      <c r="J51" s="6">
        <f t="shared" si="25"/>
        <v>37.584000000000003</v>
      </c>
      <c r="K51" s="6">
        <f t="shared" si="25"/>
        <v>37.584000000000003</v>
      </c>
      <c r="L51" s="6">
        <f t="shared" si="25"/>
        <v>0</v>
      </c>
      <c r="M51" s="6">
        <f t="shared" si="25"/>
        <v>0</v>
      </c>
      <c r="N51" s="6">
        <f t="shared" si="25"/>
        <v>6962.0390000000007</v>
      </c>
      <c r="O51" s="6">
        <f t="shared" si="25"/>
        <v>924.69699999999989</v>
      </c>
      <c r="P51" s="6">
        <f t="shared" si="25"/>
        <v>7.0000000000000001E-3</v>
      </c>
      <c r="Q51" s="6">
        <f t="shared" si="25"/>
        <v>7.0000000000000001E-3</v>
      </c>
      <c r="R51" s="6">
        <f t="shared" si="25"/>
        <v>0</v>
      </c>
      <c r="S51" s="6">
        <f t="shared" si="25"/>
        <v>0</v>
      </c>
      <c r="T51" s="6">
        <f t="shared" si="25"/>
        <v>924.70399999999995</v>
      </c>
      <c r="U51" s="6">
        <f t="shared" si="25"/>
        <v>120216.5189</v>
      </c>
      <c r="V51" s="52"/>
    </row>
    <row r="52" spans="1:22" s="23" customFormat="1" ht="19.5" customHeight="1">
      <c r="A52" s="38"/>
      <c r="B52" s="48"/>
      <c r="C52" s="52"/>
      <c r="D52" s="52"/>
      <c r="E52" s="52"/>
      <c r="F52" s="52"/>
      <c r="G52" s="52"/>
      <c r="H52" s="52">
        <f>C51+D51-F51</f>
        <v>112329.77589999999</v>
      </c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</row>
    <row r="53" spans="1:22" s="38" customFormat="1" ht="24.75" customHeight="1">
      <c r="B53" s="46"/>
      <c r="C53" s="213" t="s">
        <v>59</v>
      </c>
      <c r="D53" s="213"/>
      <c r="E53" s="213"/>
      <c r="F53" s="213"/>
      <c r="G53" s="213"/>
      <c r="H53" s="22">
        <f>C51+E51-G51</f>
        <v>112329.77589999999</v>
      </c>
      <c r="I53" s="52"/>
      <c r="J53" s="52">
        <f>D51+J51+P51-F51-L51-R51</f>
        <v>234.06100000000004</v>
      </c>
      <c r="K53" s="52"/>
      <c r="L53" s="52"/>
      <c r="M53" s="52"/>
      <c r="N53" s="52"/>
      <c r="R53" s="52"/>
      <c r="U53" s="52"/>
    </row>
    <row r="54" spans="1:22" s="38" customFormat="1" ht="30" customHeight="1">
      <c r="B54" s="46"/>
      <c r="C54" s="213" t="s">
        <v>60</v>
      </c>
      <c r="D54" s="213"/>
      <c r="E54" s="213"/>
      <c r="F54" s="213"/>
      <c r="G54" s="213"/>
      <c r="H54" s="19"/>
      <c r="I54" s="52"/>
      <c r="J54" s="52">
        <f>E51+K51+Q51-G51-M51-S51</f>
        <v>234.06100000000004</v>
      </c>
      <c r="K54" s="52"/>
      <c r="L54" s="52"/>
      <c r="M54" s="52"/>
      <c r="N54" s="52"/>
      <c r="R54" s="52"/>
      <c r="T54" s="52"/>
    </row>
    <row r="55" spans="1:22" ht="33" customHeight="1">
      <c r="C55" s="213" t="s">
        <v>61</v>
      </c>
      <c r="D55" s="213"/>
      <c r="E55" s="213"/>
      <c r="F55" s="213"/>
      <c r="G55" s="213"/>
      <c r="H55" s="19"/>
      <c r="I55" s="39"/>
      <c r="J55" s="46">
        <f>H51+N51+T51</f>
        <v>120216.5189</v>
      </c>
      <c r="K55" s="19"/>
      <c r="L55" s="19"/>
      <c r="M55" s="28" t="e">
        <f>#REF!+'April 2021'!J53</f>
        <v>#REF!</v>
      </c>
      <c r="N55" s="19"/>
      <c r="P55" s="38"/>
      <c r="Q55" s="40"/>
      <c r="U55" s="40"/>
    </row>
    <row r="56" spans="1:22" ht="33" customHeight="1">
      <c r="C56" s="41"/>
      <c r="D56" s="52"/>
      <c r="E56" s="52"/>
      <c r="F56" s="52"/>
      <c r="G56" s="52"/>
      <c r="H56" s="19"/>
      <c r="I56" s="39"/>
      <c r="J56" s="52"/>
      <c r="K56" s="19"/>
      <c r="L56" s="19"/>
      <c r="M56" s="19"/>
      <c r="N56" s="28">
        <f>'[1]sep 2020 '!J56+'April 2021'!J53</f>
        <v>116984.97189999999</v>
      </c>
      <c r="P56" s="38"/>
      <c r="Q56" s="40"/>
      <c r="U56" s="40"/>
    </row>
    <row r="57" spans="1:22" ht="37.5" customHeight="1">
      <c r="B57" s="201" t="s">
        <v>62</v>
      </c>
      <c r="C57" s="201"/>
      <c r="D57" s="201"/>
      <c r="E57" s="201"/>
      <c r="F57" s="201"/>
      <c r="G57" s="22"/>
      <c r="H57" s="23"/>
      <c r="I57" s="24"/>
      <c r="J57" s="202"/>
      <c r="K57" s="199"/>
      <c r="L57" s="199"/>
      <c r="M57" s="42">
        <f>'[1]July 2020'!J56+'April 2021'!J53</f>
        <v>116176.0009</v>
      </c>
      <c r="N57" s="23"/>
      <c r="O57" s="23"/>
      <c r="P57" s="50"/>
      <c r="Q57" s="201" t="s">
        <v>63</v>
      </c>
      <c r="R57" s="201"/>
      <c r="S57" s="201"/>
      <c r="T57" s="201"/>
      <c r="U57" s="201"/>
    </row>
    <row r="58" spans="1:22" ht="37.5" customHeight="1">
      <c r="B58" s="201" t="s">
        <v>64</v>
      </c>
      <c r="C58" s="201"/>
      <c r="D58" s="201"/>
      <c r="E58" s="201"/>
      <c r="F58" s="201"/>
      <c r="G58" s="23"/>
      <c r="H58" s="22"/>
      <c r="I58" s="26"/>
      <c r="J58" s="27"/>
      <c r="K58" s="51"/>
      <c r="L58" s="27"/>
      <c r="M58" s="23"/>
      <c r="N58" s="22"/>
      <c r="O58" s="23"/>
      <c r="P58" s="50"/>
      <c r="Q58" s="201" t="s">
        <v>64</v>
      </c>
      <c r="R58" s="201"/>
      <c r="S58" s="201"/>
      <c r="T58" s="201"/>
      <c r="U58" s="201"/>
    </row>
    <row r="59" spans="1:22" ht="37.5" customHeight="1">
      <c r="H59" s="28">
        <f>'[1]Feb 2021'!J55+'April 2021'!J53</f>
        <v>119929.7689</v>
      </c>
      <c r="J59" s="199" t="s">
        <v>65</v>
      </c>
      <c r="K59" s="199"/>
      <c r="L59" s="199"/>
      <c r="M59" s="28" t="e">
        <f>#REF!+'April 2021'!J53</f>
        <v>#REF!</v>
      </c>
    </row>
    <row r="60" spans="1:22" ht="37.5" customHeight="1">
      <c r="G60" s="19"/>
      <c r="H60" s="28">
        <f>H51+N51+T51</f>
        <v>120216.5189</v>
      </c>
      <c r="J60" s="199" t="s">
        <v>66</v>
      </c>
      <c r="K60" s="199"/>
      <c r="L60" s="199"/>
      <c r="M60" s="28" t="e">
        <f>#REF!+'April 2021'!J53</f>
        <v>#REF!</v>
      </c>
    </row>
    <row r="61" spans="1:22">
      <c r="H61" s="43"/>
    </row>
    <row r="62" spans="1:22">
      <c r="H62" s="28">
        <f>'[1]nov 2020'!J56+'April 2021'!J53</f>
        <v>118848.91189999999</v>
      </c>
      <c r="I62" s="44"/>
      <c r="J62" s="43"/>
    </row>
    <row r="63" spans="1:22">
      <c r="H63" s="28">
        <f>'[1]nov 2020'!J56+'April 2021'!J53</f>
        <v>118848.91189999999</v>
      </c>
      <c r="I63" s="44"/>
      <c r="J63" s="43"/>
    </row>
    <row r="64" spans="1:22">
      <c r="H64" s="28">
        <f>'[2]nov 17'!J53+'[2]dec 17'!J51</f>
        <v>98988.2883</v>
      </c>
      <c r="I64" s="44"/>
      <c r="J64" s="43"/>
    </row>
    <row r="65" spans="8:21">
      <c r="H65" s="43"/>
      <c r="I65" s="44"/>
      <c r="J65" s="43"/>
    </row>
    <row r="66" spans="8:21">
      <c r="H66" s="43"/>
      <c r="I66" s="44"/>
      <c r="J66" s="43"/>
    </row>
    <row r="67" spans="8:21">
      <c r="P67" s="21"/>
      <c r="Q67" s="21"/>
      <c r="R67" s="21"/>
      <c r="S67" s="35"/>
      <c r="T67" s="21"/>
      <c r="U67" s="21"/>
    </row>
    <row r="68" spans="8:21">
      <c r="P68" s="21"/>
      <c r="Q68" s="21"/>
      <c r="R68" s="21"/>
      <c r="S68" s="35"/>
      <c r="T68" s="21"/>
      <c r="U68" s="21"/>
    </row>
  </sheetData>
  <mergeCells count="30">
    <mergeCell ref="J59:L59"/>
    <mergeCell ref="J60:L60"/>
    <mergeCell ref="C55:G55"/>
    <mergeCell ref="B57:F57"/>
    <mergeCell ref="J57:L57"/>
    <mergeCell ref="Q57:U57"/>
    <mergeCell ref="B58:F58"/>
    <mergeCell ref="Q58:U58"/>
    <mergeCell ref="P5:Q5"/>
    <mergeCell ref="R5:S5"/>
    <mergeCell ref="T5:T6"/>
    <mergeCell ref="U5:U6"/>
    <mergeCell ref="C53:G53"/>
    <mergeCell ref="C54:G54"/>
    <mergeCell ref="H5:H6"/>
    <mergeCell ref="I5:I6"/>
    <mergeCell ref="J5:K5"/>
    <mergeCell ref="L5:M5"/>
    <mergeCell ref="N5:N6"/>
    <mergeCell ref="O5:O6"/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</mergeCells>
  <pageMargins left="0.15748031496062992" right="0.23622047244094491" top="0.27559055118110237" bottom="0.15748031496062992" header="0.19685039370078741" footer="0.15748031496062992"/>
  <pageSetup paperSize="8" scale="36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8"/>
  <sheetViews>
    <sheetView zoomScale="48" zoomScaleNormal="48" workbookViewId="0">
      <pane ySplit="6" topLeftCell="A34" activePane="bottomLeft" state="frozen"/>
      <selection pane="bottomLeft" activeCell="A42" sqref="A42:XFD42"/>
    </sheetView>
  </sheetViews>
  <sheetFormatPr defaultRowHeight="31.5"/>
  <cols>
    <col min="1" max="1" width="11.5703125" style="21" customWidth="1"/>
    <col min="2" max="2" width="40.7109375" style="49" customWidth="1"/>
    <col min="3" max="3" width="28.140625" style="21" customWidth="1"/>
    <col min="4" max="5" width="25.42578125" style="21" customWidth="1"/>
    <col min="6" max="6" width="28.42578125" style="21" customWidth="1"/>
    <col min="7" max="7" width="31.28515625" style="21" customWidth="1"/>
    <col min="8" max="8" width="32.42578125" style="21" customWidth="1"/>
    <col min="9" max="9" width="33" style="29" customWidth="1"/>
    <col min="10" max="15" width="25.42578125" style="21" customWidth="1"/>
    <col min="16" max="18" width="25.42578125" style="30" customWidth="1"/>
    <col min="19" max="19" width="25.42578125" style="31" customWidth="1"/>
    <col min="20" max="20" width="25.42578125" style="30" customWidth="1"/>
    <col min="21" max="21" width="28.140625" style="30" customWidth="1"/>
    <col min="22" max="22" width="13" style="21" bestFit="1" customWidth="1"/>
    <col min="23" max="16384" width="9.140625" style="21"/>
  </cols>
  <sheetData>
    <row r="1" spans="1:22" ht="55.5" customHeight="1">
      <c r="A1" s="207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</row>
    <row r="2" spans="1:22" ht="15" customHeight="1">
      <c r="A2" s="209" t="s">
        <v>68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</row>
    <row r="3" spans="1:22" ht="32.25" customHeight="1">
      <c r="A3" s="209"/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</row>
    <row r="4" spans="1:22" s="35" customFormat="1" ht="43.5" customHeight="1">
      <c r="A4" s="207" t="s">
        <v>2</v>
      </c>
      <c r="B4" s="211" t="s">
        <v>3</v>
      </c>
      <c r="C4" s="207" t="s">
        <v>4</v>
      </c>
      <c r="D4" s="207"/>
      <c r="E4" s="207"/>
      <c r="F4" s="207"/>
      <c r="G4" s="207"/>
      <c r="H4" s="207"/>
      <c r="I4" s="207" t="s">
        <v>5</v>
      </c>
      <c r="J4" s="210"/>
      <c r="K4" s="210"/>
      <c r="L4" s="210"/>
      <c r="M4" s="210"/>
      <c r="N4" s="210"/>
      <c r="O4" s="207" t="s">
        <v>6</v>
      </c>
      <c r="P4" s="210"/>
      <c r="Q4" s="210"/>
      <c r="R4" s="210"/>
      <c r="S4" s="210"/>
      <c r="T4" s="210"/>
      <c r="U4" s="62"/>
    </row>
    <row r="5" spans="1:22" s="35" customFormat="1" ht="54.75" customHeight="1">
      <c r="A5" s="210"/>
      <c r="B5" s="212"/>
      <c r="C5" s="207" t="s">
        <v>7</v>
      </c>
      <c r="D5" s="207" t="s">
        <v>8</v>
      </c>
      <c r="E5" s="207"/>
      <c r="F5" s="207" t="s">
        <v>9</v>
      </c>
      <c r="G5" s="207"/>
      <c r="H5" s="207" t="s">
        <v>10</v>
      </c>
      <c r="I5" s="207" t="s">
        <v>7</v>
      </c>
      <c r="J5" s="207" t="s">
        <v>8</v>
      </c>
      <c r="K5" s="207"/>
      <c r="L5" s="207" t="s">
        <v>9</v>
      </c>
      <c r="M5" s="207"/>
      <c r="N5" s="207" t="s">
        <v>10</v>
      </c>
      <c r="O5" s="207" t="s">
        <v>7</v>
      </c>
      <c r="P5" s="207" t="s">
        <v>8</v>
      </c>
      <c r="Q5" s="207"/>
      <c r="R5" s="207" t="s">
        <v>9</v>
      </c>
      <c r="S5" s="207"/>
      <c r="T5" s="207" t="s">
        <v>10</v>
      </c>
      <c r="U5" s="207" t="s">
        <v>11</v>
      </c>
    </row>
    <row r="6" spans="1:22" s="35" customFormat="1" ht="38.25" customHeight="1">
      <c r="A6" s="210"/>
      <c r="B6" s="212"/>
      <c r="C6" s="210"/>
      <c r="D6" s="61" t="s">
        <v>12</v>
      </c>
      <c r="E6" s="61" t="s">
        <v>13</v>
      </c>
      <c r="F6" s="61" t="s">
        <v>12</v>
      </c>
      <c r="G6" s="61" t="s">
        <v>13</v>
      </c>
      <c r="H6" s="207"/>
      <c r="I6" s="210"/>
      <c r="J6" s="61" t="s">
        <v>12</v>
      </c>
      <c r="K6" s="61" t="s">
        <v>13</v>
      </c>
      <c r="L6" s="61" t="s">
        <v>12</v>
      </c>
      <c r="M6" s="61" t="s">
        <v>13</v>
      </c>
      <c r="N6" s="207"/>
      <c r="O6" s="210"/>
      <c r="P6" s="61" t="s">
        <v>12</v>
      </c>
      <c r="Q6" s="61" t="s">
        <v>13</v>
      </c>
      <c r="R6" s="61" t="s">
        <v>12</v>
      </c>
      <c r="S6" s="61" t="s">
        <v>13</v>
      </c>
      <c r="T6" s="207"/>
      <c r="U6" s="207"/>
    </row>
    <row r="7" spans="1:22" ht="38.25" customHeight="1">
      <c r="A7" s="62">
        <v>1</v>
      </c>
      <c r="B7" s="64" t="s">
        <v>14</v>
      </c>
      <c r="C7" s="3">
        <f>'April 2021'!H7</f>
        <v>459.88999999999987</v>
      </c>
      <c r="D7" s="3">
        <v>0</v>
      </c>
      <c r="E7" s="3">
        <f>'April 2021'!E7+'May 2021'!D7</f>
        <v>0</v>
      </c>
      <c r="F7" s="3">
        <v>4.4800000000000004</v>
      </c>
      <c r="G7" s="3">
        <f>'April 2021'!G7+'May 2021'!F7</f>
        <v>4.4800000000000004</v>
      </c>
      <c r="H7" s="3">
        <f>C7+(D7-F7)</f>
        <v>455.40999999999985</v>
      </c>
      <c r="I7" s="3">
        <f>'April 2021'!N7</f>
        <v>554.84399999999982</v>
      </c>
      <c r="J7" s="3">
        <v>3.8639999999999999</v>
      </c>
      <c r="K7" s="3">
        <f>'April 2021'!K7+'May 2021'!J7</f>
        <v>7.6530000000000005</v>
      </c>
      <c r="L7" s="3">
        <v>0</v>
      </c>
      <c r="M7" s="3">
        <f>'April 2021'!M7+'May 2021'!L7</f>
        <v>0</v>
      </c>
      <c r="N7" s="3">
        <f>I7+J7-L7</f>
        <v>558.70799999999986</v>
      </c>
      <c r="O7" s="3">
        <f>'April 2021'!T7</f>
        <v>70.100000000000009</v>
      </c>
      <c r="P7" s="3">
        <v>0</v>
      </c>
      <c r="Q7" s="3">
        <f>'April 2021'!Q7+'May 2021'!P7</f>
        <v>0</v>
      </c>
      <c r="R7" s="3">
        <v>1.88</v>
      </c>
      <c r="S7" s="3">
        <f>'April 2021'!S7+'May 2021'!R7</f>
        <v>1.88</v>
      </c>
      <c r="T7" s="3">
        <f>O7+(P7-R7)</f>
        <v>68.220000000000013</v>
      </c>
      <c r="U7" s="3">
        <f t="shared" ref="U7:U48" si="0">H7+N7+T7</f>
        <v>1082.3379999999997</v>
      </c>
    </row>
    <row r="8" spans="1:22" ht="38.25" customHeight="1">
      <c r="A8" s="62">
        <v>2</v>
      </c>
      <c r="B8" s="64" t="s">
        <v>15</v>
      </c>
      <c r="C8" s="3">
        <f>'April 2021'!H8</f>
        <v>5.3350000000000009</v>
      </c>
      <c r="D8" s="3">
        <v>0</v>
      </c>
      <c r="E8" s="3">
        <f>'April 2021'!E8+'May 2021'!D8</f>
        <v>0</v>
      </c>
      <c r="F8" s="3">
        <v>0</v>
      </c>
      <c r="G8" s="3">
        <f>'April 2021'!G8+'May 2021'!F8</f>
        <v>0</v>
      </c>
      <c r="H8" s="3">
        <f t="shared" ref="H8:H48" si="1">C8+(D8-F8)</f>
        <v>5.3350000000000009</v>
      </c>
      <c r="I8" s="3">
        <f>'April 2021'!N8</f>
        <v>80.075000000000031</v>
      </c>
      <c r="J8" s="3">
        <v>0.05</v>
      </c>
      <c r="K8" s="3">
        <f>'April 2021'!K8+'May 2021'!J8</f>
        <v>1.4549999999999998</v>
      </c>
      <c r="L8" s="3">
        <v>0</v>
      </c>
      <c r="M8" s="3">
        <f>'April 2021'!M8+'May 2021'!L8</f>
        <v>0</v>
      </c>
      <c r="N8" s="3">
        <f t="shared" ref="N8:N48" si="2">I8+J8-L8</f>
        <v>80.125000000000028</v>
      </c>
      <c r="O8" s="3">
        <f>'April 2021'!T8</f>
        <v>0.21000000000000002</v>
      </c>
      <c r="P8" s="3">
        <v>0</v>
      </c>
      <c r="Q8" s="3">
        <f>'April 2021'!Q8+'May 2021'!P8</f>
        <v>0</v>
      </c>
      <c r="R8" s="3">
        <v>0</v>
      </c>
      <c r="S8" s="3">
        <f>'April 2021'!S8+'May 2021'!R8</f>
        <v>0</v>
      </c>
      <c r="T8" s="3">
        <f t="shared" ref="T8:T48" si="3">O8+(P8-R8)</f>
        <v>0.21000000000000002</v>
      </c>
      <c r="U8" s="3">
        <f t="shared" si="0"/>
        <v>85.67000000000003</v>
      </c>
    </row>
    <row r="9" spans="1:22" ht="38.25" customHeight="1">
      <c r="A9" s="62">
        <v>3</v>
      </c>
      <c r="B9" s="64" t="s">
        <v>16</v>
      </c>
      <c r="C9" s="3">
        <f>'April 2021'!H9</f>
        <v>308.7600000000001</v>
      </c>
      <c r="D9" s="3">
        <v>0</v>
      </c>
      <c r="E9" s="3">
        <f>'April 2021'!E9+'May 2021'!D9</f>
        <v>0</v>
      </c>
      <c r="F9" s="3">
        <v>0</v>
      </c>
      <c r="G9" s="3">
        <f>'April 2021'!G9+'May 2021'!F9</f>
        <v>0</v>
      </c>
      <c r="H9" s="3">
        <f t="shared" si="1"/>
        <v>308.7600000000001</v>
      </c>
      <c r="I9" s="3">
        <f>'April 2021'!N9</f>
        <v>538.00800000000004</v>
      </c>
      <c r="J9" s="3">
        <v>0</v>
      </c>
      <c r="K9" s="3">
        <f>'April 2021'!K9+'May 2021'!J9</f>
        <v>2.27</v>
      </c>
      <c r="L9" s="3">
        <v>0</v>
      </c>
      <c r="M9" s="3">
        <f>'April 2021'!M9+'May 2021'!L9</f>
        <v>0</v>
      </c>
      <c r="N9" s="3">
        <f t="shared" si="2"/>
        <v>538.00800000000004</v>
      </c>
      <c r="O9" s="3">
        <f>'April 2021'!T9</f>
        <v>44.809999999999995</v>
      </c>
      <c r="P9" s="3">
        <v>0</v>
      </c>
      <c r="Q9" s="3">
        <f>'April 2021'!Q9+'May 2021'!P9</f>
        <v>0</v>
      </c>
      <c r="R9" s="3">
        <v>0</v>
      </c>
      <c r="S9" s="3">
        <f>'April 2021'!S9+'May 2021'!R9</f>
        <v>0</v>
      </c>
      <c r="T9" s="3">
        <f t="shared" si="3"/>
        <v>44.809999999999995</v>
      </c>
      <c r="U9" s="3">
        <f t="shared" si="0"/>
        <v>891.57800000000009</v>
      </c>
    </row>
    <row r="10" spans="1:22" s="23" customFormat="1" ht="38.25" customHeight="1">
      <c r="A10" s="62">
        <v>4</v>
      </c>
      <c r="B10" s="64" t="s">
        <v>17</v>
      </c>
      <c r="C10" s="3">
        <f>'April 2021'!H10</f>
        <v>7.36</v>
      </c>
      <c r="D10" s="3">
        <v>0</v>
      </c>
      <c r="E10" s="3">
        <f>'April 2021'!E10+'May 2021'!D10</f>
        <v>0</v>
      </c>
      <c r="F10" s="3">
        <v>0</v>
      </c>
      <c r="G10" s="3">
        <f>'April 2021'!G10+'May 2021'!F10</f>
        <v>0</v>
      </c>
      <c r="H10" s="3">
        <f t="shared" si="1"/>
        <v>7.36</v>
      </c>
      <c r="I10" s="3">
        <f>'April 2021'!N10</f>
        <v>480.49499999999995</v>
      </c>
      <c r="J10" s="3">
        <v>0.8</v>
      </c>
      <c r="K10" s="3">
        <f>'April 2021'!K10+'May 2021'!J10</f>
        <v>0.9</v>
      </c>
      <c r="L10" s="3">
        <v>0</v>
      </c>
      <c r="M10" s="3">
        <f>'April 2021'!M10+'May 2021'!L10</f>
        <v>0</v>
      </c>
      <c r="N10" s="3">
        <f t="shared" si="2"/>
        <v>481.29499999999996</v>
      </c>
      <c r="O10" s="3">
        <f>'April 2021'!T10</f>
        <v>0.8</v>
      </c>
      <c r="P10" s="3">
        <v>0</v>
      </c>
      <c r="Q10" s="3">
        <f>'April 2021'!Q10+'May 2021'!P10</f>
        <v>0</v>
      </c>
      <c r="R10" s="3">
        <v>0</v>
      </c>
      <c r="S10" s="3">
        <f>'April 2021'!S10+'May 2021'!R10</f>
        <v>0</v>
      </c>
      <c r="T10" s="3">
        <f t="shared" si="3"/>
        <v>0.8</v>
      </c>
      <c r="U10" s="3">
        <f t="shared" si="0"/>
        <v>489.45499999999998</v>
      </c>
      <c r="V10" s="65"/>
    </row>
    <row r="11" spans="1:22" s="23" customFormat="1" ht="38.25" customHeight="1">
      <c r="A11" s="61"/>
      <c r="B11" s="63" t="s">
        <v>18</v>
      </c>
      <c r="C11" s="6">
        <f>SUM(C7:C10)</f>
        <v>781.34499999999991</v>
      </c>
      <c r="D11" s="6">
        <f t="shared" ref="D11:U11" si="4">SUM(D7:D10)</f>
        <v>0</v>
      </c>
      <c r="E11" s="6">
        <f t="shared" si="4"/>
        <v>0</v>
      </c>
      <c r="F11" s="6">
        <f t="shared" si="4"/>
        <v>4.4800000000000004</v>
      </c>
      <c r="G11" s="6">
        <f t="shared" si="4"/>
        <v>4.4800000000000004</v>
      </c>
      <c r="H11" s="6">
        <f t="shared" si="4"/>
        <v>776.8649999999999</v>
      </c>
      <c r="I11" s="6">
        <f t="shared" si="4"/>
        <v>1653.4219999999998</v>
      </c>
      <c r="J11" s="6">
        <f t="shared" si="4"/>
        <v>4.7139999999999995</v>
      </c>
      <c r="K11" s="6">
        <f t="shared" si="4"/>
        <v>12.278</v>
      </c>
      <c r="L11" s="6">
        <f t="shared" si="4"/>
        <v>0</v>
      </c>
      <c r="M11" s="6">
        <f t="shared" si="4"/>
        <v>0</v>
      </c>
      <c r="N11" s="6">
        <f t="shared" si="4"/>
        <v>1658.136</v>
      </c>
      <c r="O11" s="6">
        <f t="shared" si="4"/>
        <v>115.92</v>
      </c>
      <c r="P11" s="6">
        <f t="shared" si="4"/>
        <v>0</v>
      </c>
      <c r="Q11" s="6">
        <f t="shared" si="4"/>
        <v>0</v>
      </c>
      <c r="R11" s="6">
        <f t="shared" si="4"/>
        <v>1.88</v>
      </c>
      <c r="S11" s="6">
        <f t="shared" si="4"/>
        <v>1.88</v>
      </c>
      <c r="T11" s="6">
        <f t="shared" si="4"/>
        <v>114.04</v>
      </c>
      <c r="U11" s="6">
        <f t="shared" si="4"/>
        <v>2549.0409999999997</v>
      </c>
      <c r="V11" s="65">
        <f t="shared" ref="V11" si="5">SUM(V7:V10)</f>
        <v>0</v>
      </c>
    </row>
    <row r="12" spans="1:22" ht="38.25" customHeight="1">
      <c r="A12" s="62">
        <v>5</v>
      </c>
      <c r="B12" s="64" t="s">
        <v>19</v>
      </c>
      <c r="C12" s="3">
        <f>'April 2021'!H12</f>
        <v>558.03999999999962</v>
      </c>
      <c r="D12" s="3">
        <v>0</v>
      </c>
      <c r="E12" s="3">
        <f>'April 2021'!E12+'May 2021'!D12</f>
        <v>0</v>
      </c>
      <c r="F12" s="3">
        <v>23.09</v>
      </c>
      <c r="G12" s="3">
        <f>'April 2021'!G12+'May 2021'!F12</f>
        <v>23.09</v>
      </c>
      <c r="H12" s="3">
        <f t="shared" si="1"/>
        <v>534.94999999999959</v>
      </c>
      <c r="I12" s="3">
        <f>'April 2021'!N12</f>
        <v>723.07499999999982</v>
      </c>
      <c r="J12" s="45">
        <v>59.46</v>
      </c>
      <c r="K12" s="3">
        <f>'April 2021'!K12+'May 2021'!J12</f>
        <v>60.494999999999997</v>
      </c>
      <c r="L12" s="3">
        <v>0</v>
      </c>
      <c r="M12" s="3">
        <f>'April 2021'!M12+'May 2021'!L12</f>
        <v>0</v>
      </c>
      <c r="N12" s="3">
        <f t="shared" si="2"/>
        <v>782.53499999999985</v>
      </c>
      <c r="O12" s="3">
        <f>'April 2021'!T12</f>
        <v>42.680000000000007</v>
      </c>
      <c r="P12" s="3">
        <v>0</v>
      </c>
      <c r="Q12" s="3">
        <f>'April 2021'!Q12+'May 2021'!P12</f>
        <v>0</v>
      </c>
      <c r="R12" s="3">
        <v>0</v>
      </c>
      <c r="S12" s="3">
        <f>'April 2021'!S12+'May 2021'!R12</f>
        <v>0</v>
      </c>
      <c r="T12" s="3">
        <f t="shared" si="3"/>
        <v>42.680000000000007</v>
      </c>
      <c r="U12" s="3">
        <f t="shared" si="0"/>
        <v>1360.1649999999995</v>
      </c>
    </row>
    <row r="13" spans="1:22" ht="38.25" customHeight="1">
      <c r="A13" s="62">
        <v>6</v>
      </c>
      <c r="B13" s="64" t="s">
        <v>20</v>
      </c>
      <c r="C13" s="3">
        <f>'April 2021'!H13</f>
        <v>315.62000000000012</v>
      </c>
      <c r="D13" s="3">
        <v>0</v>
      </c>
      <c r="E13" s="3">
        <f>'April 2021'!E13+'May 2021'!D13</f>
        <v>0</v>
      </c>
      <c r="F13" s="3">
        <v>0</v>
      </c>
      <c r="G13" s="3">
        <f>'April 2021'!G13+'May 2021'!F13</f>
        <v>0</v>
      </c>
      <c r="H13" s="3">
        <f t="shared" si="1"/>
        <v>315.62000000000012</v>
      </c>
      <c r="I13" s="3">
        <f>'April 2021'!N13</f>
        <v>521.44200000000023</v>
      </c>
      <c r="J13" s="45">
        <v>0.13</v>
      </c>
      <c r="K13" s="3">
        <f>'April 2021'!K13+'May 2021'!J13</f>
        <v>0.67200000000000004</v>
      </c>
      <c r="L13" s="3">
        <v>0</v>
      </c>
      <c r="M13" s="3">
        <f>'April 2021'!M13+'May 2021'!L13</f>
        <v>0</v>
      </c>
      <c r="N13" s="3">
        <f t="shared" si="2"/>
        <v>521.57200000000023</v>
      </c>
      <c r="O13" s="3">
        <f>'April 2021'!T13</f>
        <v>21.49</v>
      </c>
      <c r="P13" s="3">
        <v>0</v>
      </c>
      <c r="Q13" s="3">
        <f>'April 2021'!Q13+'May 2021'!P13</f>
        <v>0</v>
      </c>
      <c r="R13" s="3">
        <v>0</v>
      </c>
      <c r="S13" s="3">
        <f>'April 2021'!S13+'May 2021'!R13</f>
        <v>0</v>
      </c>
      <c r="T13" s="3">
        <f t="shared" si="3"/>
        <v>21.49</v>
      </c>
      <c r="U13" s="3">
        <f t="shared" si="0"/>
        <v>858.68200000000036</v>
      </c>
    </row>
    <row r="14" spans="1:22" s="23" customFormat="1" ht="38.25" customHeight="1">
      <c r="A14" s="62">
        <v>7</v>
      </c>
      <c r="B14" s="64" t="s">
        <v>21</v>
      </c>
      <c r="C14" s="3">
        <f>'April 2021'!H14</f>
        <v>1277.7599999999993</v>
      </c>
      <c r="D14" s="3">
        <v>0</v>
      </c>
      <c r="E14" s="3">
        <f>'April 2021'!E14+'May 2021'!D14</f>
        <v>0</v>
      </c>
      <c r="F14" s="3">
        <v>0</v>
      </c>
      <c r="G14" s="3">
        <f>'April 2021'!G14+'May 2021'!F14</f>
        <v>0</v>
      </c>
      <c r="H14" s="3">
        <f t="shared" si="1"/>
        <v>1277.7599999999993</v>
      </c>
      <c r="I14" s="3">
        <f>'April 2021'!N14</f>
        <v>848.47800000000018</v>
      </c>
      <c r="J14" s="45">
        <v>0.19</v>
      </c>
      <c r="K14" s="3">
        <f>'April 2021'!K14+'May 2021'!J14</f>
        <v>20.268000000000001</v>
      </c>
      <c r="L14" s="3">
        <v>0</v>
      </c>
      <c r="M14" s="3">
        <f>'April 2021'!M14+'May 2021'!L14</f>
        <v>0</v>
      </c>
      <c r="N14" s="3">
        <f t="shared" si="2"/>
        <v>848.66800000000023</v>
      </c>
      <c r="O14" s="3">
        <f>'April 2021'!T14</f>
        <v>57.749999999999993</v>
      </c>
      <c r="P14" s="3">
        <v>0</v>
      </c>
      <c r="Q14" s="3">
        <f>'April 2021'!Q14+'May 2021'!P14</f>
        <v>0</v>
      </c>
      <c r="R14" s="3">
        <v>0</v>
      </c>
      <c r="S14" s="3">
        <f>'April 2021'!S14+'May 2021'!R14</f>
        <v>0</v>
      </c>
      <c r="T14" s="3">
        <f t="shared" si="3"/>
        <v>57.749999999999993</v>
      </c>
      <c r="U14" s="3">
        <f t="shared" si="0"/>
        <v>2184.1779999999994</v>
      </c>
      <c r="V14" s="65"/>
    </row>
    <row r="15" spans="1:22" s="23" customFormat="1" ht="38.25" customHeight="1">
      <c r="A15" s="61"/>
      <c r="B15" s="63" t="s">
        <v>22</v>
      </c>
      <c r="C15" s="6">
        <f>SUM(C12:C14)</f>
        <v>2151.4199999999992</v>
      </c>
      <c r="D15" s="6">
        <f t="shared" ref="D15:T15" si="6">SUM(D12:D14)</f>
        <v>0</v>
      </c>
      <c r="E15" s="6">
        <f t="shared" si="6"/>
        <v>0</v>
      </c>
      <c r="F15" s="6">
        <f t="shared" si="6"/>
        <v>23.09</v>
      </c>
      <c r="G15" s="6">
        <f t="shared" si="6"/>
        <v>23.09</v>
      </c>
      <c r="H15" s="6">
        <f t="shared" si="6"/>
        <v>2128.329999999999</v>
      </c>
      <c r="I15" s="6">
        <f t="shared" si="6"/>
        <v>2092.9950000000003</v>
      </c>
      <c r="J15" s="6">
        <f t="shared" si="6"/>
        <v>59.78</v>
      </c>
      <c r="K15" s="6">
        <f t="shared" si="6"/>
        <v>81.435000000000002</v>
      </c>
      <c r="L15" s="6">
        <f t="shared" si="6"/>
        <v>0</v>
      </c>
      <c r="M15" s="6">
        <f t="shared" si="6"/>
        <v>0</v>
      </c>
      <c r="N15" s="6">
        <f t="shared" si="6"/>
        <v>2152.7750000000001</v>
      </c>
      <c r="O15" s="6">
        <f t="shared" si="6"/>
        <v>121.91999999999999</v>
      </c>
      <c r="P15" s="6">
        <f t="shared" si="6"/>
        <v>0</v>
      </c>
      <c r="Q15" s="6">
        <f t="shared" si="6"/>
        <v>0</v>
      </c>
      <c r="R15" s="6">
        <f t="shared" si="6"/>
        <v>0</v>
      </c>
      <c r="S15" s="6">
        <f t="shared" si="6"/>
        <v>0</v>
      </c>
      <c r="T15" s="6">
        <f t="shared" si="6"/>
        <v>121.91999999999999</v>
      </c>
      <c r="U15" s="6">
        <f>SUM(U12:U14)</f>
        <v>4403.0249999999996</v>
      </c>
      <c r="V15" s="65"/>
    </row>
    <row r="16" spans="1:22" s="36" customFormat="1" ht="38.25" customHeight="1">
      <c r="A16" s="62">
        <v>8</v>
      </c>
      <c r="B16" s="64" t="s">
        <v>23</v>
      </c>
      <c r="C16" s="3">
        <f>'April 2021'!H16</f>
        <v>1024.9740000000004</v>
      </c>
      <c r="D16" s="3">
        <v>0</v>
      </c>
      <c r="E16" s="3">
        <f>'April 2021'!E16+'May 2021'!D16</f>
        <v>0.18</v>
      </c>
      <c r="F16" s="3">
        <v>0</v>
      </c>
      <c r="G16" s="3">
        <f>'April 2021'!G16+'May 2021'!F16</f>
        <v>0</v>
      </c>
      <c r="H16" s="3">
        <f t="shared" si="1"/>
        <v>1024.9740000000004</v>
      </c>
      <c r="I16" s="3">
        <f>'April 2021'!N16</f>
        <v>111.19599999999997</v>
      </c>
      <c r="J16" s="3">
        <v>0.39</v>
      </c>
      <c r="K16" s="3">
        <f>'April 2021'!K16+'May 2021'!J16</f>
        <v>0.81499999999999995</v>
      </c>
      <c r="L16" s="3">
        <v>0</v>
      </c>
      <c r="M16" s="3">
        <f>'April 2021'!M16+'May 2021'!L16</f>
        <v>0</v>
      </c>
      <c r="N16" s="3">
        <f t="shared" si="2"/>
        <v>111.58599999999997</v>
      </c>
      <c r="O16" s="3">
        <f>'April 2021'!T16</f>
        <v>245.90200000000002</v>
      </c>
      <c r="P16" s="3">
        <v>0</v>
      </c>
      <c r="Q16" s="3">
        <f>'April 2021'!Q16+'May 2021'!P16</f>
        <v>0</v>
      </c>
      <c r="R16" s="3">
        <v>0</v>
      </c>
      <c r="S16" s="3">
        <f>'April 2021'!S16+'May 2021'!R16</f>
        <v>0</v>
      </c>
      <c r="T16" s="3">
        <f t="shared" si="3"/>
        <v>245.90200000000002</v>
      </c>
      <c r="U16" s="3">
        <f t="shared" si="0"/>
        <v>1382.4620000000004</v>
      </c>
    </row>
    <row r="17" spans="1:22" ht="61.5" customHeight="1">
      <c r="A17" s="37">
        <v>9</v>
      </c>
      <c r="B17" s="47" t="s">
        <v>24</v>
      </c>
      <c r="C17" s="3">
        <f>'April 2021'!H17</f>
        <v>183.82599999999994</v>
      </c>
      <c r="D17" s="3">
        <v>0</v>
      </c>
      <c r="E17" s="3">
        <f>'April 2021'!E17+'May 2021'!D17</f>
        <v>0</v>
      </c>
      <c r="F17" s="3">
        <v>0</v>
      </c>
      <c r="G17" s="3">
        <f>'April 2021'!G17+'May 2021'!F17</f>
        <v>0</v>
      </c>
      <c r="H17" s="3">
        <f t="shared" si="1"/>
        <v>183.82599999999994</v>
      </c>
      <c r="I17" s="3">
        <f>'April 2021'!N17</f>
        <v>341.11500000000012</v>
      </c>
      <c r="J17" s="3">
        <v>0.375</v>
      </c>
      <c r="K17" s="3">
        <f>'April 2021'!K17+'May 2021'!J17</f>
        <v>0.75</v>
      </c>
      <c r="L17" s="3">
        <v>0</v>
      </c>
      <c r="M17" s="3">
        <f>'April 2021'!M17+'May 2021'!L17</f>
        <v>0</v>
      </c>
      <c r="N17" s="3">
        <f t="shared" si="2"/>
        <v>341.49000000000012</v>
      </c>
      <c r="O17" s="3">
        <f>'April 2021'!T17</f>
        <v>64.375</v>
      </c>
      <c r="P17" s="3">
        <v>0</v>
      </c>
      <c r="Q17" s="3">
        <f>'April 2021'!Q17+'May 2021'!P17</f>
        <v>0</v>
      </c>
      <c r="R17" s="3">
        <v>0</v>
      </c>
      <c r="S17" s="3">
        <f>'April 2021'!S17+'May 2021'!R17</f>
        <v>0</v>
      </c>
      <c r="T17" s="3">
        <f t="shared" si="3"/>
        <v>64.375</v>
      </c>
      <c r="U17" s="3">
        <f t="shared" si="0"/>
        <v>589.69100000000003</v>
      </c>
    </row>
    <row r="18" spans="1:22" s="23" customFormat="1" ht="38.25" customHeight="1">
      <c r="A18" s="62">
        <v>10</v>
      </c>
      <c r="B18" s="64" t="s">
        <v>25</v>
      </c>
      <c r="C18" s="3">
        <f>'April 2021'!H18</f>
        <v>210.55600000000007</v>
      </c>
      <c r="D18" s="3">
        <v>0</v>
      </c>
      <c r="E18" s="3">
        <f>'April 2021'!E18+'May 2021'!D18</f>
        <v>0</v>
      </c>
      <c r="F18" s="3">
        <v>0</v>
      </c>
      <c r="G18" s="3">
        <f>'April 2021'!G18+'May 2021'!F18</f>
        <v>0</v>
      </c>
      <c r="H18" s="3">
        <f t="shared" si="1"/>
        <v>210.55600000000007</v>
      </c>
      <c r="I18" s="3">
        <f>'April 2021'!N18</f>
        <v>347.22199999999998</v>
      </c>
      <c r="J18" s="3">
        <v>0.505</v>
      </c>
      <c r="K18" s="3">
        <f>'April 2021'!K18+'May 2021'!J18</f>
        <v>1.52</v>
      </c>
      <c r="L18" s="3">
        <v>0</v>
      </c>
      <c r="M18" s="3">
        <f>'April 2021'!M18+'May 2021'!L18</f>
        <v>0</v>
      </c>
      <c r="N18" s="3">
        <f t="shared" si="2"/>
        <v>347.72699999999998</v>
      </c>
      <c r="O18" s="3">
        <f>'April 2021'!T18</f>
        <v>8.3749999999999982</v>
      </c>
      <c r="P18" s="3">
        <v>0</v>
      </c>
      <c r="Q18" s="3">
        <f>'April 2021'!Q18+'May 2021'!P18</f>
        <v>0</v>
      </c>
      <c r="R18" s="3">
        <v>0</v>
      </c>
      <c r="S18" s="3">
        <f>'April 2021'!S18+'May 2021'!R18</f>
        <v>0</v>
      </c>
      <c r="T18" s="3">
        <f t="shared" si="3"/>
        <v>8.3749999999999982</v>
      </c>
      <c r="U18" s="3">
        <f t="shared" si="0"/>
        <v>566.65800000000002</v>
      </c>
      <c r="V18" s="65"/>
    </row>
    <row r="19" spans="1:22" s="23" customFormat="1" ht="38.25" customHeight="1">
      <c r="A19" s="61"/>
      <c r="B19" s="63" t="s">
        <v>26</v>
      </c>
      <c r="C19" s="6">
        <f>SUM(C16:C18)</f>
        <v>1419.3560000000004</v>
      </c>
      <c r="D19" s="6">
        <f t="shared" ref="D19:U19" si="7">SUM(D16:D18)</f>
        <v>0</v>
      </c>
      <c r="E19" s="6">
        <f t="shared" si="7"/>
        <v>0.18</v>
      </c>
      <c r="F19" s="6">
        <f t="shared" si="7"/>
        <v>0</v>
      </c>
      <c r="G19" s="6">
        <f t="shared" si="7"/>
        <v>0</v>
      </c>
      <c r="H19" s="6">
        <f t="shared" si="7"/>
        <v>1419.3560000000004</v>
      </c>
      <c r="I19" s="6">
        <f t="shared" si="7"/>
        <v>799.53300000000013</v>
      </c>
      <c r="J19" s="6">
        <f t="shared" si="7"/>
        <v>1.27</v>
      </c>
      <c r="K19" s="6">
        <f t="shared" si="7"/>
        <v>3.085</v>
      </c>
      <c r="L19" s="6">
        <f t="shared" si="7"/>
        <v>0</v>
      </c>
      <c r="M19" s="6">
        <f t="shared" si="7"/>
        <v>0</v>
      </c>
      <c r="N19" s="6">
        <f t="shared" si="7"/>
        <v>800.80300000000011</v>
      </c>
      <c r="O19" s="6">
        <f t="shared" si="7"/>
        <v>318.65200000000004</v>
      </c>
      <c r="P19" s="6">
        <f t="shared" si="7"/>
        <v>0</v>
      </c>
      <c r="Q19" s="6">
        <f t="shared" si="7"/>
        <v>0</v>
      </c>
      <c r="R19" s="6">
        <f t="shared" si="7"/>
        <v>0</v>
      </c>
      <c r="S19" s="6">
        <f t="shared" si="7"/>
        <v>0</v>
      </c>
      <c r="T19" s="6">
        <f t="shared" si="7"/>
        <v>318.65200000000004</v>
      </c>
      <c r="U19" s="6">
        <f t="shared" si="7"/>
        <v>2538.8110000000006</v>
      </c>
      <c r="V19" s="65">
        <f t="shared" ref="V19" si="8">SUM(V16:V18)</f>
        <v>0</v>
      </c>
    </row>
    <row r="20" spans="1:22" ht="38.25" customHeight="1">
      <c r="A20" s="62">
        <v>11</v>
      </c>
      <c r="B20" s="64" t="s">
        <v>27</v>
      </c>
      <c r="C20" s="3">
        <f>'April 2021'!H20</f>
        <v>639.82999999999993</v>
      </c>
      <c r="D20" s="3">
        <v>0.12</v>
      </c>
      <c r="E20" s="3">
        <f>'April 2021'!E20+'May 2021'!D20</f>
        <v>0.3</v>
      </c>
      <c r="F20" s="3">
        <v>0</v>
      </c>
      <c r="G20" s="3">
        <f>'April 2021'!G20+'May 2021'!F20</f>
        <v>0</v>
      </c>
      <c r="H20" s="3">
        <f t="shared" si="1"/>
        <v>639.94999999999993</v>
      </c>
      <c r="I20" s="3">
        <f>'April 2021'!N20</f>
        <v>390.71000000000004</v>
      </c>
      <c r="J20" s="3">
        <v>0.48499999999999999</v>
      </c>
      <c r="K20" s="3">
        <f>'April 2021'!K20+'May 2021'!J20</f>
        <v>1.1850000000000001</v>
      </c>
      <c r="L20" s="3">
        <v>0</v>
      </c>
      <c r="M20" s="3">
        <f>'April 2021'!M20+'May 2021'!L20</f>
        <v>0</v>
      </c>
      <c r="N20" s="3">
        <f t="shared" si="2"/>
        <v>391.19500000000005</v>
      </c>
      <c r="O20" s="3">
        <f>'April 2021'!T20</f>
        <v>40.220000000000006</v>
      </c>
      <c r="P20" s="3">
        <v>0</v>
      </c>
      <c r="Q20" s="3">
        <f>'April 2021'!Q20+'May 2021'!P20</f>
        <v>0</v>
      </c>
      <c r="R20" s="3">
        <v>0</v>
      </c>
      <c r="S20" s="3">
        <f>'April 2021'!S20+'May 2021'!R20</f>
        <v>0</v>
      </c>
      <c r="T20" s="3">
        <f t="shared" si="3"/>
        <v>40.220000000000006</v>
      </c>
      <c r="U20" s="3">
        <f t="shared" si="0"/>
        <v>1071.365</v>
      </c>
    </row>
    <row r="21" spans="1:22" ht="38.25" customHeight="1">
      <c r="A21" s="62">
        <v>12</v>
      </c>
      <c r="B21" s="64" t="s">
        <v>28</v>
      </c>
      <c r="C21" s="3">
        <f>'April 2021'!H21</f>
        <v>18.919999999999995</v>
      </c>
      <c r="D21" s="3">
        <v>0</v>
      </c>
      <c r="E21" s="3">
        <f>'April 2021'!E21+'May 2021'!D21</f>
        <v>0</v>
      </c>
      <c r="F21" s="3">
        <v>8.36</v>
      </c>
      <c r="G21" s="3">
        <f>'April 2021'!G21+'May 2021'!F21</f>
        <v>8.36</v>
      </c>
      <c r="H21" s="3">
        <f t="shared" si="1"/>
        <v>10.559999999999995</v>
      </c>
      <c r="I21" s="3">
        <f>'April 2021'!N21</f>
        <v>389.07299999999998</v>
      </c>
      <c r="J21" s="3">
        <v>9.8000000000000007</v>
      </c>
      <c r="K21" s="3">
        <f>'April 2021'!K21+'May 2021'!J21</f>
        <v>10.370000000000001</v>
      </c>
      <c r="L21" s="3">
        <v>0</v>
      </c>
      <c r="M21" s="3">
        <f>'April 2021'!M21+'May 2021'!L21</f>
        <v>0</v>
      </c>
      <c r="N21" s="3">
        <f t="shared" si="2"/>
        <v>398.87299999999999</v>
      </c>
      <c r="O21" s="3">
        <f>'April 2021'!T21</f>
        <v>19.559999999999999</v>
      </c>
      <c r="P21" s="3">
        <v>0</v>
      </c>
      <c r="Q21" s="3">
        <f>'April 2021'!Q21+'May 2021'!P21</f>
        <v>0</v>
      </c>
      <c r="R21" s="3">
        <v>0</v>
      </c>
      <c r="S21" s="3">
        <f>'April 2021'!S21+'May 2021'!R21</f>
        <v>0</v>
      </c>
      <c r="T21" s="3">
        <f t="shared" si="3"/>
        <v>19.559999999999999</v>
      </c>
      <c r="U21" s="3">
        <f t="shared" si="0"/>
        <v>428.99299999999999</v>
      </c>
    </row>
    <row r="22" spans="1:22" s="23" customFormat="1" ht="38.25" customHeight="1">
      <c r="A22" s="62">
        <v>13</v>
      </c>
      <c r="B22" s="64" t="s">
        <v>29</v>
      </c>
      <c r="C22" s="3">
        <f>'April 2021'!H22</f>
        <v>180.71000000000004</v>
      </c>
      <c r="D22" s="3">
        <v>0</v>
      </c>
      <c r="E22" s="3">
        <f>'April 2021'!E22+'May 2021'!D22</f>
        <v>0</v>
      </c>
      <c r="F22" s="3">
        <v>0</v>
      </c>
      <c r="G22" s="3">
        <f>'April 2021'!G22+'May 2021'!F22</f>
        <v>0</v>
      </c>
      <c r="H22" s="3">
        <f t="shared" si="1"/>
        <v>180.71000000000004</v>
      </c>
      <c r="I22" s="3">
        <f>'April 2021'!N22</f>
        <v>353.51499999999999</v>
      </c>
      <c r="J22" s="3">
        <v>3.54</v>
      </c>
      <c r="K22" s="3">
        <f>'April 2021'!K22+'May 2021'!J22</f>
        <v>3.59</v>
      </c>
      <c r="L22" s="3">
        <v>0</v>
      </c>
      <c r="M22" s="3">
        <f>'April 2021'!M22+'May 2021'!L22</f>
        <v>0</v>
      </c>
      <c r="N22" s="3">
        <f t="shared" si="2"/>
        <v>357.05500000000001</v>
      </c>
      <c r="O22" s="3">
        <f>'April 2021'!T22</f>
        <v>13.350000000000001</v>
      </c>
      <c r="P22" s="3">
        <v>0</v>
      </c>
      <c r="Q22" s="3">
        <f>'April 2021'!Q22+'May 2021'!P22</f>
        <v>0</v>
      </c>
      <c r="R22" s="3">
        <v>0</v>
      </c>
      <c r="S22" s="3">
        <f>'April 2021'!S22+'May 2021'!R22</f>
        <v>0</v>
      </c>
      <c r="T22" s="3">
        <f t="shared" si="3"/>
        <v>13.350000000000001</v>
      </c>
      <c r="U22" s="3">
        <f t="shared" si="0"/>
        <v>551.11500000000012</v>
      </c>
      <c r="V22" s="65"/>
    </row>
    <row r="23" spans="1:22" s="23" customFormat="1" ht="38.25" customHeight="1">
      <c r="A23" s="62">
        <v>14</v>
      </c>
      <c r="B23" s="64" t="s">
        <v>30</v>
      </c>
      <c r="C23" s="3">
        <f>'April 2021'!H23</f>
        <v>422.29499999999985</v>
      </c>
      <c r="D23" s="3">
        <v>6</v>
      </c>
      <c r="E23" s="3">
        <f>'April 2021'!E23+'May 2021'!D23</f>
        <v>6</v>
      </c>
      <c r="F23" s="3">
        <v>0</v>
      </c>
      <c r="G23" s="3">
        <f>'April 2021'!G23+'May 2021'!F23</f>
        <v>0</v>
      </c>
      <c r="H23" s="3">
        <f t="shared" si="1"/>
        <v>428.29499999999985</v>
      </c>
      <c r="I23" s="3">
        <f>'April 2021'!N23</f>
        <v>78.069999999999993</v>
      </c>
      <c r="J23" s="3">
        <v>0</v>
      </c>
      <c r="K23" s="3">
        <f>'April 2021'!K23+'May 2021'!J23</f>
        <v>1.27</v>
      </c>
      <c r="L23" s="3">
        <v>0</v>
      </c>
      <c r="M23" s="3">
        <f>'April 2021'!M23+'May 2021'!L23</f>
        <v>0</v>
      </c>
      <c r="N23" s="3">
        <f t="shared" si="2"/>
        <v>78.069999999999993</v>
      </c>
      <c r="O23" s="3">
        <f>'April 2021'!T23</f>
        <v>22.5</v>
      </c>
      <c r="P23" s="3">
        <v>0</v>
      </c>
      <c r="Q23" s="3">
        <f>'April 2021'!Q23+'May 2021'!P23</f>
        <v>0</v>
      </c>
      <c r="R23" s="3">
        <v>0</v>
      </c>
      <c r="S23" s="3">
        <f>'April 2021'!S23+'May 2021'!R23</f>
        <v>0</v>
      </c>
      <c r="T23" s="3">
        <f t="shared" si="3"/>
        <v>22.5</v>
      </c>
      <c r="U23" s="3">
        <f t="shared" si="0"/>
        <v>528.86499999999978</v>
      </c>
      <c r="V23" s="65"/>
    </row>
    <row r="24" spans="1:22" s="23" customFormat="1" ht="38.25" customHeight="1">
      <c r="A24" s="61"/>
      <c r="B24" s="63" t="s">
        <v>31</v>
      </c>
      <c r="C24" s="6">
        <f>SUM(C20:C23)</f>
        <v>1261.7549999999997</v>
      </c>
      <c r="D24" s="6">
        <f t="shared" ref="D24:U24" si="9">SUM(D20:D23)</f>
        <v>6.12</v>
      </c>
      <c r="E24" s="6">
        <f t="shared" si="9"/>
        <v>6.3</v>
      </c>
      <c r="F24" s="6">
        <f t="shared" si="9"/>
        <v>8.36</v>
      </c>
      <c r="G24" s="6">
        <f t="shared" si="9"/>
        <v>8.36</v>
      </c>
      <c r="H24" s="6">
        <f t="shared" si="9"/>
        <v>1259.5149999999999</v>
      </c>
      <c r="I24" s="6">
        <f t="shared" si="9"/>
        <v>1211.3679999999999</v>
      </c>
      <c r="J24" s="6">
        <f t="shared" si="9"/>
        <v>13.824999999999999</v>
      </c>
      <c r="K24" s="6">
        <f t="shared" si="9"/>
        <v>16.415000000000003</v>
      </c>
      <c r="L24" s="6">
        <f t="shared" si="9"/>
        <v>0</v>
      </c>
      <c r="M24" s="6">
        <f t="shared" si="9"/>
        <v>0</v>
      </c>
      <c r="N24" s="6">
        <f t="shared" si="9"/>
        <v>1225.193</v>
      </c>
      <c r="O24" s="6">
        <f t="shared" si="9"/>
        <v>95.63</v>
      </c>
      <c r="P24" s="6">
        <f t="shared" si="9"/>
        <v>0</v>
      </c>
      <c r="Q24" s="6">
        <f t="shared" si="9"/>
        <v>0</v>
      </c>
      <c r="R24" s="6">
        <f t="shared" si="9"/>
        <v>0</v>
      </c>
      <c r="S24" s="6">
        <f t="shared" si="9"/>
        <v>0</v>
      </c>
      <c r="T24" s="6">
        <f t="shared" si="9"/>
        <v>95.63</v>
      </c>
      <c r="U24" s="6">
        <f t="shared" si="9"/>
        <v>2580.3379999999997</v>
      </c>
      <c r="V24" s="65"/>
    </row>
    <row r="25" spans="1:22" s="23" customFormat="1" ht="38.25" customHeight="1">
      <c r="A25" s="61"/>
      <c r="B25" s="63" t="s">
        <v>32</v>
      </c>
      <c r="C25" s="6">
        <f>C24+C19+C15+C11</f>
        <v>5613.8759999999993</v>
      </c>
      <c r="D25" s="6">
        <f t="shared" ref="D25:U25" si="10">D24+D19+D15+D11</f>
        <v>6.12</v>
      </c>
      <c r="E25" s="6">
        <f t="shared" si="10"/>
        <v>6.4799999999999995</v>
      </c>
      <c r="F25" s="6">
        <f t="shared" si="10"/>
        <v>35.93</v>
      </c>
      <c r="G25" s="6">
        <f t="shared" si="10"/>
        <v>35.93</v>
      </c>
      <c r="H25" s="6">
        <f t="shared" si="10"/>
        <v>5584.0659999999989</v>
      </c>
      <c r="I25" s="6">
        <f t="shared" si="10"/>
        <v>5757.3180000000002</v>
      </c>
      <c r="J25" s="6">
        <f t="shared" si="10"/>
        <v>79.588999999999999</v>
      </c>
      <c r="K25" s="6">
        <f t="shared" si="10"/>
        <v>113.21300000000001</v>
      </c>
      <c r="L25" s="6">
        <f t="shared" si="10"/>
        <v>0</v>
      </c>
      <c r="M25" s="6">
        <f t="shared" si="10"/>
        <v>0</v>
      </c>
      <c r="N25" s="6">
        <f t="shared" si="10"/>
        <v>5836.9070000000011</v>
      </c>
      <c r="O25" s="6">
        <f t="shared" si="10"/>
        <v>652.12199999999996</v>
      </c>
      <c r="P25" s="6">
        <f t="shared" si="10"/>
        <v>0</v>
      </c>
      <c r="Q25" s="6">
        <f t="shared" si="10"/>
        <v>0</v>
      </c>
      <c r="R25" s="6">
        <f t="shared" si="10"/>
        <v>1.88</v>
      </c>
      <c r="S25" s="6">
        <f t="shared" si="10"/>
        <v>1.88</v>
      </c>
      <c r="T25" s="6">
        <f t="shared" si="10"/>
        <v>650.24199999999996</v>
      </c>
      <c r="U25" s="6">
        <f t="shared" si="10"/>
        <v>12071.214999999998</v>
      </c>
      <c r="V25" s="65"/>
    </row>
    <row r="26" spans="1:22" ht="38.25" customHeight="1">
      <c r="A26" s="62">
        <v>15</v>
      </c>
      <c r="B26" s="64" t="s">
        <v>33</v>
      </c>
      <c r="C26" s="3">
        <f>'April 2021'!H26</f>
        <v>7415.8259999999991</v>
      </c>
      <c r="D26" s="3">
        <v>1.6259999999999999</v>
      </c>
      <c r="E26" s="3">
        <f>'April 2021'!E26+'May 2021'!D26</f>
        <v>16.805</v>
      </c>
      <c r="F26" s="3">
        <v>0</v>
      </c>
      <c r="G26" s="3">
        <f>'April 2021'!G26+'May 2021'!F26</f>
        <v>0</v>
      </c>
      <c r="H26" s="3">
        <f t="shared" si="1"/>
        <v>7417.4519999999993</v>
      </c>
      <c r="I26" s="3">
        <f>'April 2021'!N26</f>
        <v>59.050000000000004</v>
      </c>
      <c r="J26" s="3">
        <v>0</v>
      </c>
      <c r="K26" s="3">
        <f>'April 2021'!K26+'May 2021'!J26</f>
        <v>0</v>
      </c>
      <c r="L26" s="3">
        <v>0</v>
      </c>
      <c r="M26" s="3">
        <f>'April 2021'!M26+'May 2021'!L26</f>
        <v>0</v>
      </c>
      <c r="N26" s="3">
        <f t="shared" si="2"/>
        <v>59.050000000000004</v>
      </c>
      <c r="O26" s="3">
        <f>'April 2021'!T26</f>
        <v>1.02</v>
      </c>
      <c r="P26" s="3">
        <v>0</v>
      </c>
      <c r="Q26" s="3">
        <f>'April 2021'!Q26+'May 2021'!P26</f>
        <v>0</v>
      </c>
      <c r="R26" s="3">
        <v>0</v>
      </c>
      <c r="S26" s="3">
        <f>'April 2021'!S26+'May 2021'!R26</f>
        <v>0</v>
      </c>
      <c r="T26" s="3">
        <f t="shared" si="3"/>
        <v>1.02</v>
      </c>
      <c r="U26" s="3">
        <f t="shared" si="0"/>
        <v>7477.5219999999999</v>
      </c>
    </row>
    <row r="27" spans="1:22" s="23" customFormat="1" ht="38.25" customHeight="1">
      <c r="A27" s="62">
        <v>16</v>
      </c>
      <c r="B27" s="64" t="s">
        <v>34</v>
      </c>
      <c r="C27" s="3">
        <f>'April 2021'!H27</f>
        <v>5475.7350000000015</v>
      </c>
      <c r="D27" s="3">
        <v>6.58</v>
      </c>
      <c r="E27" s="3">
        <f>'April 2021'!E27+'May 2021'!D27</f>
        <v>13.815</v>
      </c>
      <c r="F27" s="3">
        <v>0</v>
      </c>
      <c r="G27" s="3">
        <f>'April 2021'!G27+'May 2021'!F27</f>
        <v>0</v>
      </c>
      <c r="H27" s="3">
        <f t="shared" si="1"/>
        <v>5482.3150000000014</v>
      </c>
      <c r="I27" s="3">
        <f>'April 2021'!N27</f>
        <v>557.3180000000001</v>
      </c>
      <c r="J27" s="3">
        <v>1.24</v>
      </c>
      <c r="K27" s="3">
        <f>'April 2021'!K27+'May 2021'!J27</f>
        <v>2.5599999999999996</v>
      </c>
      <c r="L27" s="3">
        <v>0</v>
      </c>
      <c r="M27" s="3">
        <f>'April 2021'!M27+'May 2021'!L27</f>
        <v>0</v>
      </c>
      <c r="N27" s="3">
        <f t="shared" si="2"/>
        <v>558.55800000000011</v>
      </c>
      <c r="O27" s="3">
        <f>'April 2021'!T27</f>
        <v>16.920000000000002</v>
      </c>
      <c r="P27" s="3">
        <v>0</v>
      </c>
      <c r="Q27" s="3">
        <f>'April 2021'!Q27+'May 2021'!P27</f>
        <v>0</v>
      </c>
      <c r="R27" s="3">
        <v>0</v>
      </c>
      <c r="S27" s="3">
        <f>'April 2021'!S27+'May 2021'!R27</f>
        <v>0</v>
      </c>
      <c r="T27" s="3">
        <f t="shared" si="3"/>
        <v>16.920000000000002</v>
      </c>
      <c r="U27" s="3">
        <f t="shared" si="0"/>
        <v>6057.7930000000015</v>
      </c>
      <c r="V27" s="65"/>
    </row>
    <row r="28" spans="1:22" s="23" customFormat="1" ht="38.25" customHeight="1">
      <c r="A28" s="61"/>
      <c r="B28" s="63" t="s">
        <v>35</v>
      </c>
      <c r="C28" s="6">
        <f>SUM(C26:C27)</f>
        <v>12891.561000000002</v>
      </c>
      <c r="D28" s="6">
        <f t="shared" ref="D28:U28" si="11">SUM(D26:D27)</f>
        <v>8.2059999999999995</v>
      </c>
      <c r="E28" s="6">
        <f t="shared" si="11"/>
        <v>30.619999999999997</v>
      </c>
      <c r="F28" s="6">
        <f t="shared" si="11"/>
        <v>0</v>
      </c>
      <c r="G28" s="6">
        <f t="shared" si="11"/>
        <v>0</v>
      </c>
      <c r="H28" s="6">
        <f t="shared" si="11"/>
        <v>12899.767</v>
      </c>
      <c r="I28" s="6">
        <f t="shared" si="11"/>
        <v>616.36800000000005</v>
      </c>
      <c r="J28" s="6">
        <f t="shared" si="11"/>
        <v>1.24</v>
      </c>
      <c r="K28" s="6">
        <f t="shared" si="11"/>
        <v>2.5599999999999996</v>
      </c>
      <c r="L28" s="6">
        <f t="shared" si="11"/>
        <v>0</v>
      </c>
      <c r="M28" s="6">
        <f t="shared" si="11"/>
        <v>0</v>
      </c>
      <c r="N28" s="6">
        <f t="shared" si="11"/>
        <v>617.60800000000006</v>
      </c>
      <c r="O28" s="6">
        <f t="shared" si="11"/>
        <v>17.940000000000001</v>
      </c>
      <c r="P28" s="6">
        <f t="shared" si="11"/>
        <v>0</v>
      </c>
      <c r="Q28" s="6">
        <f t="shared" si="11"/>
        <v>0</v>
      </c>
      <c r="R28" s="6">
        <f t="shared" si="11"/>
        <v>0</v>
      </c>
      <c r="S28" s="6">
        <f t="shared" si="11"/>
        <v>0</v>
      </c>
      <c r="T28" s="6">
        <f t="shared" si="11"/>
        <v>17.940000000000001</v>
      </c>
      <c r="U28" s="6">
        <f t="shared" si="11"/>
        <v>13535.315000000002</v>
      </c>
      <c r="V28" s="65"/>
    </row>
    <row r="29" spans="1:22" ht="38.25" customHeight="1">
      <c r="A29" s="62">
        <v>17</v>
      </c>
      <c r="B29" s="64" t="s">
        <v>36</v>
      </c>
      <c r="C29" s="3">
        <f>'April 2021'!H29</f>
        <v>4390.4980000000005</v>
      </c>
      <c r="D29" s="3">
        <v>2.0099999999999998</v>
      </c>
      <c r="E29" s="3">
        <f>'April 2021'!E29+'May 2021'!D29</f>
        <v>9.4310000000000009</v>
      </c>
      <c r="F29" s="3">
        <v>0</v>
      </c>
      <c r="G29" s="3">
        <f>'April 2021'!G29+'May 2021'!F29</f>
        <v>0</v>
      </c>
      <c r="H29" s="3">
        <f t="shared" si="1"/>
        <v>4392.5080000000007</v>
      </c>
      <c r="I29" s="3">
        <f>'April 2021'!N29</f>
        <v>96.66</v>
      </c>
      <c r="J29" s="3">
        <v>0</v>
      </c>
      <c r="K29" s="3">
        <f>'April 2021'!K29+'May 2021'!J29</f>
        <v>0</v>
      </c>
      <c r="L29" s="3">
        <v>0</v>
      </c>
      <c r="M29" s="3">
        <f>'April 2021'!M29+'May 2021'!L29</f>
        <v>0</v>
      </c>
      <c r="N29" s="3">
        <f t="shared" si="2"/>
        <v>96.66</v>
      </c>
      <c r="O29" s="3">
        <f>'April 2021'!T29</f>
        <v>57.720000000000006</v>
      </c>
      <c r="P29" s="3">
        <v>0</v>
      </c>
      <c r="Q29" s="3">
        <f>'April 2021'!Q29+'May 2021'!P29</f>
        <v>0</v>
      </c>
      <c r="R29" s="3">
        <v>0</v>
      </c>
      <c r="S29" s="3">
        <f>'April 2021'!S29+'May 2021'!R29</f>
        <v>0</v>
      </c>
      <c r="T29" s="3">
        <f t="shared" si="3"/>
        <v>57.720000000000006</v>
      </c>
      <c r="U29" s="3">
        <f t="shared" si="0"/>
        <v>4546.8880000000008</v>
      </c>
    </row>
    <row r="30" spans="1:22" ht="38.25" customHeight="1">
      <c r="A30" s="62">
        <v>18</v>
      </c>
      <c r="B30" s="64" t="s">
        <v>37</v>
      </c>
      <c r="C30" s="3">
        <f>'April 2021'!H30</f>
        <v>403.63099999999991</v>
      </c>
      <c r="D30" s="3">
        <v>0.23</v>
      </c>
      <c r="E30" s="3">
        <f>'April 2021'!E30+'May 2021'!D30</f>
        <v>0.94899999999999995</v>
      </c>
      <c r="F30" s="3">
        <v>0</v>
      </c>
      <c r="G30" s="3">
        <f>'April 2021'!G30+'May 2021'!F30</f>
        <v>0</v>
      </c>
      <c r="H30" s="3">
        <f t="shared" si="1"/>
        <v>403.86099999999993</v>
      </c>
      <c r="I30" s="3">
        <f>'April 2021'!N30</f>
        <v>21.497</v>
      </c>
      <c r="J30" s="3">
        <v>0</v>
      </c>
      <c r="K30" s="3">
        <f>'April 2021'!K30+'May 2021'!J30</f>
        <v>0</v>
      </c>
      <c r="L30" s="3">
        <v>0</v>
      </c>
      <c r="M30" s="3">
        <f>'April 2021'!M30+'May 2021'!L30</f>
        <v>0</v>
      </c>
      <c r="N30" s="3">
        <f t="shared" si="2"/>
        <v>21.497</v>
      </c>
      <c r="O30" s="3">
        <f>'April 2021'!T30</f>
        <v>0.05</v>
      </c>
      <c r="P30" s="3">
        <v>0</v>
      </c>
      <c r="Q30" s="3">
        <f>'April 2021'!Q30+'May 2021'!P30</f>
        <v>0</v>
      </c>
      <c r="R30" s="3">
        <v>0</v>
      </c>
      <c r="S30" s="3">
        <f>'April 2021'!S30+'May 2021'!R30</f>
        <v>0</v>
      </c>
      <c r="T30" s="3">
        <f t="shared" si="3"/>
        <v>0.05</v>
      </c>
      <c r="U30" s="3">
        <f t="shared" si="0"/>
        <v>425.40799999999996</v>
      </c>
    </row>
    <row r="31" spans="1:22" s="23" customFormat="1" ht="38.25" customHeight="1">
      <c r="A31" s="62">
        <v>19</v>
      </c>
      <c r="B31" s="64" t="s">
        <v>38</v>
      </c>
      <c r="C31" s="3">
        <f>'April 2021'!H31</f>
        <v>4227.491</v>
      </c>
      <c r="D31" s="3">
        <v>1.93</v>
      </c>
      <c r="E31" s="3">
        <f>'April 2021'!E31+'May 2021'!D31</f>
        <v>5.87</v>
      </c>
      <c r="F31" s="3">
        <v>0</v>
      </c>
      <c r="G31" s="3">
        <f>'April 2021'!G31+'May 2021'!F31</f>
        <v>0</v>
      </c>
      <c r="H31" s="3">
        <f t="shared" si="1"/>
        <v>4229.4210000000003</v>
      </c>
      <c r="I31" s="3">
        <f>'April 2021'!N31</f>
        <v>100.59000000000002</v>
      </c>
      <c r="J31" s="3">
        <v>0</v>
      </c>
      <c r="K31" s="3">
        <f>'April 2021'!K31+'May 2021'!J31</f>
        <v>0.28000000000000003</v>
      </c>
      <c r="L31" s="3">
        <v>0</v>
      </c>
      <c r="M31" s="3">
        <f>'April 2021'!M31+'May 2021'!L31</f>
        <v>0</v>
      </c>
      <c r="N31" s="3">
        <f t="shared" si="2"/>
        <v>100.59000000000002</v>
      </c>
      <c r="O31" s="3">
        <f>'April 2021'!T31</f>
        <v>158.35</v>
      </c>
      <c r="P31" s="3">
        <v>0</v>
      </c>
      <c r="Q31" s="3">
        <f>'April 2021'!Q31+'May 2021'!P31</f>
        <v>0</v>
      </c>
      <c r="R31" s="3">
        <v>0</v>
      </c>
      <c r="S31" s="3">
        <f>'April 2021'!S31+'May 2021'!R31</f>
        <v>0</v>
      </c>
      <c r="T31" s="3">
        <f t="shared" si="3"/>
        <v>158.35</v>
      </c>
      <c r="U31" s="3">
        <f t="shared" si="0"/>
        <v>4488.3610000000008</v>
      </c>
      <c r="V31" s="65"/>
    </row>
    <row r="32" spans="1:22" ht="38.25" customHeight="1">
      <c r="A32" s="62">
        <v>20</v>
      </c>
      <c r="B32" s="64" t="s">
        <v>39</v>
      </c>
      <c r="C32" s="3">
        <f>'April 2021'!H32</f>
        <v>2580.9857999999999</v>
      </c>
      <c r="D32" s="3">
        <v>1.9</v>
      </c>
      <c r="E32" s="3">
        <f>'April 2021'!E32+'May 2021'!D32</f>
        <v>5.57</v>
      </c>
      <c r="F32" s="3">
        <v>0</v>
      </c>
      <c r="G32" s="3">
        <f>'April 2021'!G32+'May 2021'!F32</f>
        <v>0</v>
      </c>
      <c r="H32" s="3">
        <f t="shared" si="1"/>
        <v>2582.8858</v>
      </c>
      <c r="I32" s="3">
        <f>'April 2021'!N32</f>
        <v>184.42100000000005</v>
      </c>
      <c r="J32" s="3">
        <v>0.46500000000000002</v>
      </c>
      <c r="K32" s="3">
        <f>'April 2021'!K32+'May 2021'!J32</f>
        <v>2.8249999999999997</v>
      </c>
      <c r="L32" s="3">
        <v>0</v>
      </c>
      <c r="M32" s="3">
        <f>'April 2021'!M32+'May 2021'!L32</f>
        <v>0</v>
      </c>
      <c r="N32" s="3">
        <f t="shared" si="2"/>
        <v>184.88600000000005</v>
      </c>
      <c r="O32" s="3">
        <f>'April 2021'!T32</f>
        <v>20.792000000000002</v>
      </c>
      <c r="P32" s="3">
        <v>0</v>
      </c>
      <c r="Q32" s="3">
        <f>'April 2021'!Q32+'May 2021'!P32</f>
        <v>7.0000000000000001E-3</v>
      </c>
      <c r="R32" s="3">
        <v>0</v>
      </c>
      <c r="S32" s="3">
        <f>'April 2021'!S32+'May 2021'!R32</f>
        <v>0</v>
      </c>
      <c r="T32" s="3">
        <f t="shared" si="3"/>
        <v>20.792000000000002</v>
      </c>
      <c r="U32" s="3">
        <f t="shared" si="0"/>
        <v>2788.5637999999999</v>
      </c>
    </row>
    <row r="33" spans="1:22" s="23" customFormat="1" ht="38.25" customHeight="1">
      <c r="A33" s="61"/>
      <c r="B33" s="63" t="s">
        <v>40</v>
      </c>
      <c r="C33" s="6">
        <f>SUM(C29:C32)</f>
        <v>11602.605800000001</v>
      </c>
      <c r="D33" s="6">
        <f t="shared" ref="D33:U33" si="12">SUM(D29:D32)</f>
        <v>6.07</v>
      </c>
      <c r="E33" s="6">
        <f t="shared" si="12"/>
        <v>21.82</v>
      </c>
      <c r="F33" s="6">
        <f t="shared" si="12"/>
        <v>0</v>
      </c>
      <c r="G33" s="6">
        <f t="shared" si="12"/>
        <v>0</v>
      </c>
      <c r="H33" s="6">
        <f t="shared" si="12"/>
        <v>11608.675800000001</v>
      </c>
      <c r="I33" s="6">
        <f t="shared" si="12"/>
        <v>403.16800000000006</v>
      </c>
      <c r="J33" s="6">
        <f t="shared" si="12"/>
        <v>0.46500000000000002</v>
      </c>
      <c r="K33" s="6">
        <f t="shared" si="12"/>
        <v>3.1049999999999995</v>
      </c>
      <c r="L33" s="6">
        <f t="shared" si="12"/>
        <v>0</v>
      </c>
      <c r="M33" s="6">
        <f t="shared" si="12"/>
        <v>0</v>
      </c>
      <c r="N33" s="6">
        <f t="shared" si="12"/>
        <v>403.63300000000004</v>
      </c>
      <c r="O33" s="6">
        <f t="shared" si="12"/>
        <v>236.91200000000001</v>
      </c>
      <c r="P33" s="6">
        <f t="shared" si="12"/>
        <v>0</v>
      </c>
      <c r="Q33" s="6">
        <f t="shared" si="12"/>
        <v>7.0000000000000001E-3</v>
      </c>
      <c r="R33" s="6">
        <f t="shared" si="12"/>
        <v>0</v>
      </c>
      <c r="S33" s="6">
        <f t="shared" si="12"/>
        <v>0</v>
      </c>
      <c r="T33" s="6">
        <f t="shared" si="12"/>
        <v>236.91200000000001</v>
      </c>
      <c r="U33" s="6">
        <f t="shared" si="12"/>
        <v>12249.220800000003</v>
      </c>
      <c r="V33" s="65">
        <f t="shared" ref="V33" si="13">SUM(V29:V32)</f>
        <v>0</v>
      </c>
    </row>
    <row r="34" spans="1:22" ht="38.25" customHeight="1">
      <c r="A34" s="62">
        <v>21</v>
      </c>
      <c r="B34" s="64" t="s">
        <v>41</v>
      </c>
      <c r="C34" s="3">
        <f>'April 2021'!H34</f>
        <v>4373.1900000000005</v>
      </c>
      <c r="D34" s="3">
        <v>0.89</v>
      </c>
      <c r="E34" s="3">
        <f>'April 2021'!E34+'May 2021'!D34</f>
        <v>1.79</v>
      </c>
      <c r="F34" s="3">
        <v>0</v>
      </c>
      <c r="G34" s="3">
        <f>'April 2021'!G34+'May 2021'!F34</f>
        <v>0</v>
      </c>
      <c r="H34" s="3">
        <f t="shared" si="1"/>
        <v>4374.0800000000008</v>
      </c>
      <c r="I34" s="3">
        <f>'April 2021'!N34</f>
        <v>9.4</v>
      </c>
      <c r="J34" s="3">
        <v>0</v>
      </c>
      <c r="K34" s="3">
        <f>'April 2021'!K34+'May 2021'!J34</f>
        <v>0</v>
      </c>
      <c r="L34" s="3">
        <v>0</v>
      </c>
      <c r="M34" s="3">
        <f>'April 2021'!M34+'May 2021'!L34</f>
        <v>0</v>
      </c>
      <c r="N34" s="3">
        <f t="shared" si="2"/>
        <v>9.4</v>
      </c>
      <c r="O34" s="3">
        <f>'April 2021'!T34</f>
        <v>0</v>
      </c>
      <c r="P34" s="3">
        <v>0</v>
      </c>
      <c r="Q34" s="3">
        <f>'April 2021'!Q34+'May 2021'!P34</f>
        <v>0</v>
      </c>
      <c r="R34" s="3">
        <v>0</v>
      </c>
      <c r="S34" s="3">
        <f>'April 2021'!S34+'May 2021'!R34</f>
        <v>0</v>
      </c>
      <c r="T34" s="3">
        <f t="shared" si="3"/>
        <v>0</v>
      </c>
      <c r="U34" s="3">
        <f t="shared" si="0"/>
        <v>4383.4800000000005</v>
      </c>
    </row>
    <row r="35" spans="1:22" ht="38.25" customHeight="1">
      <c r="A35" s="62">
        <v>22</v>
      </c>
      <c r="B35" s="64" t="s">
        <v>42</v>
      </c>
      <c r="C35" s="3">
        <f>'April 2021'!H35</f>
        <v>5898.1399999999985</v>
      </c>
      <c r="D35" s="3">
        <v>3.68</v>
      </c>
      <c r="E35" s="3">
        <f>'April 2021'!E35+'May 2021'!D35</f>
        <v>15.2</v>
      </c>
      <c r="F35" s="3">
        <v>0</v>
      </c>
      <c r="G35" s="3">
        <f>'April 2021'!G35+'May 2021'!F35</f>
        <v>0</v>
      </c>
      <c r="H35" s="3">
        <f t="shared" si="1"/>
        <v>5901.8199999999988</v>
      </c>
      <c r="I35" s="3">
        <f>'April 2021'!N35</f>
        <v>4</v>
      </c>
      <c r="J35" s="3">
        <v>0</v>
      </c>
      <c r="K35" s="3">
        <f>'April 2021'!K35+'May 2021'!J35</f>
        <v>0</v>
      </c>
      <c r="L35" s="3">
        <v>0</v>
      </c>
      <c r="M35" s="3">
        <f>'April 2021'!M35+'May 2021'!L35</f>
        <v>0</v>
      </c>
      <c r="N35" s="3">
        <f t="shared" si="2"/>
        <v>4</v>
      </c>
      <c r="O35" s="3">
        <f>'April 2021'!T35</f>
        <v>0.03</v>
      </c>
      <c r="P35" s="3">
        <v>0</v>
      </c>
      <c r="Q35" s="3">
        <f>'April 2021'!Q35+'May 2021'!P35</f>
        <v>0</v>
      </c>
      <c r="R35" s="3">
        <v>0</v>
      </c>
      <c r="S35" s="3">
        <f>'April 2021'!S35+'May 2021'!R35</f>
        <v>0</v>
      </c>
      <c r="T35" s="3">
        <f t="shared" si="3"/>
        <v>0.03</v>
      </c>
      <c r="U35" s="3">
        <f t="shared" si="0"/>
        <v>5905.8499999999985</v>
      </c>
    </row>
    <row r="36" spans="1:22" s="23" customFormat="1" ht="38.25" customHeight="1">
      <c r="A36" s="62">
        <v>23</v>
      </c>
      <c r="B36" s="64" t="s">
        <v>43</v>
      </c>
      <c r="C36" s="3">
        <f>'April 2021'!H36</f>
        <v>2935.1699999999996</v>
      </c>
      <c r="D36" s="3">
        <v>15.25</v>
      </c>
      <c r="E36" s="3">
        <f>'April 2021'!E36+'May 2021'!D36</f>
        <v>15.25</v>
      </c>
      <c r="F36" s="3">
        <v>0</v>
      </c>
      <c r="G36" s="3">
        <f>'April 2021'!G36+'May 2021'!F36</f>
        <v>0</v>
      </c>
      <c r="H36" s="3">
        <f t="shared" si="1"/>
        <v>2950.4199999999996</v>
      </c>
      <c r="I36" s="3">
        <f>'April 2021'!N36</f>
        <v>155.65000000000003</v>
      </c>
      <c r="J36" s="3">
        <v>0</v>
      </c>
      <c r="K36" s="3">
        <f>'April 2021'!K36+'May 2021'!J36</f>
        <v>0</v>
      </c>
      <c r="L36" s="3">
        <v>0</v>
      </c>
      <c r="M36" s="3">
        <f>'April 2021'!M36+'May 2021'!L36</f>
        <v>0</v>
      </c>
      <c r="N36" s="3">
        <f t="shared" si="2"/>
        <v>155.65000000000003</v>
      </c>
      <c r="O36" s="3">
        <f>'April 2021'!T36</f>
        <v>2.2000000000000002</v>
      </c>
      <c r="P36" s="3">
        <v>0</v>
      </c>
      <c r="Q36" s="3">
        <f>'April 2021'!Q36+'May 2021'!P36</f>
        <v>0</v>
      </c>
      <c r="R36" s="3">
        <v>0</v>
      </c>
      <c r="S36" s="3">
        <f>'April 2021'!S36+'May 2021'!R36</f>
        <v>0</v>
      </c>
      <c r="T36" s="3">
        <f t="shared" si="3"/>
        <v>2.2000000000000002</v>
      </c>
      <c r="U36" s="3">
        <f t="shared" si="0"/>
        <v>3108.2699999999995</v>
      </c>
      <c r="V36" s="65"/>
    </row>
    <row r="37" spans="1:22" s="23" customFormat="1" ht="38.25" customHeight="1">
      <c r="A37" s="62">
        <v>24</v>
      </c>
      <c r="B37" s="64" t="s">
        <v>44</v>
      </c>
      <c r="C37" s="3">
        <f>'April 2021'!H37</f>
        <v>4710.0199999999986</v>
      </c>
      <c r="D37" s="3">
        <v>7.82</v>
      </c>
      <c r="E37" s="3">
        <f>'April 2021'!E37+'May 2021'!D37</f>
        <v>16.399999999999999</v>
      </c>
      <c r="F37" s="3">
        <v>0</v>
      </c>
      <c r="G37" s="3">
        <f>'April 2021'!G37+'May 2021'!F37</f>
        <v>0</v>
      </c>
      <c r="H37" s="3">
        <f t="shared" si="1"/>
        <v>4717.8399999999983</v>
      </c>
      <c r="I37" s="3">
        <f>'April 2021'!N37</f>
        <v>6.92</v>
      </c>
      <c r="J37" s="3">
        <v>0</v>
      </c>
      <c r="K37" s="3">
        <f>'April 2021'!K37+'May 2021'!J37</f>
        <v>0</v>
      </c>
      <c r="L37" s="3">
        <v>0</v>
      </c>
      <c r="M37" s="3">
        <f>'April 2021'!M37+'May 2021'!L37</f>
        <v>0</v>
      </c>
      <c r="N37" s="3">
        <f t="shared" si="2"/>
        <v>6.92</v>
      </c>
      <c r="O37" s="3">
        <f>'April 2021'!T37</f>
        <v>1.04</v>
      </c>
      <c r="P37" s="3">
        <v>0</v>
      </c>
      <c r="Q37" s="3">
        <f>'April 2021'!Q37+'May 2021'!P37</f>
        <v>0</v>
      </c>
      <c r="R37" s="3">
        <v>0</v>
      </c>
      <c r="S37" s="3">
        <f>'April 2021'!S37+'May 2021'!R37</f>
        <v>0</v>
      </c>
      <c r="T37" s="3">
        <f t="shared" si="3"/>
        <v>1.04</v>
      </c>
      <c r="U37" s="3">
        <f t="shared" si="0"/>
        <v>4725.7999999999984</v>
      </c>
      <c r="V37" s="65"/>
    </row>
    <row r="38" spans="1:22" s="23" customFormat="1" ht="38.25" customHeight="1">
      <c r="A38" s="61"/>
      <c r="B38" s="63" t="s">
        <v>45</v>
      </c>
      <c r="C38" s="6">
        <f>SUM(C34:C37)</f>
        <v>17916.519999999997</v>
      </c>
      <c r="D38" s="6">
        <f t="shared" ref="D38:U38" si="14">SUM(D34:D37)</f>
        <v>27.64</v>
      </c>
      <c r="E38" s="6">
        <f t="shared" si="14"/>
        <v>48.639999999999993</v>
      </c>
      <c r="F38" s="6">
        <f t="shared" si="14"/>
        <v>0</v>
      </c>
      <c r="G38" s="6">
        <f t="shared" si="14"/>
        <v>0</v>
      </c>
      <c r="H38" s="6">
        <f t="shared" si="14"/>
        <v>17944.159999999996</v>
      </c>
      <c r="I38" s="6">
        <f t="shared" si="14"/>
        <v>175.97000000000003</v>
      </c>
      <c r="J38" s="6">
        <f t="shared" si="14"/>
        <v>0</v>
      </c>
      <c r="K38" s="6">
        <f t="shared" si="14"/>
        <v>0</v>
      </c>
      <c r="L38" s="6">
        <f t="shared" si="14"/>
        <v>0</v>
      </c>
      <c r="M38" s="6">
        <f t="shared" si="14"/>
        <v>0</v>
      </c>
      <c r="N38" s="6">
        <f t="shared" si="14"/>
        <v>175.97000000000003</v>
      </c>
      <c r="O38" s="6">
        <f t="shared" si="14"/>
        <v>3.27</v>
      </c>
      <c r="P38" s="6">
        <f t="shared" si="14"/>
        <v>0</v>
      </c>
      <c r="Q38" s="6">
        <f t="shared" si="14"/>
        <v>0</v>
      </c>
      <c r="R38" s="6">
        <f t="shared" si="14"/>
        <v>0</v>
      </c>
      <c r="S38" s="6">
        <f t="shared" si="14"/>
        <v>0</v>
      </c>
      <c r="T38" s="6">
        <f t="shared" si="14"/>
        <v>3.27</v>
      </c>
      <c r="U38" s="6">
        <f t="shared" si="14"/>
        <v>18123.399999999998</v>
      </c>
      <c r="V38" s="65"/>
    </row>
    <row r="39" spans="1:22" s="23" customFormat="1" ht="38.25" customHeight="1">
      <c r="A39" s="61"/>
      <c r="B39" s="63" t="s">
        <v>46</v>
      </c>
      <c r="C39" s="6">
        <f>C38+C33+C28</f>
        <v>42410.686799999996</v>
      </c>
      <c r="D39" s="6">
        <f t="shared" ref="D39:U39" si="15">D38+D33+D28</f>
        <v>41.915999999999997</v>
      </c>
      <c r="E39" s="6">
        <f t="shared" si="15"/>
        <v>101.07999999999998</v>
      </c>
      <c r="F39" s="6">
        <f t="shared" si="15"/>
        <v>0</v>
      </c>
      <c r="G39" s="6">
        <f t="shared" si="15"/>
        <v>0</v>
      </c>
      <c r="H39" s="6">
        <f t="shared" si="15"/>
        <v>42452.602799999993</v>
      </c>
      <c r="I39" s="6">
        <f t="shared" si="15"/>
        <v>1195.5060000000003</v>
      </c>
      <c r="J39" s="6">
        <f t="shared" si="15"/>
        <v>1.7050000000000001</v>
      </c>
      <c r="K39" s="6">
        <f t="shared" si="15"/>
        <v>5.6649999999999991</v>
      </c>
      <c r="L39" s="6">
        <f t="shared" si="15"/>
        <v>0</v>
      </c>
      <c r="M39" s="6">
        <f t="shared" si="15"/>
        <v>0</v>
      </c>
      <c r="N39" s="6">
        <f>N38+N33+N28</f>
        <v>1197.2110000000002</v>
      </c>
      <c r="O39" s="6">
        <f t="shared" si="15"/>
        <v>258.12200000000001</v>
      </c>
      <c r="P39" s="6">
        <f t="shared" si="15"/>
        <v>0</v>
      </c>
      <c r="Q39" s="6">
        <f t="shared" si="15"/>
        <v>7.0000000000000001E-3</v>
      </c>
      <c r="R39" s="6">
        <f t="shared" si="15"/>
        <v>0</v>
      </c>
      <c r="S39" s="6">
        <f t="shared" si="15"/>
        <v>0</v>
      </c>
      <c r="T39" s="6">
        <f t="shared" si="15"/>
        <v>258.12200000000001</v>
      </c>
      <c r="U39" s="6">
        <f t="shared" si="15"/>
        <v>43907.935800000007</v>
      </c>
      <c r="V39" s="65"/>
    </row>
    <row r="40" spans="1:22" ht="38.25" customHeight="1">
      <c r="A40" s="62">
        <v>25</v>
      </c>
      <c r="B40" s="64" t="s">
        <v>47</v>
      </c>
      <c r="C40" s="3">
        <f>'April 2021'!H40</f>
        <v>11023.273999999998</v>
      </c>
      <c r="D40" s="3">
        <v>20.03</v>
      </c>
      <c r="E40" s="3">
        <f>'April 2021'!E40+'May 2021'!D40</f>
        <v>48.444000000000003</v>
      </c>
      <c r="F40" s="3">
        <v>0</v>
      </c>
      <c r="G40" s="3">
        <f>'April 2021'!G40+'May 2021'!F40</f>
        <v>0</v>
      </c>
      <c r="H40" s="3">
        <f t="shared" si="1"/>
        <v>11043.303999999998</v>
      </c>
      <c r="I40" s="3">
        <f>'April 2021'!N40</f>
        <v>0</v>
      </c>
      <c r="J40" s="3">
        <v>0</v>
      </c>
      <c r="K40" s="3">
        <f>'April 2021'!K40+'May 2021'!J40</f>
        <v>0</v>
      </c>
      <c r="L40" s="3">
        <v>0</v>
      </c>
      <c r="M40" s="3">
        <f>'April 2021'!M40+'May 2021'!L40</f>
        <v>0</v>
      </c>
      <c r="N40" s="3">
        <f t="shared" si="2"/>
        <v>0</v>
      </c>
      <c r="O40" s="3">
        <f>'April 2021'!T40</f>
        <v>0</v>
      </c>
      <c r="P40" s="3">
        <v>0</v>
      </c>
      <c r="Q40" s="3">
        <f>'April 2021'!Q40+'May 2021'!P40</f>
        <v>0</v>
      </c>
      <c r="R40" s="3">
        <v>0</v>
      </c>
      <c r="S40" s="3">
        <f>'April 2021'!S40+'May 2021'!R40</f>
        <v>0</v>
      </c>
      <c r="T40" s="3">
        <f t="shared" si="3"/>
        <v>0</v>
      </c>
      <c r="U40" s="3">
        <f t="shared" si="0"/>
        <v>11043.303999999998</v>
      </c>
    </row>
    <row r="41" spans="1:22" ht="38.25" customHeight="1">
      <c r="A41" s="62">
        <v>26</v>
      </c>
      <c r="B41" s="64" t="s">
        <v>48</v>
      </c>
      <c r="C41" s="3">
        <f>'April 2021'!H41</f>
        <v>7081.6439999999948</v>
      </c>
      <c r="D41" s="3">
        <v>3.99</v>
      </c>
      <c r="E41" s="3">
        <f>'April 2021'!E41+'May 2021'!D41</f>
        <v>13.947999999999999</v>
      </c>
      <c r="F41" s="3">
        <v>0</v>
      </c>
      <c r="G41" s="3">
        <f>'April 2021'!G41+'May 2021'!F41</f>
        <v>0</v>
      </c>
      <c r="H41" s="3">
        <f t="shared" si="1"/>
        <v>7085.6339999999946</v>
      </c>
      <c r="I41" s="3">
        <f>'April 2021'!N41</f>
        <v>0</v>
      </c>
      <c r="J41" s="3">
        <v>0</v>
      </c>
      <c r="K41" s="3">
        <f>'April 2021'!K41+'May 2021'!J41</f>
        <v>0</v>
      </c>
      <c r="L41" s="3">
        <v>0</v>
      </c>
      <c r="M41" s="3">
        <f>'April 2021'!M41+'May 2021'!L41</f>
        <v>0</v>
      </c>
      <c r="N41" s="3">
        <f t="shared" si="2"/>
        <v>0</v>
      </c>
      <c r="O41" s="3">
        <f>'April 2021'!T41</f>
        <v>0</v>
      </c>
      <c r="P41" s="3">
        <v>0</v>
      </c>
      <c r="Q41" s="3">
        <f>'April 2021'!Q41+'May 2021'!P41</f>
        <v>0</v>
      </c>
      <c r="R41" s="3">
        <v>0</v>
      </c>
      <c r="S41" s="3">
        <f>'April 2021'!S41+'May 2021'!R41</f>
        <v>0</v>
      </c>
      <c r="T41" s="3">
        <f t="shared" si="3"/>
        <v>0</v>
      </c>
      <c r="U41" s="3">
        <f t="shared" si="0"/>
        <v>7085.6339999999946</v>
      </c>
    </row>
    <row r="42" spans="1:22" s="23" customFormat="1" ht="38.25" customHeight="1">
      <c r="A42" s="62">
        <v>27</v>
      </c>
      <c r="B42" s="64" t="s">
        <v>49</v>
      </c>
      <c r="C42" s="3">
        <f>'April 2021'!H42</f>
        <v>13549.018999999997</v>
      </c>
      <c r="D42" s="3">
        <v>21.85</v>
      </c>
      <c r="E42" s="3">
        <f>'April 2021'!E42+'May 2021'!D42</f>
        <v>56.753</v>
      </c>
      <c r="F42" s="3">
        <v>0</v>
      </c>
      <c r="G42" s="3">
        <f>'April 2021'!G42+'May 2021'!F42</f>
        <v>0</v>
      </c>
      <c r="H42" s="3">
        <f t="shared" si="1"/>
        <v>13570.868999999997</v>
      </c>
      <c r="I42" s="3">
        <f>'April 2021'!N42</f>
        <v>0</v>
      </c>
      <c r="J42" s="3">
        <v>0</v>
      </c>
      <c r="K42" s="3">
        <f>'April 2021'!K42+'May 2021'!J42</f>
        <v>0</v>
      </c>
      <c r="L42" s="3">
        <v>0</v>
      </c>
      <c r="M42" s="3">
        <f>'April 2021'!M42+'May 2021'!L42</f>
        <v>0</v>
      </c>
      <c r="N42" s="3">
        <f t="shared" si="2"/>
        <v>0</v>
      </c>
      <c r="O42" s="3">
        <f>'April 2021'!T42</f>
        <v>0</v>
      </c>
      <c r="P42" s="3">
        <v>0</v>
      </c>
      <c r="Q42" s="3">
        <f>'April 2021'!Q42+'May 2021'!P42</f>
        <v>0</v>
      </c>
      <c r="R42" s="3">
        <v>0</v>
      </c>
      <c r="S42" s="3">
        <f>'April 2021'!S42+'May 2021'!R42</f>
        <v>0</v>
      </c>
      <c r="T42" s="3">
        <f t="shared" si="3"/>
        <v>0</v>
      </c>
      <c r="U42" s="3">
        <f t="shared" si="0"/>
        <v>13570.868999999997</v>
      </c>
      <c r="V42" s="65"/>
    </row>
    <row r="43" spans="1:22" ht="38.25" customHeight="1">
      <c r="A43" s="62">
        <v>28</v>
      </c>
      <c r="B43" s="64" t="s">
        <v>50</v>
      </c>
      <c r="C43" s="3">
        <f>'April 2021'!H43</f>
        <v>980.50000000000023</v>
      </c>
      <c r="D43" s="3">
        <v>7.7</v>
      </c>
      <c r="E43" s="3">
        <f>'April 2021'!E43+'May 2021'!D43</f>
        <v>16.622</v>
      </c>
      <c r="F43" s="3">
        <v>0</v>
      </c>
      <c r="G43" s="3">
        <f>'April 2021'!G43+'May 2021'!F43</f>
        <v>0</v>
      </c>
      <c r="H43" s="3">
        <f t="shared" si="1"/>
        <v>988.20000000000027</v>
      </c>
      <c r="I43" s="3">
        <f>'April 2021'!N43</f>
        <v>0</v>
      </c>
      <c r="J43" s="3">
        <v>0</v>
      </c>
      <c r="K43" s="3">
        <f>'April 2021'!K43+'May 2021'!J43</f>
        <v>0</v>
      </c>
      <c r="L43" s="3">
        <v>0</v>
      </c>
      <c r="M43" s="3">
        <f>'April 2021'!M43+'May 2021'!L43</f>
        <v>0</v>
      </c>
      <c r="N43" s="3">
        <f t="shared" si="2"/>
        <v>0</v>
      </c>
      <c r="O43" s="3">
        <f>'April 2021'!T43</f>
        <v>0</v>
      </c>
      <c r="P43" s="3">
        <v>0</v>
      </c>
      <c r="Q43" s="3">
        <f>'April 2021'!Q43+'May 2021'!P43</f>
        <v>0</v>
      </c>
      <c r="R43" s="3">
        <v>0</v>
      </c>
      <c r="S43" s="3">
        <f>'April 2021'!S43+'May 2021'!R43</f>
        <v>0</v>
      </c>
      <c r="T43" s="3">
        <f t="shared" si="3"/>
        <v>0</v>
      </c>
      <c r="U43" s="3">
        <f t="shared" si="0"/>
        <v>988.20000000000027</v>
      </c>
    </row>
    <row r="44" spans="1:22" s="23" customFormat="1" ht="38.25" customHeight="1">
      <c r="A44" s="61"/>
      <c r="B44" s="63" t="s">
        <v>51</v>
      </c>
      <c r="C44" s="6">
        <f>SUM(C40:C43)</f>
        <v>32634.436999999987</v>
      </c>
      <c r="D44" s="6">
        <f t="shared" ref="D44:U44" si="16">SUM(D40:D43)</f>
        <v>53.570000000000007</v>
      </c>
      <c r="E44" s="6">
        <f t="shared" si="16"/>
        <v>135.767</v>
      </c>
      <c r="F44" s="6">
        <f t="shared" si="16"/>
        <v>0</v>
      </c>
      <c r="G44" s="6">
        <f t="shared" si="16"/>
        <v>0</v>
      </c>
      <c r="H44" s="6">
        <f t="shared" si="16"/>
        <v>32688.006999999994</v>
      </c>
      <c r="I44" s="6">
        <f t="shared" si="16"/>
        <v>0</v>
      </c>
      <c r="J44" s="6">
        <f t="shared" si="16"/>
        <v>0</v>
      </c>
      <c r="K44" s="6">
        <f t="shared" si="16"/>
        <v>0</v>
      </c>
      <c r="L44" s="6">
        <f t="shared" si="16"/>
        <v>0</v>
      </c>
      <c r="M44" s="6">
        <f t="shared" si="16"/>
        <v>0</v>
      </c>
      <c r="N44" s="6">
        <f t="shared" si="16"/>
        <v>0</v>
      </c>
      <c r="O44" s="6">
        <f t="shared" si="16"/>
        <v>0</v>
      </c>
      <c r="P44" s="6">
        <f t="shared" si="16"/>
        <v>0</v>
      </c>
      <c r="Q44" s="6">
        <f t="shared" si="16"/>
        <v>0</v>
      </c>
      <c r="R44" s="6">
        <f t="shared" si="16"/>
        <v>0</v>
      </c>
      <c r="S44" s="6">
        <f t="shared" si="16"/>
        <v>0</v>
      </c>
      <c r="T44" s="6">
        <f t="shared" si="16"/>
        <v>0</v>
      </c>
      <c r="U44" s="6">
        <f t="shared" si="16"/>
        <v>32688.006999999994</v>
      </c>
      <c r="V44" s="65"/>
    </row>
    <row r="45" spans="1:22" ht="38.25" customHeight="1">
      <c r="A45" s="62">
        <v>29</v>
      </c>
      <c r="B45" s="64" t="s">
        <v>52</v>
      </c>
      <c r="C45" s="3">
        <f>'April 2021'!H45</f>
        <v>8055.6921000000011</v>
      </c>
      <c r="D45" s="3">
        <v>9.86</v>
      </c>
      <c r="E45" s="3">
        <f>'April 2021'!E45+'May 2021'!D45</f>
        <v>17.11</v>
      </c>
      <c r="F45" s="3">
        <v>0</v>
      </c>
      <c r="G45" s="3">
        <f>'April 2021'!G45+'May 2021'!F45</f>
        <v>0</v>
      </c>
      <c r="H45" s="3">
        <f t="shared" si="1"/>
        <v>8065.5521000000008</v>
      </c>
      <c r="I45" s="3">
        <f>'April 2021'!N45</f>
        <v>0.8600000000000001</v>
      </c>
      <c r="J45" s="3">
        <v>0</v>
      </c>
      <c r="K45" s="3">
        <f>'April 2021'!K45+'May 2021'!J45</f>
        <v>0</v>
      </c>
      <c r="L45" s="3">
        <v>0</v>
      </c>
      <c r="M45" s="3">
        <f>'April 2021'!M45+'May 2021'!L45</f>
        <v>0</v>
      </c>
      <c r="N45" s="3">
        <f t="shared" si="2"/>
        <v>0.8600000000000001</v>
      </c>
      <c r="O45" s="3">
        <f>'April 2021'!T45</f>
        <v>14.43</v>
      </c>
      <c r="P45" s="3">
        <v>0</v>
      </c>
      <c r="Q45" s="3">
        <f>'April 2021'!Q45+'May 2021'!P45</f>
        <v>0</v>
      </c>
      <c r="R45" s="3">
        <v>0</v>
      </c>
      <c r="S45" s="3">
        <f>'April 2021'!S45+'May 2021'!R45</f>
        <v>0</v>
      </c>
      <c r="T45" s="3">
        <f t="shared" si="3"/>
        <v>14.43</v>
      </c>
      <c r="U45" s="3">
        <f t="shared" si="0"/>
        <v>8080.8421000000008</v>
      </c>
    </row>
    <row r="46" spans="1:22" ht="38.25" customHeight="1">
      <c r="A46" s="62">
        <v>30</v>
      </c>
      <c r="B46" s="64" t="s">
        <v>53</v>
      </c>
      <c r="C46" s="3">
        <f>'April 2021'!H46</f>
        <v>7673.0850000000009</v>
      </c>
      <c r="D46" s="3">
        <v>23.07</v>
      </c>
      <c r="E46" s="3">
        <f>'April 2021'!E46+'May 2021'!D46</f>
        <v>29.03</v>
      </c>
      <c r="F46" s="3">
        <v>0</v>
      </c>
      <c r="G46" s="3">
        <f>'April 2021'!G46+'May 2021'!F46</f>
        <v>0</v>
      </c>
      <c r="H46" s="3">
        <f t="shared" si="1"/>
        <v>7696.1550000000007</v>
      </c>
      <c r="I46" s="3">
        <f>'April 2021'!N46</f>
        <v>0.96</v>
      </c>
      <c r="J46" s="3">
        <v>0</v>
      </c>
      <c r="K46" s="3">
        <f>'April 2021'!K46+'May 2021'!J46</f>
        <v>0</v>
      </c>
      <c r="L46" s="3">
        <v>0</v>
      </c>
      <c r="M46" s="3">
        <f>'April 2021'!M46+'May 2021'!L46</f>
        <v>0</v>
      </c>
      <c r="N46" s="3">
        <f t="shared" si="2"/>
        <v>0.96</v>
      </c>
      <c r="O46" s="3">
        <f>'April 2021'!T46</f>
        <v>0</v>
      </c>
      <c r="P46" s="3">
        <v>0</v>
      </c>
      <c r="Q46" s="3">
        <f>'April 2021'!Q46+'May 2021'!P46</f>
        <v>0</v>
      </c>
      <c r="R46" s="3">
        <v>0</v>
      </c>
      <c r="S46" s="3">
        <f>'April 2021'!S46+'May 2021'!R46</f>
        <v>0</v>
      </c>
      <c r="T46" s="3">
        <f t="shared" si="3"/>
        <v>0</v>
      </c>
      <c r="U46" s="3">
        <f t="shared" si="0"/>
        <v>7697.1150000000007</v>
      </c>
    </row>
    <row r="47" spans="1:22" s="23" customFormat="1" ht="38.25" customHeight="1">
      <c r="A47" s="62">
        <v>31</v>
      </c>
      <c r="B47" s="64" t="s">
        <v>54</v>
      </c>
      <c r="C47" s="3">
        <f>'April 2021'!H47</f>
        <v>8406.1200000000008</v>
      </c>
      <c r="D47" s="3">
        <v>0</v>
      </c>
      <c r="E47" s="3">
        <f>'April 2021'!E47+'May 2021'!D47</f>
        <v>7.69</v>
      </c>
      <c r="F47" s="3">
        <v>0</v>
      </c>
      <c r="G47" s="3">
        <f>'April 2021'!G47+'May 2021'!F47</f>
        <v>0</v>
      </c>
      <c r="H47" s="3">
        <f t="shared" si="1"/>
        <v>8406.1200000000008</v>
      </c>
      <c r="I47" s="3">
        <f>'April 2021'!N47</f>
        <v>6.89</v>
      </c>
      <c r="J47" s="3">
        <v>0</v>
      </c>
      <c r="K47" s="3">
        <f>'April 2021'!K47+'May 2021'!J47</f>
        <v>0</v>
      </c>
      <c r="L47" s="3">
        <v>0</v>
      </c>
      <c r="M47" s="3">
        <f>'April 2021'!M47+'May 2021'!L47</f>
        <v>0</v>
      </c>
      <c r="N47" s="3">
        <f t="shared" si="2"/>
        <v>6.89</v>
      </c>
      <c r="O47" s="3">
        <f>'April 2021'!T47</f>
        <v>0.03</v>
      </c>
      <c r="P47" s="3">
        <v>0</v>
      </c>
      <c r="Q47" s="3">
        <f>'April 2021'!Q47+'May 2021'!P47</f>
        <v>0</v>
      </c>
      <c r="R47" s="3">
        <v>0</v>
      </c>
      <c r="S47" s="3">
        <f>'April 2021'!S47+'May 2021'!R47</f>
        <v>0</v>
      </c>
      <c r="T47" s="3">
        <f t="shared" si="3"/>
        <v>0.03</v>
      </c>
      <c r="U47" s="3">
        <f t="shared" si="0"/>
        <v>8413.0400000000009</v>
      </c>
      <c r="V47" s="65"/>
    </row>
    <row r="48" spans="1:22" s="23" customFormat="1" ht="38.25" customHeight="1">
      <c r="A48" s="62">
        <v>32</v>
      </c>
      <c r="B48" s="64" t="s">
        <v>55</v>
      </c>
      <c r="C48" s="3">
        <f>'April 2021'!H48</f>
        <v>7535.8789999999999</v>
      </c>
      <c r="D48" s="3">
        <v>35.35</v>
      </c>
      <c r="E48" s="3">
        <f>'April 2021'!E48+'May 2021'!D48</f>
        <v>69.198999999999998</v>
      </c>
      <c r="F48" s="3">
        <v>0</v>
      </c>
      <c r="G48" s="3">
        <f>'April 2021'!G48+'May 2021'!F48</f>
        <v>0</v>
      </c>
      <c r="H48" s="3">
        <f t="shared" si="1"/>
        <v>7571.2290000000003</v>
      </c>
      <c r="I48" s="3">
        <f>'April 2021'!N48</f>
        <v>0.505</v>
      </c>
      <c r="J48" s="3">
        <v>0</v>
      </c>
      <c r="K48" s="3">
        <f>'April 2021'!K48+'May 2021'!J48</f>
        <v>0</v>
      </c>
      <c r="L48" s="3">
        <v>0</v>
      </c>
      <c r="M48" s="3">
        <f>'April 2021'!M48+'May 2021'!L48</f>
        <v>0</v>
      </c>
      <c r="N48" s="3">
        <f t="shared" si="2"/>
        <v>0.505</v>
      </c>
      <c r="O48" s="3">
        <f>'April 2021'!T48</f>
        <v>0</v>
      </c>
      <c r="P48" s="3">
        <v>0</v>
      </c>
      <c r="Q48" s="3">
        <f>'April 2021'!Q48+'May 2021'!P48</f>
        <v>0</v>
      </c>
      <c r="R48" s="3">
        <v>0</v>
      </c>
      <c r="S48" s="3">
        <f>'April 2021'!S48+'May 2021'!R48</f>
        <v>0</v>
      </c>
      <c r="T48" s="3">
        <f t="shared" si="3"/>
        <v>0</v>
      </c>
      <c r="U48" s="3">
        <f t="shared" si="0"/>
        <v>7571.7340000000004</v>
      </c>
      <c r="V48" s="65"/>
    </row>
    <row r="49" spans="1:22" s="23" customFormat="1" ht="38.25" customHeight="1">
      <c r="A49" s="61"/>
      <c r="B49" s="63" t="s">
        <v>56</v>
      </c>
      <c r="C49" s="6">
        <f>SUM(C45:C48)</f>
        <v>31670.776100000003</v>
      </c>
      <c r="D49" s="6">
        <f t="shared" ref="D49:U49" si="17">SUM(D45:D48)</f>
        <v>68.28</v>
      </c>
      <c r="E49" s="6">
        <f t="shared" si="17"/>
        <v>123.029</v>
      </c>
      <c r="F49" s="6">
        <f t="shared" si="17"/>
        <v>0</v>
      </c>
      <c r="G49" s="6">
        <f t="shared" si="17"/>
        <v>0</v>
      </c>
      <c r="H49" s="6">
        <f t="shared" si="17"/>
        <v>31739.056100000002</v>
      </c>
      <c r="I49" s="6">
        <f t="shared" si="17"/>
        <v>9.2149999999999999</v>
      </c>
      <c r="J49" s="6">
        <f t="shared" si="17"/>
        <v>0</v>
      </c>
      <c r="K49" s="6">
        <f t="shared" si="17"/>
        <v>0</v>
      </c>
      <c r="L49" s="6">
        <f t="shared" si="17"/>
        <v>0</v>
      </c>
      <c r="M49" s="6">
        <f t="shared" si="17"/>
        <v>0</v>
      </c>
      <c r="N49" s="6">
        <f t="shared" si="17"/>
        <v>9.2149999999999999</v>
      </c>
      <c r="O49" s="6">
        <f t="shared" si="17"/>
        <v>14.459999999999999</v>
      </c>
      <c r="P49" s="6">
        <f t="shared" si="17"/>
        <v>0</v>
      </c>
      <c r="Q49" s="6">
        <f t="shared" si="17"/>
        <v>0</v>
      </c>
      <c r="R49" s="6">
        <f t="shared" si="17"/>
        <v>0</v>
      </c>
      <c r="S49" s="6">
        <f t="shared" si="17"/>
        <v>0</v>
      </c>
      <c r="T49" s="6">
        <f t="shared" si="17"/>
        <v>14.459999999999999</v>
      </c>
      <c r="U49" s="6">
        <f t="shared" si="17"/>
        <v>31762.731100000001</v>
      </c>
      <c r="V49" s="65"/>
    </row>
    <row r="50" spans="1:22" s="23" customFormat="1" ht="38.25" customHeight="1">
      <c r="A50" s="61"/>
      <c r="B50" s="63" t="s">
        <v>57</v>
      </c>
      <c r="C50" s="6">
        <f>C49+C44</f>
        <v>64305.213099999994</v>
      </c>
      <c r="D50" s="6">
        <f t="shared" ref="D50:U50" si="18">D49+D44</f>
        <v>121.85000000000001</v>
      </c>
      <c r="E50" s="6">
        <f t="shared" si="18"/>
        <v>258.79599999999999</v>
      </c>
      <c r="F50" s="6">
        <f t="shared" si="18"/>
        <v>0</v>
      </c>
      <c r="G50" s="6">
        <f t="shared" si="18"/>
        <v>0</v>
      </c>
      <c r="H50" s="6">
        <f t="shared" si="18"/>
        <v>64427.063099999999</v>
      </c>
      <c r="I50" s="6">
        <f t="shared" si="18"/>
        <v>9.2149999999999999</v>
      </c>
      <c r="J50" s="6">
        <f t="shared" si="18"/>
        <v>0</v>
      </c>
      <c r="K50" s="6">
        <f t="shared" si="18"/>
        <v>0</v>
      </c>
      <c r="L50" s="6">
        <f t="shared" si="18"/>
        <v>0</v>
      </c>
      <c r="M50" s="6">
        <f t="shared" si="18"/>
        <v>0</v>
      </c>
      <c r="N50" s="6">
        <f t="shared" si="18"/>
        <v>9.2149999999999999</v>
      </c>
      <c r="O50" s="6">
        <f t="shared" si="18"/>
        <v>14.459999999999999</v>
      </c>
      <c r="P50" s="6">
        <f t="shared" si="18"/>
        <v>0</v>
      </c>
      <c r="Q50" s="6">
        <f t="shared" si="18"/>
        <v>0</v>
      </c>
      <c r="R50" s="6">
        <f t="shared" si="18"/>
        <v>0</v>
      </c>
      <c r="S50" s="6">
        <f t="shared" si="18"/>
        <v>0</v>
      </c>
      <c r="T50" s="6">
        <f t="shared" si="18"/>
        <v>14.459999999999999</v>
      </c>
      <c r="U50" s="6">
        <f t="shared" si="18"/>
        <v>64450.738099999995</v>
      </c>
      <c r="V50" s="65"/>
    </row>
    <row r="51" spans="1:22" s="23" customFormat="1" ht="38.25" customHeight="1">
      <c r="A51" s="61"/>
      <c r="B51" s="63" t="s">
        <v>58</v>
      </c>
      <c r="C51" s="6">
        <f>C50+C39+C25</f>
        <v>112329.77589999999</v>
      </c>
      <c r="D51" s="6">
        <f t="shared" ref="D51:U51" si="19">D50+D39+D25</f>
        <v>169.88600000000002</v>
      </c>
      <c r="E51" s="6">
        <f t="shared" si="19"/>
        <v>366.35599999999999</v>
      </c>
      <c r="F51" s="6">
        <f t="shared" si="19"/>
        <v>35.93</v>
      </c>
      <c r="G51" s="6">
        <f t="shared" si="19"/>
        <v>35.93</v>
      </c>
      <c r="H51" s="6">
        <f t="shared" si="19"/>
        <v>112463.73189999998</v>
      </c>
      <c r="I51" s="6">
        <f t="shared" si="19"/>
        <v>6962.0390000000007</v>
      </c>
      <c r="J51" s="6">
        <f t="shared" si="19"/>
        <v>81.293999999999997</v>
      </c>
      <c r="K51" s="6">
        <f t="shared" si="19"/>
        <v>118.87800000000001</v>
      </c>
      <c r="L51" s="6">
        <f t="shared" si="19"/>
        <v>0</v>
      </c>
      <c r="M51" s="6">
        <f t="shared" si="19"/>
        <v>0</v>
      </c>
      <c r="N51" s="6">
        <f t="shared" si="19"/>
        <v>7043.3330000000014</v>
      </c>
      <c r="O51" s="6">
        <f t="shared" si="19"/>
        <v>924.70399999999995</v>
      </c>
      <c r="P51" s="6">
        <f t="shared" si="19"/>
        <v>0</v>
      </c>
      <c r="Q51" s="6">
        <f t="shared" si="19"/>
        <v>7.0000000000000001E-3</v>
      </c>
      <c r="R51" s="6">
        <f t="shared" si="19"/>
        <v>1.88</v>
      </c>
      <c r="S51" s="6">
        <f t="shared" si="19"/>
        <v>1.88</v>
      </c>
      <c r="T51" s="6">
        <f t="shared" si="19"/>
        <v>922.82399999999996</v>
      </c>
      <c r="U51" s="6">
        <f t="shared" si="19"/>
        <v>120429.88889999999</v>
      </c>
      <c r="V51" s="65"/>
    </row>
    <row r="52" spans="1:22" s="23" customFormat="1" ht="38.25" customHeight="1">
      <c r="A52" s="38"/>
      <c r="B52" s="48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</row>
    <row r="53" spans="1:22" s="38" customFormat="1" ht="24.75" customHeight="1">
      <c r="B53" s="46"/>
      <c r="C53" s="213" t="s">
        <v>59</v>
      </c>
      <c r="D53" s="213"/>
      <c r="E53" s="213"/>
      <c r="F53" s="213"/>
      <c r="G53" s="213"/>
      <c r="H53" s="22"/>
      <c r="I53" s="65"/>
      <c r="J53" s="65">
        <f>D51+J51+P51-F51-L51-R51</f>
        <v>213.37</v>
      </c>
      <c r="K53" s="65"/>
      <c r="L53" s="65"/>
      <c r="M53" s="65"/>
      <c r="N53" s="65"/>
      <c r="R53" s="65"/>
      <c r="U53" s="65"/>
    </row>
    <row r="54" spans="1:22" s="38" customFormat="1" ht="30" customHeight="1">
      <c r="B54" s="46"/>
      <c r="C54" s="213" t="s">
        <v>60</v>
      </c>
      <c r="D54" s="213"/>
      <c r="E54" s="213"/>
      <c r="F54" s="213"/>
      <c r="G54" s="213"/>
      <c r="H54" s="19"/>
      <c r="I54" s="65"/>
      <c r="J54" s="65">
        <f>E51+K51+Q51-G51-M51-S51</f>
        <v>447.43100000000004</v>
      </c>
      <c r="K54" s="65"/>
      <c r="L54" s="65"/>
      <c r="M54" s="65"/>
      <c r="N54" s="65"/>
      <c r="R54" s="65"/>
      <c r="T54" s="65"/>
    </row>
    <row r="55" spans="1:22" ht="33" customHeight="1">
      <c r="C55" s="213" t="s">
        <v>61</v>
      </c>
      <c r="D55" s="213"/>
      <c r="E55" s="213"/>
      <c r="F55" s="213"/>
      <c r="G55" s="213"/>
      <c r="H55" s="19"/>
      <c r="I55" s="39"/>
      <c r="J55" s="46">
        <f>H51+N51+T51</f>
        <v>120429.88889999998</v>
      </c>
      <c r="K55" s="19"/>
      <c r="L55" s="19"/>
      <c r="M55" s="28" t="e">
        <f>#REF!+'May 2021'!J53</f>
        <v>#REF!</v>
      </c>
      <c r="N55" s="19"/>
      <c r="P55" s="38"/>
      <c r="Q55" s="40"/>
      <c r="U55" s="40"/>
    </row>
    <row r="56" spans="1:22" ht="33" customHeight="1">
      <c r="C56" s="41"/>
      <c r="D56" s="65"/>
      <c r="E56" s="65"/>
      <c r="F56" s="65"/>
      <c r="G56" s="65"/>
      <c r="H56" s="19"/>
      <c r="I56" s="39"/>
      <c r="J56" s="65"/>
      <c r="K56" s="19"/>
      <c r="L56" s="19"/>
      <c r="M56" s="19"/>
      <c r="N56" s="28">
        <f>'[1]sep 2020 '!J56+'May 2021'!J53</f>
        <v>116964.28089999998</v>
      </c>
      <c r="P56" s="38"/>
      <c r="Q56" s="40"/>
      <c r="U56" s="40"/>
    </row>
    <row r="57" spans="1:22" ht="37.5" customHeight="1">
      <c r="B57" s="201" t="s">
        <v>62</v>
      </c>
      <c r="C57" s="201"/>
      <c r="D57" s="201"/>
      <c r="E57" s="201"/>
      <c r="F57" s="201"/>
      <c r="G57" s="22"/>
      <c r="H57" s="23"/>
      <c r="I57" s="24"/>
      <c r="J57" s="202"/>
      <c r="K57" s="199"/>
      <c r="L57" s="199"/>
      <c r="M57" s="42">
        <f>'April 2021'!J55+'May 2021'!J53</f>
        <v>120429.88889999999</v>
      </c>
      <c r="N57" s="23"/>
      <c r="O57" s="23"/>
      <c r="P57" s="60"/>
      <c r="Q57" s="201" t="s">
        <v>63</v>
      </c>
      <c r="R57" s="201"/>
      <c r="S57" s="201"/>
      <c r="T57" s="201"/>
      <c r="U57" s="201"/>
    </row>
    <row r="58" spans="1:22" ht="37.5" customHeight="1">
      <c r="B58" s="201" t="s">
        <v>64</v>
      </c>
      <c r="C58" s="201"/>
      <c r="D58" s="201"/>
      <c r="E58" s="201"/>
      <c r="F58" s="201"/>
      <c r="G58" s="23"/>
      <c r="H58" s="22"/>
      <c r="I58" s="26"/>
      <c r="J58" s="27"/>
      <c r="K58" s="59"/>
      <c r="L58" s="27"/>
      <c r="M58" s="23"/>
      <c r="N58" s="22"/>
      <c r="O58" s="57">
        <f>'April 2021'!J55+'May 2021'!J53</f>
        <v>120429.88889999999</v>
      </c>
      <c r="P58" s="60"/>
      <c r="Q58" s="201" t="s">
        <v>64</v>
      </c>
      <c r="R58" s="201"/>
      <c r="S58" s="201"/>
      <c r="T58" s="201"/>
      <c r="U58" s="201"/>
    </row>
    <row r="59" spans="1:22" ht="37.5" customHeight="1">
      <c r="H59" s="28">
        <f>'[1]Feb 2021'!J55+'May 2021'!J53</f>
        <v>119909.07789999999</v>
      </c>
      <c r="J59" s="199" t="s">
        <v>65</v>
      </c>
      <c r="K59" s="199"/>
      <c r="L59" s="199"/>
      <c r="M59" s="28" t="e">
        <f>#REF!+'May 2021'!J53</f>
        <v>#REF!</v>
      </c>
    </row>
    <row r="60" spans="1:22" ht="37.5" customHeight="1">
      <c r="G60" s="19"/>
      <c r="H60" s="28">
        <f>H51+N51+T51</f>
        <v>120429.88889999998</v>
      </c>
      <c r="J60" s="199" t="s">
        <v>66</v>
      </c>
      <c r="K60" s="199"/>
      <c r="L60" s="199"/>
      <c r="M60" s="28" t="e">
        <f>#REF!+'May 2021'!J53</f>
        <v>#REF!</v>
      </c>
    </row>
    <row r="61" spans="1:22">
      <c r="H61" s="43"/>
    </row>
    <row r="62" spans="1:22">
      <c r="H62" s="28">
        <f>'[1]nov 2020'!J56+'May 2021'!J53</f>
        <v>118828.22089999999</v>
      </c>
      <c r="I62" s="44"/>
      <c r="J62" s="43"/>
    </row>
    <row r="63" spans="1:22">
      <c r="H63" s="28">
        <f>'[1]nov 2020'!J56+'May 2021'!J53</f>
        <v>118828.22089999999</v>
      </c>
      <c r="I63" s="44"/>
      <c r="J63" s="43"/>
    </row>
    <row r="64" spans="1:22">
      <c r="H64" s="28">
        <f>'[2]nov 17'!J53+'[2]dec 17'!J51</f>
        <v>98988.2883</v>
      </c>
      <c r="I64" s="44"/>
      <c r="J64" s="43"/>
    </row>
    <row r="65" spans="8:21">
      <c r="H65" s="43"/>
      <c r="I65" s="44"/>
      <c r="J65" s="43"/>
    </row>
    <row r="66" spans="8:21">
      <c r="H66" s="43"/>
      <c r="I66" s="44"/>
      <c r="J66" s="43"/>
    </row>
    <row r="67" spans="8:21">
      <c r="P67" s="21"/>
      <c r="Q67" s="21"/>
      <c r="R67" s="21"/>
      <c r="S67" s="35"/>
      <c r="T67" s="21"/>
      <c r="U67" s="21"/>
    </row>
    <row r="68" spans="8:21">
      <c r="P68" s="21"/>
      <c r="Q68" s="21"/>
      <c r="R68" s="21"/>
      <c r="S68" s="35"/>
      <c r="T68" s="21"/>
      <c r="U68" s="21"/>
    </row>
  </sheetData>
  <mergeCells count="30">
    <mergeCell ref="J59:L59"/>
    <mergeCell ref="J60:L60"/>
    <mergeCell ref="C55:G55"/>
    <mergeCell ref="B57:F57"/>
    <mergeCell ref="J57:L57"/>
    <mergeCell ref="Q57:U57"/>
    <mergeCell ref="B58:F58"/>
    <mergeCell ref="Q58:U58"/>
    <mergeCell ref="P5:Q5"/>
    <mergeCell ref="R5:S5"/>
    <mergeCell ref="T5:T6"/>
    <mergeCell ref="U5:U6"/>
    <mergeCell ref="C53:G53"/>
    <mergeCell ref="C54:G54"/>
    <mergeCell ref="H5:H6"/>
    <mergeCell ref="I5:I6"/>
    <mergeCell ref="J5:K5"/>
    <mergeCell ref="L5:M5"/>
    <mergeCell ref="N5:N6"/>
    <mergeCell ref="O5:O6"/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</mergeCells>
  <pageMargins left="0.15748031496062992" right="0.23622047244094491" top="0.27559055118110237" bottom="0.15748031496062992" header="0.19685039370078741" footer="0.15748031496062992"/>
  <pageSetup paperSize="8" scale="36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8"/>
  <sheetViews>
    <sheetView view="pageBreakPreview" zoomScale="60" zoomScaleNormal="48" workbookViewId="0">
      <pane ySplit="6" topLeftCell="A37" activePane="bottomLeft" state="frozen"/>
      <selection pane="bottomLeft" activeCell="A42" sqref="A42:XFD42"/>
    </sheetView>
  </sheetViews>
  <sheetFormatPr defaultRowHeight="31.5"/>
  <cols>
    <col min="1" max="1" width="11.5703125" style="21" customWidth="1"/>
    <col min="2" max="2" width="40.7109375" style="49" customWidth="1"/>
    <col min="3" max="3" width="28.140625" style="21" customWidth="1"/>
    <col min="4" max="5" width="25.42578125" style="21" customWidth="1"/>
    <col min="6" max="6" width="28.42578125" style="21" customWidth="1"/>
    <col min="7" max="7" width="31.28515625" style="21" customWidth="1"/>
    <col min="8" max="8" width="32.42578125" style="21" customWidth="1"/>
    <col min="9" max="9" width="33" style="29" customWidth="1"/>
    <col min="10" max="10" width="28.7109375" style="21" customWidth="1"/>
    <col min="11" max="15" width="25.42578125" style="21" customWidth="1"/>
    <col min="16" max="18" width="25.42578125" style="30" customWidth="1"/>
    <col min="19" max="19" width="25.42578125" style="31" customWidth="1"/>
    <col min="20" max="20" width="25.42578125" style="30" customWidth="1"/>
    <col min="21" max="21" width="28.140625" style="30" customWidth="1"/>
    <col min="22" max="16384" width="9.140625" style="21"/>
  </cols>
  <sheetData>
    <row r="1" spans="1:21" ht="55.5" customHeight="1">
      <c r="A1" s="207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</row>
    <row r="2" spans="1:21" ht="15" customHeight="1">
      <c r="A2" s="209" t="s">
        <v>69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</row>
    <row r="3" spans="1:21" ht="32.25" customHeight="1">
      <c r="A3" s="209"/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</row>
    <row r="4" spans="1:21" s="35" customFormat="1" ht="43.5" customHeight="1">
      <c r="A4" s="207" t="s">
        <v>2</v>
      </c>
      <c r="B4" s="211" t="s">
        <v>3</v>
      </c>
      <c r="C4" s="207" t="s">
        <v>4</v>
      </c>
      <c r="D4" s="207"/>
      <c r="E4" s="207"/>
      <c r="F4" s="207"/>
      <c r="G4" s="207"/>
      <c r="H4" s="207"/>
      <c r="I4" s="207" t="s">
        <v>5</v>
      </c>
      <c r="J4" s="210"/>
      <c r="K4" s="210"/>
      <c r="L4" s="210"/>
      <c r="M4" s="210"/>
      <c r="N4" s="210"/>
      <c r="O4" s="207" t="s">
        <v>6</v>
      </c>
      <c r="P4" s="210"/>
      <c r="Q4" s="210"/>
      <c r="R4" s="210"/>
      <c r="S4" s="210"/>
      <c r="T4" s="210"/>
      <c r="U4" s="69"/>
    </row>
    <row r="5" spans="1:21" s="35" customFormat="1" ht="54.75" customHeight="1">
      <c r="A5" s="210"/>
      <c r="B5" s="212"/>
      <c r="C5" s="207" t="s">
        <v>7</v>
      </c>
      <c r="D5" s="207" t="s">
        <v>8</v>
      </c>
      <c r="E5" s="207"/>
      <c r="F5" s="207" t="s">
        <v>9</v>
      </c>
      <c r="G5" s="207"/>
      <c r="H5" s="207" t="s">
        <v>10</v>
      </c>
      <c r="I5" s="207" t="s">
        <v>7</v>
      </c>
      <c r="J5" s="207" t="s">
        <v>8</v>
      </c>
      <c r="K5" s="207"/>
      <c r="L5" s="207" t="s">
        <v>9</v>
      </c>
      <c r="M5" s="207"/>
      <c r="N5" s="207" t="s">
        <v>10</v>
      </c>
      <c r="O5" s="207" t="s">
        <v>7</v>
      </c>
      <c r="P5" s="207" t="s">
        <v>8</v>
      </c>
      <c r="Q5" s="207"/>
      <c r="R5" s="207" t="s">
        <v>9</v>
      </c>
      <c r="S5" s="207"/>
      <c r="T5" s="207" t="s">
        <v>10</v>
      </c>
      <c r="U5" s="207" t="s">
        <v>11</v>
      </c>
    </row>
    <row r="6" spans="1:21" s="35" customFormat="1" ht="38.25" customHeight="1">
      <c r="A6" s="210"/>
      <c r="B6" s="212"/>
      <c r="C6" s="210"/>
      <c r="D6" s="68" t="s">
        <v>12</v>
      </c>
      <c r="E6" s="68" t="s">
        <v>13</v>
      </c>
      <c r="F6" s="68" t="s">
        <v>12</v>
      </c>
      <c r="G6" s="68" t="s">
        <v>13</v>
      </c>
      <c r="H6" s="207"/>
      <c r="I6" s="210"/>
      <c r="J6" s="68" t="s">
        <v>12</v>
      </c>
      <c r="K6" s="68" t="s">
        <v>13</v>
      </c>
      <c r="L6" s="68" t="s">
        <v>12</v>
      </c>
      <c r="M6" s="68" t="s">
        <v>13</v>
      </c>
      <c r="N6" s="207"/>
      <c r="O6" s="210"/>
      <c r="P6" s="68" t="s">
        <v>12</v>
      </c>
      <c r="Q6" s="68" t="s">
        <v>13</v>
      </c>
      <c r="R6" s="68" t="s">
        <v>12</v>
      </c>
      <c r="S6" s="68" t="s">
        <v>13</v>
      </c>
      <c r="T6" s="207"/>
      <c r="U6" s="207"/>
    </row>
    <row r="7" spans="1:21" ht="38.25" customHeight="1">
      <c r="A7" s="69">
        <v>1</v>
      </c>
      <c r="B7" s="71" t="s">
        <v>14</v>
      </c>
      <c r="C7" s="3">
        <f>'May 2021'!H7</f>
        <v>455.40999999999985</v>
      </c>
      <c r="D7" s="3">
        <v>0</v>
      </c>
      <c r="E7" s="3">
        <f>'May 2021'!E7+'June 2021)'!D7</f>
        <v>0</v>
      </c>
      <c r="F7" s="3">
        <v>4.4779999999999998</v>
      </c>
      <c r="G7" s="3">
        <f>'May 2021'!G7+'June 2021)'!F7</f>
        <v>8.9580000000000002</v>
      </c>
      <c r="H7" s="3">
        <f>C7+(D7-F7)</f>
        <v>450.93199999999985</v>
      </c>
      <c r="I7" s="3">
        <f>'May 2021'!N7</f>
        <v>558.70799999999986</v>
      </c>
      <c r="J7" s="3">
        <v>0.55000000000000004</v>
      </c>
      <c r="K7" s="3">
        <f>'May 2021'!K7+'June 2021)'!J7</f>
        <v>8.2030000000000012</v>
      </c>
      <c r="L7" s="3">
        <v>0</v>
      </c>
      <c r="M7" s="3">
        <f>'May 2021'!M7+'June 2021)'!L7</f>
        <v>0</v>
      </c>
      <c r="N7" s="3">
        <f>I7+J7-L7</f>
        <v>559.25799999999981</v>
      </c>
      <c r="O7" s="3">
        <f>'May 2021'!T7</f>
        <v>68.220000000000013</v>
      </c>
      <c r="P7" s="3">
        <v>1.88</v>
      </c>
      <c r="Q7" s="3">
        <f>'May 2021'!Q7+'June 2021)'!P7</f>
        <v>1.88</v>
      </c>
      <c r="R7" s="3">
        <v>0</v>
      </c>
      <c r="S7" s="3">
        <f>'May 2021'!S7+'June 2021)'!R7</f>
        <v>1.88</v>
      </c>
      <c r="T7" s="3">
        <f>O7+(P7-R7)</f>
        <v>70.100000000000009</v>
      </c>
      <c r="U7" s="3">
        <f t="shared" ref="U7:U48" si="0">H7+N7+T7</f>
        <v>1080.2899999999995</v>
      </c>
    </row>
    <row r="8" spans="1:21" ht="38.25" customHeight="1">
      <c r="A8" s="69">
        <v>2</v>
      </c>
      <c r="B8" s="71" t="s">
        <v>15</v>
      </c>
      <c r="C8" s="3">
        <f>'May 2021'!H8</f>
        <v>5.3350000000000009</v>
      </c>
      <c r="D8" s="3">
        <v>0</v>
      </c>
      <c r="E8" s="3">
        <f>'May 2021'!E8+'June 2021)'!D8</f>
        <v>0</v>
      </c>
      <c r="F8" s="3">
        <v>0</v>
      </c>
      <c r="G8" s="3">
        <f>'May 2021'!G8+'June 2021)'!F8</f>
        <v>0</v>
      </c>
      <c r="H8" s="3">
        <f t="shared" ref="H8:H48" si="1">C8+(D8-F8)</f>
        <v>5.3350000000000009</v>
      </c>
      <c r="I8" s="3">
        <f>'May 2021'!N8</f>
        <v>80.125000000000028</v>
      </c>
      <c r="J8" s="3">
        <v>2.573</v>
      </c>
      <c r="K8" s="3">
        <f>'May 2021'!K8+'June 2021)'!J8</f>
        <v>4.0279999999999996</v>
      </c>
      <c r="L8" s="3">
        <v>0</v>
      </c>
      <c r="M8" s="3">
        <f>'May 2021'!M8+'June 2021)'!L8</f>
        <v>0</v>
      </c>
      <c r="N8" s="3">
        <f t="shared" ref="N8:N48" si="2">I8+J8-L8</f>
        <v>82.698000000000022</v>
      </c>
      <c r="O8" s="3">
        <f>'May 2021'!T8</f>
        <v>0.21000000000000002</v>
      </c>
      <c r="P8" s="3">
        <v>0</v>
      </c>
      <c r="Q8" s="3">
        <f>'May 2021'!Q8+'June 2021)'!P8</f>
        <v>0</v>
      </c>
      <c r="R8" s="3">
        <v>0</v>
      </c>
      <c r="S8" s="3">
        <f>'May 2021'!S8+'June 2021)'!R8</f>
        <v>0</v>
      </c>
      <c r="T8" s="3">
        <f t="shared" ref="T8:T48" si="3">O8+(P8-R8)</f>
        <v>0.21000000000000002</v>
      </c>
      <c r="U8" s="3">
        <f t="shared" si="0"/>
        <v>88.243000000000009</v>
      </c>
    </row>
    <row r="9" spans="1:21" ht="38.25" customHeight="1">
      <c r="A9" s="69">
        <v>3</v>
      </c>
      <c r="B9" s="71" t="s">
        <v>16</v>
      </c>
      <c r="C9" s="3">
        <f>'May 2021'!H9</f>
        <v>308.7600000000001</v>
      </c>
      <c r="D9" s="3">
        <v>0</v>
      </c>
      <c r="E9" s="3">
        <f>'May 2021'!E9+'June 2021)'!D9</f>
        <v>0</v>
      </c>
      <c r="F9" s="3">
        <v>0</v>
      </c>
      <c r="G9" s="3">
        <f>'May 2021'!G9+'June 2021)'!F9</f>
        <v>0</v>
      </c>
      <c r="H9" s="3">
        <f t="shared" si="1"/>
        <v>308.7600000000001</v>
      </c>
      <c r="I9" s="3">
        <f>'May 2021'!N9</f>
        <v>538.00800000000004</v>
      </c>
      <c r="J9" s="3">
        <v>1.1000000000000001</v>
      </c>
      <c r="K9" s="3">
        <f>'May 2021'!K9+'June 2021)'!J9</f>
        <v>3.37</v>
      </c>
      <c r="L9" s="3">
        <v>0</v>
      </c>
      <c r="M9" s="3">
        <f>'May 2021'!M9+'June 2021)'!L9</f>
        <v>0</v>
      </c>
      <c r="N9" s="3">
        <f t="shared" si="2"/>
        <v>539.10800000000006</v>
      </c>
      <c r="O9" s="3">
        <f>'May 2021'!T9</f>
        <v>44.809999999999995</v>
      </c>
      <c r="P9" s="3">
        <v>0</v>
      </c>
      <c r="Q9" s="3">
        <f>'May 2021'!Q9+'June 2021)'!P9</f>
        <v>0</v>
      </c>
      <c r="R9" s="3">
        <v>0</v>
      </c>
      <c r="S9" s="3">
        <f>'May 2021'!S9+'June 2021)'!R9</f>
        <v>0</v>
      </c>
      <c r="T9" s="3">
        <f t="shared" si="3"/>
        <v>44.809999999999995</v>
      </c>
      <c r="U9" s="3">
        <f t="shared" si="0"/>
        <v>892.67800000000011</v>
      </c>
    </row>
    <row r="10" spans="1:21" s="23" customFormat="1" ht="38.25" customHeight="1">
      <c r="A10" s="69">
        <v>4</v>
      </c>
      <c r="B10" s="71" t="s">
        <v>17</v>
      </c>
      <c r="C10" s="3">
        <f>'May 2021'!H10</f>
        <v>7.36</v>
      </c>
      <c r="D10" s="3">
        <v>0</v>
      </c>
      <c r="E10" s="3">
        <f>'May 2021'!E10+'June 2021)'!D10</f>
        <v>0</v>
      </c>
      <c r="F10" s="3">
        <v>0</v>
      </c>
      <c r="G10" s="3">
        <f>'May 2021'!G10+'June 2021)'!F10</f>
        <v>0</v>
      </c>
      <c r="H10" s="3">
        <f t="shared" si="1"/>
        <v>7.36</v>
      </c>
      <c r="I10" s="3">
        <f>'May 2021'!N10</f>
        <v>481.29499999999996</v>
      </c>
      <c r="J10" s="3">
        <v>1.37</v>
      </c>
      <c r="K10" s="3">
        <f>'May 2021'!K10+'June 2021)'!J10</f>
        <v>2.27</v>
      </c>
      <c r="L10" s="3">
        <v>0</v>
      </c>
      <c r="M10" s="3">
        <f>'May 2021'!M10+'June 2021)'!L10</f>
        <v>0</v>
      </c>
      <c r="N10" s="3">
        <f t="shared" si="2"/>
        <v>482.66499999999996</v>
      </c>
      <c r="O10" s="3">
        <f>'May 2021'!T10</f>
        <v>0.8</v>
      </c>
      <c r="P10" s="3">
        <v>0</v>
      </c>
      <c r="Q10" s="3">
        <f>'May 2021'!Q10+'June 2021)'!P10</f>
        <v>0</v>
      </c>
      <c r="R10" s="3">
        <v>0</v>
      </c>
      <c r="S10" s="3">
        <f>'May 2021'!S10+'June 2021)'!R10</f>
        <v>0</v>
      </c>
      <c r="T10" s="3">
        <f t="shared" si="3"/>
        <v>0.8</v>
      </c>
      <c r="U10" s="3">
        <f t="shared" si="0"/>
        <v>490.82499999999999</v>
      </c>
    </row>
    <row r="11" spans="1:21" s="23" customFormat="1" ht="38.25" customHeight="1">
      <c r="A11" s="68"/>
      <c r="B11" s="70" t="s">
        <v>18</v>
      </c>
      <c r="C11" s="6">
        <f>SUM(C7:C10)</f>
        <v>776.8649999999999</v>
      </c>
      <c r="D11" s="6">
        <f t="shared" ref="D11:U11" si="4">SUM(D7:D10)</f>
        <v>0</v>
      </c>
      <c r="E11" s="6">
        <f t="shared" si="4"/>
        <v>0</v>
      </c>
      <c r="F11" s="6">
        <f t="shared" si="4"/>
        <v>4.4779999999999998</v>
      </c>
      <c r="G11" s="6">
        <f t="shared" si="4"/>
        <v>8.9580000000000002</v>
      </c>
      <c r="H11" s="6">
        <f t="shared" si="4"/>
        <v>772.38699999999994</v>
      </c>
      <c r="I11" s="6">
        <f t="shared" si="4"/>
        <v>1658.136</v>
      </c>
      <c r="J11" s="6">
        <f t="shared" si="4"/>
        <v>5.5930000000000009</v>
      </c>
      <c r="K11" s="6">
        <f t="shared" si="4"/>
        <v>17.871000000000002</v>
      </c>
      <c r="L11" s="6">
        <f t="shared" si="4"/>
        <v>0</v>
      </c>
      <c r="M11" s="6">
        <f t="shared" si="4"/>
        <v>0</v>
      </c>
      <c r="N11" s="6">
        <f t="shared" si="4"/>
        <v>1663.7289999999998</v>
      </c>
      <c r="O11" s="6">
        <f t="shared" si="4"/>
        <v>114.04</v>
      </c>
      <c r="P11" s="6">
        <f t="shared" si="4"/>
        <v>1.88</v>
      </c>
      <c r="Q11" s="6">
        <f t="shared" si="4"/>
        <v>1.88</v>
      </c>
      <c r="R11" s="6">
        <f t="shared" si="4"/>
        <v>0</v>
      </c>
      <c r="S11" s="6">
        <f t="shared" si="4"/>
        <v>1.88</v>
      </c>
      <c r="T11" s="6">
        <f t="shared" si="4"/>
        <v>115.92</v>
      </c>
      <c r="U11" s="6">
        <f t="shared" si="4"/>
        <v>2552.0359999999991</v>
      </c>
    </row>
    <row r="12" spans="1:21" ht="38.25" customHeight="1">
      <c r="A12" s="69">
        <v>5</v>
      </c>
      <c r="B12" s="71" t="s">
        <v>19</v>
      </c>
      <c r="C12" s="3">
        <f>'May 2021'!H12</f>
        <v>534.94999999999959</v>
      </c>
      <c r="D12" s="3">
        <v>0</v>
      </c>
      <c r="E12" s="3">
        <f>'May 2021'!E12+'June 2021)'!D12</f>
        <v>0</v>
      </c>
      <c r="F12" s="3">
        <v>0</v>
      </c>
      <c r="G12" s="3">
        <f>'May 2021'!G12+'June 2021)'!F12</f>
        <v>23.09</v>
      </c>
      <c r="H12" s="3">
        <f t="shared" si="1"/>
        <v>534.94999999999959</v>
      </c>
      <c r="I12" s="3">
        <f>'May 2021'!N12</f>
        <v>782.53499999999985</v>
      </c>
      <c r="J12" s="45">
        <v>1.6</v>
      </c>
      <c r="K12" s="3">
        <f>'May 2021'!K12+'June 2021)'!J12</f>
        <v>62.094999999999999</v>
      </c>
      <c r="L12" s="3">
        <v>0</v>
      </c>
      <c r="M12" s="3">
        <f>'May 2021'!M12+'June 2021)'!L12</f>
        <v>0</v>
      </c>
      <c r="N12" s="3">
        <f t="shared" si="2"/>
        <v>784.13499999999988</v>
      </c>
      <c r="O12" s="3">
        <f>'May 2021'!T12</f>
        <v>42.680000000000007</v>
      </c>
      <c r="P12" s="3">
        <v>0</v>
      </c>
      <c r="Q12" s="3">
        <f>'May 2021'!Q12+'June 2021)'!P12</f>
        <v>0</v>
      </c>
      <c r="R12" s="3">
        <v>0</v>
      </c>
      <c r="S12" s="3">
        <f>'May 2021'!S12+'June 2021)'!R12</f>
        <v>0</v>
      </c>
      <c r="T12" s="3">
        <f t="shared" si="3"/>
        <v>42.680000000000007</v>
      </c>
      <c r="U12" s="3">
        <f t="shared" si="0"/>
        <v>1361.7649999999996</v>
      </c>
    </row>
    <row r="13" spans="1:21" ht="38.25" customHeight="1">
      <c r="A13" s="69">
        <v>6</v>
      </c>
      <c r="B13" s="71" t="s">
        <v>20</v>
      </c>
      <c r="C13" s="3">
        <f>'May 2021'!H13</f>
        <v>315.62000000000012</v>
      </c>
      <c r="D13" s="3">
        <v>0</v>
      </c>
      <c r="E13" s="3">
        <f>'May 2021'!E13+'June 2021)'!D13</f>
        <v>0</v>
      </c>
      <c r="F13" s="3">
        <v>0</v>
      </c>
      <c r="G13" s="3">
        <f>'May 2021'!G13+'June 2021)'!F13</f>
        <v>0</v>
      </c>
      <c r="H13" s="3">
        <f t="shared" si="1"/>
        <v>315.62000000000012</v>
      </c>
      <c r="I13" s="3">
        <f>'May 2021'!N13</f>
        <v>521.57200000000023</v>
      </c>
      <c r="J13" s="45">
        <v>0.21</v>
      </c>
      <c r="K13" s="3">
        <f>'May 2021'!K13+'June 2021)'!J13</f>
        <v>0.88200000000000001</v>
      </c>
      <c r="L13" s="3">
        <v>0</v>
      </c>
      <c r="M13" s="3">
        <f>'May 2021'!M13+'June 2021)'!L13</f>
        <v>0</v>
      </c>
      <c r="N13" s="3">
        <f t="shared" si="2"/>
        <v>521.78200000000027</v>
      </c>
      <c r="O13" s="3">
        <f>'May 2021'!T13</f>
        <v>21.49</v>
      </c>
      <c r="P13" s="3">
        <v>0</v>
      </c>
      <c r="Q13" s="3">
        <f>'May 2021'!Q13+'June 2021)'!P13</f>
        <v>0</v>
      </c>
      <c r="R13" s="3">
        <v>0</v>
      </c>
      <c r="S13" s="3">
        <f>'May 2021'!S13+'June 2021)'!R13</f>
        <v>0</v>
      </c>
      <c r="T13" s="3">
        <f t="shared" si="3"/>
        <v>21.49</v>
      </c>
      <c r="U13" s="3">
        <f t="shared" si="0"/>
        <v>858.89200000000039</v>
      </c>
    </row>
    <row r="14" spans="1:21" s="23" customFormat="1" ht="38.25" customHeight="1">
      <c r="A14" s="69">
        <v>7</v>
      </c>
      <c r="B14" s="71" t="s">
        <v>21</v>
      </c>
      <c r="C14" s="3">
        <f>'May 2021'!H14</f>
        <v>1277.7599999999993</v>
      </c>
      <c r="D14" s="3">
        <v>0.15</v>
      </c>
      <c r="E14" s="3">
        <f>'May 2021'!E14+'June 2021)'!D14</f>
        <v>0.15</v>
      </c>
      <c r="F14" s="3">
        <v>0</v>
      </c>
      <c r="G14" s="3">
        <f>'May 2021'!G14+'June 2021)'!F14</f>
        <v>0</v>
      </c>
      <c r="H14" s="3">
        <f t="shared" si="1"/>
        <v>1277.9099999999994</v>
      </c>
      <c r="I14" s="3">
        <f>'May 2021'!N14</f>
        <v>848.66800000000023</v>
      </c>
      <c r="J14" s="45">
        <v>5.9</v>
      </c>
      <c r="K14" s="3">
        <f>'May 2021'!K14+'June 2021)'!J14</f>
        <v>26.167999999999999</v>
      </c>
      <c r="L14" s="3">
        <v>0</v>
      </c>
      <c r="M14" s="3">
        <f>'May 2021'!M14+'June 2021)'!L14</f>
        <v>0</v>
      </c>
      <c r="N14" s="3">
        <f t="shared" si="2"/>
        <v>854.56800000000021</v>
      </c>
      <c r="O14" s="3">
        <f>'May 2021'!T14</f>
        <v>57.749999999999993</v>
      </c>
      <c r="P14" s="3">
        <v>0</v>
      </c>
      <c r="Q14" s="3">
        <f>'May 2021'!Q14+'June 2021)'!P14</f>
        <v>0</v>
      </c>
      <c r="R14" s="3">
        <v>0</v>
      </c>
      <c r="S14" s="3">
        <f>'May 2021'!S14+'June 2021)'!R14</f>
        <v>0</v>
      </c>
      <c r="T14" s="3">
        <f t="shared" si="3"/>
        <v>57.749999999999993</v>
      </c>
      <c r="U14" s="3">
        <f t="shared" si="0"/>
        <v>2190.2279999999996</v>
      </c>
    </row>
    <row r="15" spans="1:21" s="23" customFormat="1" ht="38.25" customHeight="1">
      <c r="A15" s="68"/>
      <c r="B15" s="70" t="s">
        <v>22</v>
      </c>
      <c r="C15" s="6">
        <f>SUM(C12:C14)</f>
        <v>2128.329999999999</v>
      </c>
      <c r="D15" s="6">
        <f t="shared" ref="D15:U15" si="5">SUM(D12:D14)</f>
        <v>0.15</v>
      </c>
      <c r="E15" s="6">
        <f t="shared" si="5"/>
        <v>0.15</v>
      </c>
      <c r="F15" s="6">
        <f t="shared" si="5"/>
        <v>0</v>
      </c>
      <c r="G15" s="6">
        <f t="shared" si="5"/>
        <v>23.09</v>
      </c>
      <c r="H15" s="6">
        <f t="shared" si="5"/>
        <v>2128.4799999999991</v>
      </c>
      <c r="I15" s="6">
        <f t="shared" si="5"/>
        <v>2152.7750000000001</v>
      </c>
      <c r="J15" s="6">
        <f t="shared" si="5"/>
        <v>7.7100000000000009</v>
      </c>
      <c r="K15" s="6">
        <f t="shared" si="5"/>
        <v>89.144999999999996</v>
      </c>
      <c r="L15" s="6">
        <f t="shared" si="5"/>
        <v>0</v>
      </c>
      <c r="M15" s="6">
        <f t="shared" si="5"/>
        <v>0</v>
      </c>
      <c r="N15" s="6">
        <f t="shared" si="5"/>
        <v>2160.4850000000006</v>
      </c>
      <c r="O15" s="6">
        <f t="shared" si="5"/>
        <v>121.91999999999999</v>
      </c>
      <c r="P15" s="6">
        <f t="shared" si="5"/>
        <v>0</v>
      </c>
      <c r="Q15" s="6">
        <f t="shared" si="5"/>
        <v>0</v>
      </c>
      <c r="R15" s="6">
        <f t="shared" si="5"/>
        <v>0</v>
      </c>
      <c r="S15" s="6">
        <f t="shared" si="5"/>
        <v>0</v>
      </c>
      <c r="T15" s="6">
        <f t="shared" si="5"/>
        <v>121.91999999999999</v>
      </c>
      <c r="U15" s="6">
        <f t="shared" si="5"/>
        <v>4410.8850000000002</v>
      </c>
    </row>
    <row r="16" spans="1:21" s="36" customFormat="1" ht="38.25" customHeight="1">
      <c r="A16" s="69">
        <v>8</v>
      </c>
      <c r="B16" s="71" t="s">
        <v>23</v>
      </c>
      <c r="C16" s="3">
        <f>'May 2021'!H16</f>
        <v>1024.9740000000004</v>
      </c>
      <c r="D16" s="3">
        <v>0.26</v>
      </c>
      <c r="E16" s="3">
        <f>'May 2021'!E16+'June 2021)'!D16</f>
        <v>0.44</v>
      </c>
      <c r="F16" s="3">
        <v>0</v>
      </c>
      <c r="G16" s="3">
        <f>'May 2021'!G16+'June 2021)'!F16</f>
        <v>0</v>
      </c>
      <c r="H16" s="3">
        <f t="shared" si="1"/>
        <v>1025.2340000000004</v>
      </c>
      <c r="I16" s="3">
        <f>'May 2021'!N16</f>
        <v>111.58599999999997</v>
      </c>
      <c r="J16" s="3">
        <v>0.18</v>
      </c>
      <c r="K16" s="3">
        <f>'May 2021'!K16+'June 2021)'!J16</f>
        <v>0.99499999999999988</v>
      </c>
      <c r="L16" s="3">
        <v>0</v>
      </c>
      <c r="M16" s="3">
        <f>'May 2021'!M16+'June 2021)'!L16</f>
        <v>0</v>
      </c>
      <c r="N16" s="3">
        <f t="shared" si="2"/>
        <v>111.76599999999998</v>
      </c>
      <c r="O16" s="3">
        <f>'May 2021'!T16</f>
        <v>245.90200000000002</v>
      </c>
      <c r="P16" s="3">
        <v>0</v>
      </c>
      <c r="Q16" s="3">
        <f>'May 2021'!Q16+'June 2021)'!P16</f>
        <v>0</v>
      </c>
      <c r="R16" s="3">
        <v>0</v>
      </c>
      <c r="S16" s="3">
        <f>'May 2021'!S16+'June 2021)'!R16</f>
        <v>0</v>
      </c>
      <c r="T16" s="3">
        <f t="shared" si="3"/>
        <v>245.90200000000002</v>
      </c>
      <c r="U16" s="3">
        <f t="shared" si="0"/>
        <v>1382.9020000000005</v>
      </c>
    </row>
    <row r="17" spans="1:21" ht="61.5" customHeight="1">
      <c r="A17" s="37">
        <v>9</v>
      </c>
      <c r="B17" s="47" t="s">
        <v>24</v>
      </c>
      <c r="C17" s="3">
        <f>'May 2021'!H17</f>
        <v>183.82599999999994</v>
      </c>
      <c r="D17" s="3">
        <v>0</v>
      </c>
      <c r="E17" s="3">
        <f>'May 2021'!E17+'June 2021)'!D17</f>
        <v>0</v>
      </c>
      <c r="F17" s="3">
        <v>39.729999999999997</v>
      </c>
      <c r="G17" s="3">
        <f>'May 2021'!G17+'June 2021)'!F17</f>
        <v>39.729999999999997</v>
      </c>
      <c r="H17" s="3">
        <f t="shared" si="1"/>
        <v>144.09599999999995</v>
      </c>
      <c r="I17" s="3">
        <f>'May 2021'!N17</f>
        <v>341.49000000000012</v>
      </c>
      <c r="J17" s="3">
        <v>22.17</v>
      </c>
      <c r="K17" s="3">
        <f>'May 2021'!K17+'June 2021)'!J17</f>
        <v>22.92</v>
      </c>
      <c r="L17" s="3">
        <v>0</v>
      </c>
      <c r="M17" s="3">
        <f>'May 2021'!M17+'June 2021)'!L17</f>
        <v>0</v>
      </c>
      <c r="N17" s="3">
        <f t="shared" si="2"/>
        <v>363.66000000000014</v>
      </c>
      <c r="O17" s="3">
        <f>'May 2021'!T17</f>
        <v>64.375</v>
      </c>
      <c r="P17" s="3">
        <v>0.03</v>
      </c>
      <c r="Q17" s="3">
        <f>'May 2021'!Q17+'June 2021)'!P17</f>
        <v>0.03</v>
      </c>
      <c r="R17" s="3">
        <v>1.665</v>
      </c>
      <c r="S17" s="3">
        <f>'May 2021'!S17+'June 2021)'!R17</f>
        <v>1.665</v>
      </c>
      <c r="T17" s="3">
        <f t="shared" si="3"/>
        <v>62.74</v>
      </c>
      <c r="U17" s="3">
        <f t="shared" si="0"/>
        <v>570.49600000000009</v>
      </c>
    </row>
    <row r="18" spans="1:21" s="23" customFormat="1" ht="38.25" customHeight="1">
      <c r="A18" s="69">
        <v>10</v>
      </c>
      <c r="B18" s="71" t="s">
        <v>25</v>
      </c>
      <c r="C18" s="3">
        <f>'May 2021'!H18</f>
        <v>210.55600000000007</v>
      </c>
      <c r="D18" s="3">
        <v>0.15</v>
      </c>
      <c r="E18" s="3">
        <f>'May 2021'!E18+'June 2021)'!D18</f>
        <v>0.15</v>
      </c>
      <c r="F18" s="3">
        <v>0</v>
      </c>
      <c r="G18" s="3">
        <f>'May 2021'!G18+'June 2021)'!F18</f>
        <v>0</v>
      </c>
      <c r="H18" s="3">
        <f t="shared" si="1"/>
        <v>210.70600000000007</v>
      </c>
      <c r="I18" s="3">
        <f>'May 2021'!N18</f>
        <v>347.72699999999998</v>
      </c>
      <c r="J18" s="3">
        <v>0.03</v>
      </c>
      <c r="K18" s="3">
        <f>'May 2021'!K18+'June 2021)'!J18</f>
        <v>1.55</v>
      </c>
      <c r="L18" s="3">
        <v>0</v>
      </c>
      <c r="M18" s="3">
        <f>'May 2021'!M18+'June 2021)'!L18</f>
        <v>0</v>
      </c>
      <c r="N18" s="3">
        <f t="shared" si="2"/>
        <v>347.75699999999995</v>
      </c>
      <c r="O18" s="3">
        <f>'May 2021'!T18</f>
        <v>8.3749999999999982</v>
      </c>
      <c r="P18" s="3">
        <v>0</v>
      </c>
      <c r="Q18" s="3">
        <f>'May 2021'!Q18+'June 2021)'!P18</f>
        <v>0</v>
      </c>
      <c r="R18" s="3">
        <v>0</v>
      </c>
      <c r="S18" s="3">
        <f>'May 2021'!S18+'June 2021)'!R18</f>
        <v>0</v>
      </c>
      <c r="T18" s="3">
        <f t="shared" si="3"/>
        <v>8.3749999999999982</v>
      </c>
      <c r="U18" s="3">
        <f t="shared" si="0"/>
        <v>566.83799999999997</v>
      </c>
    </row>
    <row r="19" spans="1:21" s="23" customFormat="1" ht="38.25" customHeight="1">
      <c r="A19" s="68"/>
      <c r="B19" s="70" t="s">
        <v>26</v>
      </c>
      <c r="C19" s="6">
        <f>SUM(C16:C18)</f>
        <v>1419.3560000000004</v>
      </c>
      <c r="D19" s="6">
        <f t="shared" ref="D19:U19" si="6">SUM(D16:D18)</f>
        <v>0.41000000000000003</v>
      </c>
      <c r="E19" s="6">
        <f t="shared" si="6"/>
        <v>0.59</v>
      </c>
      <c r="F19" s="6">
        <f t="shared" si="6"/>
        <v>39.729999999999997</v>
      </c>
      <c r="G19" s="6">
        <f t="shared" si="6"/>
        <v>39.729999999999997</v>
      </c>
      <c r="H19" s="6">
        <f t="shared" si="6"/>
        <v>1380.0360000000005</v>
      </c>
      <c r="I19" s="6">
        <f t="shared" si="6"/>
        <v>800.80300000000011</v>
      </c>
      <c r="J19" s="6">
        <f t="shared" si="6"/>
        <v>22.380000000000003</v>
      </c>
      <c r="K19" s="6">
        <f t="shared" si="6"/>
        <v>25.465000000000003</v>
      </c>
      <c r="L19" s="6">
        <f t="shared" si="6"/>
        <v>0</v>
      </c>
      <c r="M19" s="6">
        <f t="shared" si="6"/>
        <v>0</v>
      </c>
      <c r="N19" s="6">
        <f t="shared" si="6"/>
        <v>823.18299999999999</v>
      </c>
      <c r="O19" s="6">
        <f t="shared" si="6"/>
        <v>318.65200000000004</v>
      </c>
      <c r="P19" s="6">
        <f t="shared" si="6"/>
        <v>0.03</v>
      </c>
      <c r="Q19" s="6">
        <f t="shared" si="6"/>
        <v>0.03</v>
      </c>
      <c r="R19" s="6">
        <f t="shared" si="6"/>
        <v>1.665</v>
      </c>
      <c r="S19" s="6">
        <f t="shared" si="6"/>
        <v>1.665</v>
      </c>
      <c r="T19" s="6">
        <f t="shared" si="6"/>
        <v>317.017</v>
      </c>
      <c r="U19" s="6">
        <f t="shared" si="6"/>
        <v>2520.2360000000008</v>
      </c>
    </row>
    <row r="20" spans="1:21" ht="38.25" customHeight="1">
      <c r="A20" s="69">
        <v>11</v>
      </c>
      <c r="B20" s="71" t="s">
        <v>27</v>
      </c>
      <c r="C20" s="3">
        <f>'May 2021'!H20</f>
        <v>639.94999999999993</v>
      </c>
      <c r="D20" s="3">
        <v>1.41</v>
      </c>
      <c r="E20" s="3">
        <f>'May 2021'!E20+'June 2021)'!D20</f>
        <v>1.71</v>
      </c>
      <c r="F20" s="3">
        <v>0</v>
      </c>
      <c r="G20" s="3">
        <f>'May 2021'!G20+'June 2021)'!F20</f>
        <v>0</v>
      </c>
      <c r="H20" s="3">
        <f t="shared" si="1"/>
        <v>641.3599999999999</v>
      </c>
      <c r="I20" s="3">
        <f>'May 2021'!N20</f>
        <v>391.19500000000005</v>
      </c>
      <c r="J20" s="3">
        <v>0.41499999999999998</v>
      </c>
      <c r="K20" s="3">
        <f>'May 2021'!K20+'June 2021)'!J20</f>
        <v>1.6</v>
      </c>
      <c r="L20" s="3">
        <v>0</v>
      </c>
      <c r="M20" s="3">
        <f>'May 2021'!M20+'June 2021)'!L20</f>
        <v>0</v>
      </c>
      <c r="N20" s="3">
        <f t="shared" si="2"/>
        <v>391.61000000000007</v>
      </c>
      <c r="O20" s="3">
        <f>'May 2021'!T20</f>
        <v>40.220000000000006</v>
      </c>
      <c r="P20" s="3">
        <v>0</v>
      </c>
      <c r="Q20" s="3">
        <f>'May 2021'!Q20+'June 2021)'!P20</f>
        <v>0</v>
      </c>
      <c r="R20" s="3">
        <v>0</v>
      </c>
      <c r="S20" s="3">
        <f>'May 2021'!S20+'June 2021)'!R20</f>
        <v>0</v>
      </c>
      <c r="T20" s="3">
        <f t="shared" si="3"/>
        <v>40.220000000000006</v>
      </c>
      <c r="U20" s="3">
        <f t="shared" si="0"/>
        <v>1073.19</v>
      </c>
    </row>
    <row r="21" spans="1:21" ht="38.25" customHeight="1">
      <c r="A21" s="69">
        <v>12</v>
      </c>
      <c r="B21" s="71" t="s">
        <v>28</v>
      </c>
      <c r="C21" s="3">
        <f>'May 2021'!H21</f>
        <v>10.559999999999995</v>
      </c>
      <c r="D21" s="3">
        <v>0</v>
      </c>
      <c r="E21" s="3">
        <f>'May 2021'!E21+'June 2021)'!D21</f>
        <v>0</v>
      </c>
      <c r="F21" s="3">
        <v>0</v>
      </c>
      <c r="G21" s="3">
        <f>'May 2021'!G21+'June 2021)'!F21</f>
        <v>8.36</v>
      </c>
      <c r="H21" s="3">
        <f t="shared" si="1"/>
        <v>10.559999999999995</v>
      </c>
      <c r="I21" s="3">
        <f>'May 2021'!N21</f>
        <v>398.87299999999999</v>
      </c>
      <c r="J21" s="3">
        <v>14.48</v>
      </c>
      <c r="K21" s="3">
        <f>'May 2021'!K21+'June 2021)'!J21</f>
        <v>24.85</v>
      </c>
      <c r="L21" s="3">
        <v>0</v>
      </c>
      <c r="M21" s="3">
        <f>'May 2021'!M21+'June 2021)'!L21</f>
        <v>0</v>
      </c>
      <c r="N21" s="3">
        <f t="shared" si="2"/>
        <v>413.35300000000001</v>
      </c>
      <c r="O21" s="3">
        <f>'May 2021'!T21</f>
        <v>19.559999999999999</v>
      </c>
      <c r="P21" s="3">
        <v>0</v>
      </c>
      <c r="Q21" s="3">
        <f>'May 2021'!Q21+'June 2021)'!P21</f>
        <v>0</v>
      </c>
      <c r="R21" s="3">
        <v>0</v>
      </c>
      <c r="S21" s="3">
        <f>'May 2021'!S21+'June 2021)'!R21</f>
        <v>0</v>
      </c>
      <c r="T21" s="3">
        <f t="shared" si="3"/>
        <v>19.559999999999999</v>
      </c>
      <c r="U21" s="3">
        <f t="shared" si="0"/>
        <v>443.47300000000001</v>
      </c>
    </row>
    <row r="22" spans="1:21" s="23" customFormat="1" ht="38.25" customHeight="1">
      <c r="A22" s="69">
        <v>13</v>
      </c>
      <c r="B22" s="71" t="s">
        <v>29</v>
      </c>
      <c r="C22" s="3">
        <f>'May 2021'!H22</f>
        <v>180.71000000000004</v>
      </c>
      <c r="D22" s="3">
        <v>0.85</v>
      </c>
      <c r="E22" s="3">
        <f>'May 2021'!E22+'June 2021)'!D22</f>
        <v>0.85</v>
      </c>
      <c r="F22" s="3">
        <v>64.459999999999994</v>
      </c>
      <c r="G22" s="3">
        <f>'May 2021'!G22+'June 2021)'!F22</f>
        <v>64.459999999999994</v>
      </c>
      <c r="H22" s="3">
        <f t="shared" si="1"/>
        <v>117.10000000000005</v>
      </c>
      <c r="I22" s="3">
        <f>'May 2021'!N22</f>
        <v>357.05500000000001</v>
      </c>
      <c r="J22" s="3">
        <v>101.42</v>
      </c>
      <c r="K22" s="3">
        <f>'May 2021'!K22+'June 2021)'!J22</f>
        <v>105.01</v>
      </c>
      <c r="L22" s="3">
        <v>19.510000000000002</v>
      </c>
      <c r="M22" s="3">
        <f>'May 2021'!M22+'June 2021)'!L22</f>
        <v>19.510000000000002</v>
      </c>
      <c r="N22" s="3">
        <f t="shared" si="2"/>
        <v>438.96500000000003</v>
      </c>
      <c r="O22" s="3">
        <f>'May 2021'!T22</f>
        <v>13.350000000000001</v>
      </c>
      <c r="P22" s="3">
        <v>0</v>
      </c>
      <c r="Q22" s="3">
        <f>'May 2021'!Q22+'June 2021)'!P22</f>
        <v>0</v>
      </c>
      <c r="R22" s="3">
        <v>12.75</v>
      </c>
      <c r="S22" s="3">
        <f>'May 2021'!S22+'June 2021)'!R22</f>
        <v>12.75</v>
      </c>
      <c r="T22" s="3">
        <f t="shared" si="3"/>
        <v>0.60000000000000142</v>
      </c>
      <c r="U22" s="3">
        <f t="shared" si="0"/>
        <v>556.66500000000008</v>
      </c>
    </row>
    <row r="23" spans="1:21" s="23" customFormat="1" ht="38.25" customHeight="1">
      <c r="A23" s="69">
        <v>14</v>
      </c>
      <c r="B23" s="71" t="s">
        <v>30</v>
      </c>
      <c r="C23" s="3">
        <f>'May 2021'!H23</f>
        <v>428.29499999999985</v>
      </c>
      <c r="D23" s="3">
        <v>0.18</v>
      </c>
      <c r="E23" s="3">
        <f>'May 2021'!E23+'June 2021)'!D23</f>
        <v>6.18</v>
      </c>
      <c r="F23" s="3">
        <v>0</v>
      </c>
      <c r="G23" s="3">
        <f>'May 2021'!G23+'June 2021)'!F23</f>
        <v>0</v>
      </c>
      <c r="H23" s="3">
        <f t="shared" si="1"/>
        <v>428.47499999999985</v>
      </c>
      <c r="I23" s="3">
        <f>'May 2021'!N23</f>
        <v>78.069999999999993</v>
      </c>
      <c r="J23" s="3">
        <v>3.49</v>
      </c>
      <c r="K23" s="3">
        <f>'May 2021'!K23+'June 2021)'!J23</f>
        <v>4.76</v>
      </c>
      <c r="L23" s="3">
        <v>0</v>
      </c>
      <c r="M23" s="3">
        <f>'May 2021'!M23+'June 2021)'!L23</f>
        <v>0</v>
      </c>
      <c r="N23" s="3">
        <f t="shared" si="2"/>
        <v>81.559999999999988</v>
      </c>
      <c r="O23" s="3">
        <f>'May 2021'!T23</f>
        <v>22.5</v>
      </c>
      <c r="P23" s="3">
        <v>0</v>
      </c>
      <c r="Q23" s="3">
        <f>'May 2021'!Q23+'June 2021)'!P23</f>
        <v>0</v>
      </c>
      <c r="R23" s="3">
        <v>3.26</v>
      </c>
      <c r="S23" s="3">
        <f>'May 2021'!S23+'June 2021)'!R23</f>
        <v>3.26</v>
      </c>
      <c r="T23" s="3">
        <f t="shared" si="3"/>
        <v>19.240000000000002</v>
      </c>
      <c r="U23" s="3">
        <f t="shared" si="0"/>
        <v>529.27499999999986</v>
      </c>
    </row>
    <row r="24" spans="1:21" s="23" customFormat="1" ht="38.25" customHeight="1">
      <c r="A24" s="68"/>
      <c r="B24" s="70" t="s">
        <v>31</v>
      </c>
      <c r="C24" s="6">
        <f>SUM(C20:C23)</f>
        <v>1259.5149999999999</v>
      </c>
      <c r="D24" s="6">
        <f t="shared" ref="D24:U24" si="7">SUM(D20:D23)</f>
        <v>2.44</v>
      </c>
      <c r="E24" s="6">
        <f t="shared" si="7"/>
        <v>8.74</v>
      </c>
      <c r="F24" s="6">
        <f t="shared" si="7"/>
        <v>64.459999999999994</v>
      </c>
      <c r="G24" s="6">
        <f t="shared" si="7"/>
        <v>72.819999999999993</v>
      </c>
      <c r="H24" s="6">
        <f t="shared" si="7"/>
        <v>1197.4949999999997</v>
      </c>
      <c r="I24" s="6">
        <f t="shared" si="7"/>
        <v>1225.193</v>
      </c>
      <c r="J24" s="6">
        <f t="shared" si="7"/>
        <v>119.80499999999999</v>
      </c>
      <c r="K24" s="6">
        <f t="shared" si="7"/>
        <v>136.22</v>
      </c>
      <c r="L24" s="6">
        <f t="shared" si="7"/>
        <v>19.510000000000002</v>
      </c>
      <c r="M24" s="6">
        <f t="shared" si="7"/>
        <v>19.510000000000002</v>
      </c>
      <c r="N24" s="6">
        <f t="shared" si="7"/>
        <v>1325.4880000000001</v>
      </c>
      <c r="O24" s="6">
        <f t="shared" si="7"/>
        <v>95.63</v>
      </c>
      <c r="P24" s="6">
        <f t="shared" si="7"/>
        <v>0</v>
      </c>
      <c r="Q24" s="6">
        <f t="shared" si="7"/>
        <v>0</v>
      </c>
      <c r="R24" s="6">
        <f t="shared" si="7"/>
        <v>16.009999999999998</v>
      </c>
      <c r="S24" s="6">
        <f t="shared" si="7"/>
        <v>16.009999999999998</v>
      </c>
      <c r="T24" s="6">
        <f t="shared" si="7"/>
        <v>79.62</v>
      </c>
      <c r="U24" s="6">
        <f t="shared" si="7"/>
        <v>2602.6030000000001</v>
      </c>
    </row>
    <row r="25" spans="1:21" s="23" customFormat="1" ht="38.25" customHeight="1">
      <c r="A25" s="68"/>
      <c r="B25" s="70" t="s">
        <v>32</v>
      </c>
      <c r="C25" s="6">
        <f>C24+C19+C15+C11</f>
        <v>5584.0659999999989</v>
      </c>
      <c r="D25" s="6">
        <f t="shared" ref="D25:U25" si="8">D24+D19+D15+D11</f>
        <v>3</v>
      </c>
      <c r="E25" s="6">
        <f t="shared" si="8"/>
        <v>9.48</v>
      </c>
      <c r="F25" s="6">
        <f t="shared" si="8"/>
        <v>108.66799999999999</v>
      </c>
      <c r="G25" s="6">
        <f t="shared" si="8"/>
        <v>144.59799999999998</v>
      </c>
      <c r="H25" s="6">
        <f t="shared" si="8"/>
        <v>5478.3979999999983</v>
      </c>
      <c r="I25" s="6">
        <f t="shared" si="8"/>
        <v>5836.9070000000011</v>
      </c>
      <c r="J25" s="6">
        <f t="shared" si="8"/>
        <v>155.488</v>
      </c>
      <c r="K25" s="6">
        <f t="shared" si="8"/>
        <v>268.70099999999996</v>
      </c>
      <c r="L25" s="6">
        <f t="shared" si="8"/>
        <v>19.510000000000002</v>
      </c>
      <c r="M25" s="6">
        <f t="shared" si="8"/>
        <v>19.510000000000002</v>
      </c>
      <c r="N25" s="6">
        <f t="shared" si="8"/>
        <v>5972.8850000000002</v>
      </c>
      <c r="O25" s="6">
        <f t="shared" si="8"/>
        <v>650.24199999999996</v>
      </c>
      <c r="P25" s="6">
        <f t="shared" si="8"/>
        <v>1.91</v>
      </c>
      <c r="Q25" s="6">
        <f t="shared" si="8"/>
        <v>1.91</v>
      </c>
      <c r="R25" s="6">
        <f t="shared" si="8"/>
        <v>17.674999999999997</v>
      </c>
      <c r="S25" s="6">
        <f t="shared" si="8"/>
        <v>19.554999999999996</v>
      </c>
      <c r="T25" s="6">
        <f t="shared" si="8"/>
        <v>634.47699999999998</v>
      </c>
      <c r="U25" s="6">
        <f t="shared" si="8"/>
        <v>12085.760000000002</v>
      </c>
    </row>
    <row r="26" spans="1:21" ht="38.25" customHeight="1">
      <c r="A26" s="69">
        <v>15</v>
      </c>
      <c r="B26" s="71" t="s">
        <v>33</v>
      </c>
      <c r="C26" s="3">
        <f>'May 2021'!H26</f>
        <v>7417.4519999999993</v>
      </c>
      <c r="D26" s="3">
        <v>20.335000000000001</v>
      </c>
      <c r="E26" s="3">
        <f>'May 2021'!E26+'June 2021)'!D26</f>
        <v>37.14</v>
      </c>
      <c r="F26" s="3">
        <v>0</v>
      </c>
      <c r="G26" s="3">
        <f>'May 2021'!G26+'June 2021)'!F26</f>
        <v>0</v>
      </c>
      <c r="H26" s="3">
        <f t="shared" si="1"/>
        <v>7437.7869999999994</v>
      </c>
      <c r="I26" s="3">
        <f>'May 2021'!N26</f>
        <v>59.050000000000004</v>
      </c>
      <c r="J26" s="3">
        <v>0</v>
      </c>
      <c r="K26" s="3">
        <f>'May 2021'!K26+'June 2021)'!J26</f>
        <v>0</v>
      </c>
      <c r="L26" s="3">
        <v>0</v>
      </c>
      <c r="M26" s="3">
        <f>'May 2021'!M26+'June 2021)'!L26</f>
        <v>0</v>
      </c>
      <c r="N26" s="3">
        <f t="shared" si="2"/>
        <v>59.050000000000004</v>
      </c>
      <c r="O26" s="3">
        <f>'May 2021'!T26</f>
        <v>1.02</v>
      </c>
      <c r="P26" s="3">
        <v>1.31</v>
      </c>
      <c r="Q26" s="3">
        <f>'May 2021'!Q26+'June 2021)'!P26</f>
        <v>1.31</v>
      </c>
      <c r="R26" s="3">
        <v>0</v>
      </c>
      <c r="S26" s="3">
        <f>'May 2021'!S26+'June 2021)'!R26</f>
        <v>0</v>
      </c>
      <c r="T26" s="3">
        <f t="shared" si="3"/>
        <v>2.33</v>
      </c>
      <c r="U26" s="3">
        <f t="shared" si="0"/>
        <v>7499.1669999999995</v>
      </c>
    </row>
    <row r="27" spans="1:21" s="23" customFormat="1" ht="38.25" customHeight="1">
      <c r="A27" s="69">
        <v>16</v>
      </c>
      <c r="B27" s="71" t="s">
        <v>34</v>
      </c>
      <c r="C27" s="3">
        <f>'May 2021'!H27</f>
        <v>5482.3150000000014</v>
      </c>
      <c r="D27" s="3">
        <v>8.23</v>
      </c>
      <c r="E27" s="3">
        <f>'May 2021'!E27+'June 2021)'!D27</f>
        <v>22.045000000000002</v>
      </c>
      <c r="F27" s="3">
        <v>0</v>
      </c>
      <c r="G27" s="3">
        <f>'May 2021'!G27+'June 2021)'!F27</f>
        <v>0</v>
      </c>
      <c r="H27" s="3">
        <f t="shared" si="1"/>
        <v>5490.545000000001</v>
      </c>
      <c r="I27" s="3">
        <f>'May 2021'!N27</f>
        <v>558.55800000000011</v>
      </c>
      <c r="J27" s="3">
        <v>1.4</v>
      </c>
      <c r="K27" s="3">
        <f>'May 2021'!K27+'June 2021)'!J27</f>
        <v>3.9599999999999995</v>
      </c>
      <c r="L27" s="3">
        <v>0</v>
      </c>
      <c r="M27" s="3">
        <f>'May 2021'!M27+'June 2021)'!L27</f>
        <v>0</v>
      </c>
      <c r="N27" s="3">
        <f t="shared" si="2"/>
        <v>559.95800000000008</v>
      </c>
      <c r="O27" s="3">
        <f>'May 2021'!T27</f>
        <v>16.920000000000002</v>
      </c>
      <c r="P27" s="3">
        <v>0</v>
      </c>
      <c r="Q27" s="3">
        <f>'May 2021'!Q27+'June 2021)'!P27</f>
        <v>0</v>
      </c>
      <c r="R27" s="3">
        <v>0</v>
      </c>
      <c r="S27" s="3">
        <f>'May 2021'!S27+'June 2021)'!R27</f>
        <v>0</v>
      </c>
      <c r="T27" s="3">
        <f t="shared" si="3"/>
        <v>16.920000000000002</v>
      </c>
      <c r="U27" s="3">
        <f t="shared" si="0"/>
        <v>6067.4230000000007</v>
      </c>
    </row>
    <row r="28" spans="1:21" s="23" customFormat="1" ht="38.25" customHeight="1">
      <c r="A28" s="68"/>
      <c r="B28" s="70" t="s">
        <v>35</v>
      </c>
      <c r="C28" s="6">
        <f>SUM(C26:C27)</f>
        <v>12899.767</v>
      </c>
      <c r="D28" s="6">
        <f t="shared" ref="D28:U28" si="9">SUM(D26:D27)</f>
        <v>28.565000000000001</v>
      </c>
      <c r="E28" s="6">
        <f t="shared" si="9"/>
        <v>59.185000000000002</v>
      </c>
      <c r="F28" s="6">
        <f t="shared" si="9"/>
        <v>0</v>
      </c>
      <c r="G28" s="6">
        <f t="shared" si="9"/>
        <v>0</v>
      </c>
      <c r="H28" s="6">
        <f t="shared" si="9"/>
        <v>12928.332</v>
      </c>
      <c r="I28" s="6">
        <f t="shared" si="9"/>
        <v>617.60800000000006</v>
      </c>
      <c r="J28" s="6">
        <f t="shared" si="9"/>
        <v>1.4</v>
      </c>
      <c r="K28" s="6">
        <f t="shared" si="9"/>
        <v>3.9599999999999995</v>
      </c>
      <c r="L28" s="6">
        <f t="shared" si="9"/>
        <v>0</v>
      </c>
      <c r="M28" s="6">
        <f t="shared" si="9"/>
        <v>0</v>
      </c>
      <c r="N28" s="6">
        <f t="shared" si="9"/>
        <v>619.00800000000004</v>
      </c>
      <c r="O28" s="6">
        <f t="shared" si="9"/>
        <v>17.940000000000001</v>
      </c>
      <c r="P28" s="6">
        <f t="shared" si="9"/>
        <v>1.31</v>
      </c>
      <c r="Q28" s="6">
        <f t="shared" si="9"/>
        <v>1.31</v>
      </c>
      <c r="R28" s="6">
        <f t="shared" si="9"/>
        <v>0</v>
      </c>
      <c r="S28" s="6">
        <f t="shared" si="9"/>
        <v>0</v>
      </c>
      <c r="T28" s="6">
        <f t="shared" si="9"/>
        <v>19.25</v>
      </c>
      <c r="U28" s="6">
        <f t="shared" si="9"/>
        <v>13566.59</v>
      </c>
    </row>
    <row r="29" spans="1:21" ht="38.25" customHeight="1">
      <c r="A29" s="69">
        <v>17</v>
      </c>
      <c r="B29" s="71" t="s">
        <v>36</v>
      </c>
      <c r="C29" s="3">
        <f>'May 2021'!H29</f>
        <v>4392.5080000000007</v>
      </c>
      <c r="D29" s="3">
        <v>2.98</v>
      </c>
      <c r="E29" s="3">
        <f>'May 2021'!E29+'June 2021)'!D29</f>
        <v>12.411000000000001</v>
      </c>
      <c r="F29" s="3">
        <v>0</v>
      </c>
      <c r="G29" s="3">
        <f>'May 2021'!G29+'June 2021)'!F29</f>
        <v>0</v>
      </c>
      <c r="H29" s="3">
        <f t="shared" si="1"/>
        <v>4395.4880000000003</v>
      </c>
      <c r="I29" s="3">
        <f>'May 2021'!N29</f>
        <v>96.66</v>
      </c>
      <c r="J29" s="3">
        <v>0</v>
      </c>
      <c r="K29" s="3">
        <f>'May 2021'!K29+'June 2021)'!J29</f>
        <v>0</v>
      </c>
      <c r="L29" s="3">
        <v>0</v>
      </c>
      <c r="M29" s="3">
        <f>'May 2021'!M29+'June 2021)'!L29</f>
        <v>0</v>
      </c>
      <c r="N29" s="3">
        <f t="shared" si="2"/>
        <v>96.66</v>
      </c>
      <c r="O29" s="3">
        <f>'May 2021'!T29</f>
        <v>57.720000000000006</v>
      </c>
      <c r="P29" s="3">
        <v>0</v>
      </c>
      <c r="Q29" s="3">
        <f>'May 2021'!Q29+'June 2021)'!P29</f>
        <v>0</v>
      </c>
      <c r="R29" s="3">
        <v>0</v>
      </c>
      <c r="S29" s="3">
        <f>'May 2021'!S29+'June 2021)'!R29</f>
        <v>0</v>
      </c>
      <c r="T29" s="3">
        <f t="shared" si="3"/>
        <v>57.720000000000006</v>
      </c>
      <c r="U29" s="3">
        <f t="shared" si="0"/>
        <v>4549.8680000000004</v>
      </c>
    </row>
    <row r="30" spans="1:21" s="81" customFormat="1" ht="38.25" customHeight="1">
      <c r="A30" s="78">
        <v>18</v>
      </c>
      <c r="B30" s="79" t="s">
        <v>37</v>
      </c>
      <c r="C30" s="80">
        <f>'May 2021'!H30</f>
        <v>403.86099999999993</v>
      </c>
      <c r="D30" s="80">
        <v>4.16</v>
      </c>
      <c r="E30" s="80">
        <f>'May 2021'!E30+'June 2021)'!D30</f>
        <v>5.109</v>
      </c>
      <c r="F30" s="80">
        <v>0</v>
      </c>
      <c r="G30" s="80">
        <f>'May 2021'!G30+'June 2021)'!F30</f>
        <v>0</v>
      </c>
      <c r="H30" s="80">
        <f t="shared" si="1"/>
        <v>408.02099999999996</v>
      </c>
      <c r="I30" s="80">
        <f>'May 2021'!N30</f>
        <v>21.497</v>
      </c>
      <c r="J30" s="80">
        <v>0</v>
      </c>
      <c r="K30" s="80">
        <f>'May 2021'!K30+'June 2021)'!J30</f>
        <v>0</v>
      </c>
      <c r="L30" s="80">
        <v>0</v>
      </c>
      <c r="M30" s="80">
        <f>'May 2021'!M30+'June 2021)'!L30</f>
        <v>0</v>
      </c>
      <c r="N30" s="80">
        <f t="shared" si="2"/>
        <v>21.497</v>
      </c>
      <c r="O30" s="80">
        <f>'May 2021'!T30</f>
        <v>0.05</v>
      </c>
      <c r="P30" s="80">
        <v>0</v>
      </c>
      <c r="Q30" s="80">
        <f>'May 2021'!Q30+'June 2021)'!P30</f>
        <v>0</v>
      </c>
      <c r="R30" s="80">
        <v>0</v>
      </c>
      <c r="S30" s="80">
        <f>'May 2021'!S30+'June 2021)'!R30</f>
        <v>0</v>
      </c>
      <c r="T30" s="80">
        <f t="shared" si="3"/>
        <v>0.05</v>
      </c>
      <c r="U30" s="80">
        <f t="shared" si="0"/>
        <v>429.56799999999998</v>
      </c>
    </row>
    <row r="31" spans="1:21" s="23" customFormat="1" ht="38.25" customHeight="1">
      <c r="A31" s="69">
        <v>19</v>
      </c>
      <c r="B31" s="71" t="s">
        <v>38</v>
      </c>
      <c r="C31" s="3">
        <f>'May 2021'!H31</f>
        <v>4229.4210000000003</v>
      </c>
      <c r="D31" s="3">
        <v>0.49</v>
      </c>
      <c r="E31" s="3">
        <f>'May 2021'!E31+'June 2021)'!D31</f>
        <v>6.36</v>
      </c>
      <c r="F31" s="3">
        <v>0</v>
      </c>
      <c r="G31" s="3">
        <f>'May 2021'!G31+'June 2021)'!F31</f>
        <v>0</v>
      </c>
      <c r="H31" s="3">
        <f t="shared" si="1"/>
        <v>4229.9110000000001</v>
      </c>
      <c r="I31" s="3">
        <f>'May 2021'!N31</f>
        <v>100.59000000000002</v>
      </c>
      <c r="J31" s="3">
        <v>0</v>
      </c>
      <c r="K31" s="3">
        <f>'May 2021'!K31+'June 2021)'!J31</f>
        <v>0.28000000000000003</v>
      </c>
      <c r="L31" s="3">
        <v>0</v>
      </c>
      <c r="M31" s="3">
        <f>'May 2021'!M31+'June 2021)'!L31</f>
        <v>0</v>
      </c>
      <c r="N31" s="3">
        <f t="shared" si="2"/>
        <v>100.59000000000002</v>
      </c>
      <c r="O31" s="3">
        <f>'May 2021'!T31</f>
        <v>158.35</v>
      </c>
      <c r="P31" s="3">
        <v>0</v>
      </c>
      <c r="Q31" s="3">
        <f>'May 2021'!Q31+'June 2021)'!P31</f>
        <v>0</v>
      </c>
      <c r="R31" s="3">
        <v>0</v>
      </c>
      <c r="S31" s="3">
        <f>'May 2021'!S31+'June 2021)'!R31</f>
        <v>0</v>
      </c>
      <c r="T31" s="3">
        <f t="shared" si="3"/>
        <v>158.35</v>
      </c>
      <c r="U31" s="3">
        <f t="shared" si="0"/>
        <v>4488.8510000000006</v>
      </c>
    </row>
    <row r="32" spans="1:21" ht="38.25" customHeight="1">
      <c r="A32" s="69">
        <v>20</v>
      </c>
      <c r="B32" s="71" t="s">
        <v>39</v>
      </c>
      <c r="C32" s="3">
        <f>'May 2021'!H32</f>
        <v>2582.8858</v>
      </c>
      <c r="D32" s="3">
        <v>1.1200000000000001</v>
      </c>
      <c r="E32" s="3">
        <f>'May 2021'!E32+'June 2021)'!D32</f>
        <v>6.69</v>
      </c>
      <c r="F32" s="3">
        <v>0</v>
      </c>
      <c r="G32" s="3">
        <f>'May 2021'!G32+'June 2021)'!F32</f>
        <v>0</v>
      </c>
      <c r="H32" s="3">
        <f t="shared" si="1"/>
        <v>2584.0057999999999</v>
      </c>
      <c r="I32" s="3">
        <f>'May 2021'!N32</f>
        <v>184.88600000000005</v>
      </c>
      <c r="J32" s="3">
        <v>0.56000000000000005</v>
      </c>
      <c r="K32" s="3">
        <f>'May 2021'!K32+'June 2021)'!J32</f>
        <v>3.3849999999999998</v>
      </c>
      <c r="L32" s="3">
        <v>0</v>
      </c>
      <c r="M32" s="3">
        <f>'May 2021'!M32+'June 2021)'!L32</f>
        <v>0</v>
      </c>
      <c r="N32" s="3">
        <f t="shared" si="2"/>
        <v>185.44600000000005</v>
      </c>
      <c r="O32" s="3">
        <f>'May 2021'!T32</f>
        <v>20.792000000000002</v>
      </c>
      <c r="P32" s="3">
        <v>0</v>
      </c>
      <c r="Q32" s="3">
        <f>'May 2021'!Q32+'June 2021)'!P32</f>
        <v>7.0000000000000001E-3</v>
      </c>
      <c r="R32" s="3">
        <v>0</v>
      </c>
      <c r="S32" s="3">
        <f>'May 2021'!S32+'June 2021)'!R32</f>
        <v>0</v>
      </c>
      <c r="T32" s="3">
        <f t="shared" si="3"/>
        <v>20.792000000000002</v>
      </c>
      <c r="U32" s="3">
        <f t="shared" si="0"/>
        <v>2790.2437999999997</v>
      </c>
    </row>
    <row r="33" spans="1:21" s="23" customFormat="1" ht="38.25" customHeight="1">
      <c r="A33" s="68"/>
      <c r="B33" s="70" t="s">
        <v>40</v>
      </c>
      <c r="C33" s="6">
        <f>SUM(C29:C32)</f>
        <v>11608.675800000001</v>
      </c>
      <c r="D33" s="6">
        <f t="shared" ref="D33:U33" si="10">SUM(D29:D32)</f>
        <v>8.75</v>
      </c>
      <c r="E33" s="6">
        <f t="shared" si="10"/>
        <v>30.570000000000004</v>
      </c>
      <c r="F33" s="6">
        <f t="shared" si="10"/>
        <v>0</v>
      </c>
      <c r="G33" s="6">
        <f t="shared" si="10"/>
        <v>0</v>
      </c>
      <c r="H33" s="6">
        <f t="shared" si="10"/>
        <v>11617.425800000001</v>
      </c>
      <c r="I33" s="6">
        <f t="shared" si="10"/>
        <v>403.63300000000004</v>
      </c>
      <c r="J33" s="6">
        <f t="shared" si="10"/>
        <v>0.56000000000000005</v>
      </c>
      <c r="K33" s="6">
        <f t="shared" si="10"/>
        <v>3.665</v>
      </c>
      <c r="L33" s="6">
        <f t="shared" si="10"/>
        <v>0</v>
      </c>
      <c r="M33" s="6">
        <f t="shared" si="10"/>
        <v>0</v>
      </c>
      <c r="N33" s="6">
        <f t="shared" si="10"/>
        <v>404.1930000000001</v>
      </c>
      <c r="O33" s="6">
        <f t="shared" si="10"/>
        <v>236.91200000000001</v>
      </c>
      <c r="P33" s="6">
        <f t="shared" si="10"/>
        <v>0</v>
      </c>
      <c r="Q33" s="6">
        <f t="shared" si="10"/>
        <v>7.0000000000000001E-3</v>
      </c>
      <c r="R33" s="6">
        <f t="shared" si="10"/>
        <v>0</v>
      </c>
      <c r="S33" s="6">
        <f t="shared" si="10"/>
        <v>0</v>
      </c>
      <c r="T33" s="6">
        <f t="shared" si="10"/>
        <v>236.91200000000001</v>
      </c>
      <c r="U33" s="6">
        <f t="shared" si="10"/>
        <v>12258.5308</v>
      </c>
    </row>
    <row r="34" spans="1:21" ht="38.25" customHeight="1">
      <c r="A34" s="69">
        <v>21</v>
      </c>
      <c r="B34" s="71" t="s">
        <v>41</v>
      </c>
      <c r="C34" s="3">
        <f>'May 2021'!H34</f>
        <v>4374.0800000000008</v>
      </c>
      <c r="D34" s="3">
        <v>0.25</v>
      </c>
      <c r="E34" s="3">
        <f>'May 2021'!E34+'June 2021)'!D34</f>
        <v>2.04</v>
      </c>
      <c r="F34" s="3">
        <v>0</v>
      </c>
      <c r="G34" s="3">
        <f>'May 2021'!G34+'June 2021)'!F34</f>
        <v>0</v>
      </c>
      <c r="H34" s="3">
        <f t="shared" si="1"/>
        <v>4374.3300000000008</v>
      </c>
      <c r="I34" s="3">
        <f>'May 2021'!N34</f>
        <v>9.4</v>
      </c>
      <c r="J34" s="3">
        <v>0</v>
      </c>
      <c r="K34" s="3">
        <f>'May 2021'!K34+'June 2021)'!J34</f>
        <v>0</v>
      </c>
      <c r="L34" s="3">
        <v>0</v>
      </c>
      <c r="M34" s="3">
        <f>'May 2021'!M34+'June 2021)'!L34</f>
        <v>0</v>
      </c>
      <c r="N34" s="3">
        <f t="shared" si="2"/>
        <v>9.4</v>
      </c>
      <c r="O34" s="3">
        <f>'May 2021'!T34</f>
        <v>0</v>
      </c>
      <c r="P34" s="3">
        <v>0</v>
      </c>
      <c r="Q34" s="3">
        <f>'May 2021'!Q34+'June 2021)'!P34</f>
        <v>0</v>
      </c>
      <c r="R34" s="3">
        <v>0</v>
      </c>
      <c r="S34" s="3">
        <f>'May 2021'!S34+'June 2021)'!R34</f>
        <v>0</v>
      </c>
      <c r="T34" s="3">
        <f t="shared" si="3"/>
        <v>0</v>
      </c>
      <c r="U34" s="3">
        <f t="shared" si="0"/>
        <v>4383.7300000000005</v>
      </c>
    </row>
    <row r="35" spans="1:21" ht="38.25" customHeight="1">
      <c r="A35" s="69">
        <v>22</v>
      </c>
      <c r="B35" s="71" t="s">
        <v>42</v>
      </c>
      <c r="C35" s="3">
        <f>'May 2021'!H35</f>
        <v>5901.8199999999988</v>
      </c>
      <c r="D35" s="3">
        <v>9.4499999999999993</v>
      </c>
      <c r="E35" s="3">
        <f>'May 2021'!E35+'June 2021)'!D35</f>
        <v>24.65</v>
      </c>
      <c r="F35" s="3">
        <v>0</v>
      </c>
      <c r="G35" s="3">
        <f>'May 2021'!G35+'June 2021)'!F35</f>
        <v>0</v>
      </c>
      <c r="H35" s="3">
        <f t="shared" si="1"/>
        <v>5911.2699999999986</v>
      </c>
      <c r="I35" s="3">
        <f>'May 2021'!N35</f>
        <v>4</v>
      </c>
      <c r="J35" s="3">
        <v>0</v>
      </c>
      <c r="K35" s="3">
        <f>'May 2021'!K35+'June 2021)'!J35</f>
        <v>0</v>
      </c>
      <c r="L35" s="3">
        <v>0</v>
      </c>
      <c r="M35" s="3">
        <f>'May 2021'!M35+'June 2021)'!L35</f>
        <v>0</v>
      </c>
      <c r="N35" s="3">
        <f t="shared" si="2"/>
        <v>4</v>
      </c>
      <c r="O35" s="3">
        <f>'May 2021'!T35</f>
        <v>0.03</v>
      </c>
      <c r="P35" s="3">
        <v>0</v>
      </c>
      <c r="Q35" s="3">
        <f>'May 2021'!Q35+'June 2021)'!P35</f>
        <v>0</v>
      </c>
      <c r="R35" s="3">
        <v>0</v>
      </c>
      <c r="S35" s="3">
        <f>'May 2021'!S35+'June 2021)'!R35</f>
        <v>0</v>
      </c>
      <c r="T35" s="3">
        <f t="shared" si="3"/>
        <v>0.03</v>
      </c>
      <c r="U35" s="3">
        <f t="shared" si="0"/>
        <v>5915.2999999999984</v>
      </c>
    </row>
    <row r="36" spans="1:21" s="23" customFormat="1" ht="38.25" customHeight="1">
      <c r="A36" s="69">
        <v>23</v>
      </c>
      <c r="B36" s="71" t="s">
        <v>43</v>
      </c>
      <c r="C36" s="3">
        <f>'May 2021'!H36</f>
        <v>2950.4199999999996</v>
      </c>
      <c r="D36" s="3">
        <v>11.6</v>
      </c>
      <c r="E36" s="3">
        <f>'May 2021'!E36+'June 2021)'!D36</f>
        <v>26.85</v>
      </c>
      <c r="F36" s="3">
        <v>0</v>
      </c>
      <c r="G36" s="3">
        <f>'May 2021'!G36+'June 2021)'!F36</f>
        <v>0</v>
      </c>
      <c r="H36" s="3">
        <f t="shared" si="1"/>
        <v>2962.0199999999995</v>
      </c>
      <c r="I36" s="3">
        <f>'May 2021'!N36</f>
        <v>155.65000000000003</v>
      </c>
      <c r="J36" s="3">
        <v>0</v>
      </c>
      <c r="K36" s="3">
        <f>'May 2021'!K36+'June 2021)'!J36</f>
        <v>0</v>
      </c>
      <c r="L36" s="3">
        <v>0</v>
      </c>
      <c r="M36" s="3">
        <f>'May 2021'!M36+'June 2021)'!L36</f>
        <v>0</v>
      </c>
      <c r="N36" s="3">
        <f t="shared" si="2"/>
        <v>155.65000000000003</v>
      </c>
      <c r="O36" s="3">
        <f>'May 2021'!T36</f>
        <v>2.2000000000000002</v>
      </c>
      <c r="P36" s="3">
        <v>0</v>
      </c>
      <c r="Q36" s="3">
        <f>'May 2021'!Q36+'June 2021)'!P36</f>
        <v>0</v>
      </c>
      <c r="R36" s="3">
        <v>0</v>
      </c>
      <c r="S36" s="3">
        <f>'May 2021'!S36+'June 2021)'!R36</f>
        <v>0</v>
      </c>
      <c r="T36" s="3">
        <f t="shared" si="3"/>
        <v>2.2000000000000002</v>
      </c>
      <c r="U36" s="3">
        <f t="shared" si="0"/>
        <v>3119.8699999999994</v>
      </c>
    </row>
    <row r="37" spans="1:21" s="23" customFormat="1" ht="38.25" customHeight="1">
      <c r="A37" s="69">
        <v>24</v>
      </c>
      <c r="B37" s="71" t="s">
        <v>44</v>
      </c>
      <c r="C37" s="3">
        <f>'May 2021'!H37</f>
        <v>4717.8399999999983</v>
      </c>
      <c r="D37" s="3">
        <v>1.83</v>
      </c>
      <c r="E37" s="3">
        <f>'May 2021'!E37+'June 2021)'!D37</f>
        <v>18.229999999999997</v>
      </c>
      <c r="F37" s="3">
        <v>0</v>
      </c>
      <c r="G37" s="3">
        <f>'May 2021'!G37+'June 2021)'!F37</f>
        <v>0</v>
      </c>
      <c r="H37" s="3">
        <f t="shared" si="1"/>
        <v>4719.6699999999983</v>
      </c>
      <c r="I37" s="3">
        <f>'May 2021'!N37</f>
        <v>6.92</v>
      </c>
      <c r="J37" s="3">
        <v>0</v>
      </c>
      <c r="K37" s="3">
        <f>'May 2021'!K37+'June 2021)'!J37</f>
        <v>0</v>
      </c>
      <c r="L37" s="3">
        <v>0</v>
      </c>
      <c r="M37" s="3">
        <f>'May 2021'!M37+'June 2021)'!L37</f>
        <v>0</v>
      </c>
      <c r="N37" s="3">
        <f t="shared" si="2"/>
        <v>6.92</v>
      </c>
      <c r="O37" s="3">
        <f>'May 2021'!T37</f>
        <v>1.04</v>
      </c>
      <c r="P37" s="3">
        <v>0</v>
      </c>
      <c r="Q37" s="3">
        <f>'May 2021'!Q37+'June 2021)'!P37</f>
        <v>0</v>
      </c>
      <c r="R37" s="3">
        <v>0</v>
      </c>
      <c r="S37" s="3">
        <f>'May 2021'!S37+'June 2021)'!R37</f>
        <v>0</v>
      </c>
      <c r="T37" s="3">
        <f t="shared" si="3"/>
        <v>1.04</v>
      </c>
      <c r="U37" s="3">
        <f t="shared" si="0"/>
        <v>4727.6299999999983</v>
      </c>
    </row>
    <row r="38" spans="1:21" s="23" customFormat="1" ht="38.25" customHeight="1">
      <c r="A38" s="68"/>
      <c r="B38" s="70" t="s">
        <v>45</v>
      </c>
      <c r="C38" s="6">
        <f>SUM(C34:C37)</f>
        <v>17944.159999999996</v>
      </c>
      <c r="D38" s="6">
        <f t="shared" ref="D38:U38" si="11">SUM(D34:D37)</f>
        <v>23.129999999999995</v>
      </c>
      <c r="E38" s="6">
        <f t="shared" si="11"/>
        <v>71.77</v>
      </c>
      <c r="F38" s="6">
        <f t="shared" si="11"/>
        <v>0</v>
      </c>
      <c r="G38" s="6">
        <f t="shared" si="11"/>
        <v>0</v>
      </c>
      <c r="H38" s="6">
        <f t="shared" si="11"/>
        <v>17967.289999999997</v>
      </c>
      <c r="I38" s="6">
        <f t="shared" si="11"/>
        <v>175.97000000000003</v>
      </c>
      <c r="J38" s="6">
        <f t="shared" si="11"/>
        <v>0</v>
      </c>
      <c r="K38" s="6">
        <f t="shared" si="11"/>
        <v>0</v>
      </c>
      <c r="L38" s="6">
        <f t="shared" si="11"/>
        <v>0</v>
      </c>
      <c r="M38" s="6">
        <f t="shared" si="11"/>
        <v>0</v>
      </c>
      <c r="N38" s="6">
        <f t="shared" si="11"/>
        <v>175.97000000000003</v>
      </c>
      <c r="O38" s="6">
        <f t="shared" si="11"/>
        <v>3.27</v>
      </c>
      <c r="P38" s="6">
        <f t="shared" si="11"/>
        <v>0</v>
      </c>
      <c r="Q38" s="6">
        <f t="shared" si="11"/>
        <v>0</v>
      </c>
      <c r="R38" s="6">
        <f t="shared" si="11"/>
        <v>0</v>
      </c>
      <c r="S38" s="6">
        <f t="shared" si="11"/>
        <v>0</v>
      </c>
      <c r="T38" s="6">
        <f t="shared" si="11"/>
        <v>3.27</v>
      </c>
      <c r="U38" s="6">
        <f t="shared" si="11"/>
        <v>18146.529999999995</v>
      </c>
    </row>
    <row r="39" spans="1:21" s="23" customFormat="1" ht="38.25" customHeight="1">
      <c r="A39" s="68"/>
      <c r="B39" s="70" t="s">
        <v>46</v>
      </c>
      <c r="C39" s="6">
        <f>C38+C33+C28</f>
        <v>42452.602799999993</v>
      </c>
      <c r="D39" s="6">
        <f t="shared" ref="D39:U39" si="12">D38+D33+D28</f>
        <v>60.444999999999993</v>
      </c>
      <c r="E39" s="6">
        <f t="shared" si="12"/>
        <v>161.52500000000001</v>
      </c>
      <c r="F39" s="6">
        <f t="shared" si="12"/>
        <v>0</v>
      </c>
      <c r="G39" s="6">
        <f t="shared" si="12"/>
        <v>0</v>
      </c>
      <c r="H39" s="6">
        <f t="shared" si="12"/>
        <v>42513.0478</v>
      </c>
      <c r="I39" s="6">
        <f t="shared" si="12"/>
        <v>1197.2110000000002</v>
      </c>
      <c r="J39" s="6">
        <f t="shared" si="12"/>
        <v>1.96</v>
      </c>
      <c r="K39" s="6">
        <f t="shared" si="12"/>
        <v>7.625</v>
      </c>
      <c r="L39" s="6">
        <f t="shared" si="12"/>
        <v>0</v>
      </c>
      <c r="M39" s="6">
        <f t="shared" si="12"/>
        <v>0</v>
      </c>
      <c r="N39" s="6">
        <f t="shared" si="12"/>
        <v>1199.1710000000003</v>
      </c>
      <c r="O39" s="6">
        <f t="shared" si="12"/>
        <v>258.12200000000001</v>
      </c>
      <c r="P39" s="6">
        <f t="shared" si="12"/>
        <v>1.31</v>
      </c>
      <c r="Q39" s="6">
        <f t="shared" si="12"/>
        <v>1.3169999999999999</v>
      </c>
      <c r="R39" s="6">
        <f t="shared" si="12"/>
        <v>0</v>
      </c>
      <c r="S39" s="6">
        <f t="shared" si="12"/>
        <v>0</v>
      </c>
      <c r="T39" s="6">
        <f t="shared" si="12"/>
        <v>259.43200000000002</v>
      </c>
      <c r="U39" s="6">
        <f t="shared" si="12"/>
        <v>43971.650799999996</v>
      </c>
    </row>
    <row r="40" spans="1:21" s="81" customFormat="1" ht="38.25" customHeight="1">
      <c r="A40" s="78">
        <v>25</v>
      </c>
      <c r="B40" s="79" t="s">
        <v>47</v>
      </c>
      <c r="C40" s="80">
        <f>'May 2021'!H40</f>
        <v>11043.303999999998</v>
      </c>
      <c r="D40" s="80">
        <v>36.630000000000003</v>
      </c>
      <c r="E40" s="80">
        <f>'May 2021'!E40+'June 2021)'!D40</f>
        <v>85.074000000000012</v>
      </c>
      <c r="F40" s="80">
        <v>0</v>
      </c>
      <c r="G40" s="80">
        <f>'May 2021'!G40+'June 2021)'!F40</f>
        <v>0</v>
      </c>
      <c r="H40" s="80">
        <f t="shared" si="1"/>
        <v>11079.933999999997</v>
      </c>
      <c r="I40" s="80">
        <f>'May 2021'!N40</f>
        <v>0</v>
      </c>
      <c r="J40" s="80">
        <v>0</v>
      </c>
      <c r="K40" s="80">
        <f>'May 2021'!K40+'June 2021)'!J40</f>
        <v>0</v>
      </c>
      <c r="L40" s="80">
        <v>0</v>
      </c>
      <c r="M40" s="80">
        <f>'May 2021'!M40+'June 2021)'!L40</f>
        <v>0</v>
      </c>
      <c r="N40" s="80">
        <f t="shared" si="2"/>
        <v>0</v>
      </c>
      <c r="O40" s="80">
        <f>'May 2021'!T40</f>
        <v>0</v>
      </c>
      <c r="P40" s="80">
        <v>0</v>
      </c>
      <c r="Q40" s="80">
        <f>'May 2021'!Q40+'June 2021)'!P40</f>
        <v>0</v>
      </c>
      <c r="R40" s="80">
        <v>0</v>
      </c>
      <c r="S40" s="80">
        <f>'May 2021'!S40+'June 2021)'!R40</f>
        <v>0</v>
      </c>
      <c r="T40" s="80">
        <f t="shared" si="3"/>
        <v>0</v>
      </c>
      <c r="U40" s="80">
        <f t="shared" si="0"/>
        <v>11079.933999999997</v>
      </c>
    </row>
    <row r="41" spans="1:21" s="81" customFormat="1" ht="38.25" customHeight="1">
      <c r="A41" s="78">
        <v>26</v>
      </c>
      <c r="B41" s="79" t="s">
        <v>48</v>
      </c>
      <c r="C41" s="80">
        <f>'May 2021'!H41</f>
        <v>7085.6339999999946</v>
      </c>
      <c r="D41" s="80">
        <v>19.14</v>
      </c>
      <c r="E41" s="80">
        <f>'May 2021'!E41+'June 2021)'!D41</f>
        <v>33.088000000000001</v>
      </c>
      <c r="F41" s="80">
        <v>0</v>
      </c>
      <c r="G41" s="80">
        <f>'May 2021'!G41+'June 2021)'!F41</f>
        <v>0</v>
      </c>
      <c r="H41" s="80">
        <f t="shared" si="1"/>
        <v>7104.7739999999949</v>
      </c>
      <c r="I41" s="80">
        <f>'May 2021'!N41</f>
        <v>0</v>
      </c>
      <c r="J41" s="80">
        <v>0</v>
      </c>
      <c r="K41" s="80">
        <f>'May 2021'!K41+'June 2021)'!J41</f>
        <v>0</v>
      </c>
      <c r="L41" s="80">
        <v>0</v>
      </c>
      <c r="M41" s="80">
        <f>'May 2021'!M41+'June 2021)'!L41</f>
        <v>0</v>
      </c>
      <c r="N41" s="80">
        <f t="shared" si="2"/>
        <v>0</v>
      </c>
      <c r="O41" s="80">
        <f>'May 2021'!T41</f>
        <v>0</v>
      </c>
      <c r="P41" s="80">
        <v>0</v>
      </c>
      <c r="Q41" s="80">
        <f>'May 2021'!Q41+'June 2021)'!P41</f>
        <v>0</v>
      </c>
      <c r="R41" s="80">
        <v>0</v>
      </c>
      <c r="S41" s="80">
        <f>'May 2021'!S41+'June 2021)'!R41</f>
        <v>0</v>
      </c>
      <c r="T41" s="80">
        <f t="shared" si="3"/>
        <v>0</v>
      </c>
      <c r="U41" s="80">
        <f t="shared" si="0"/>
        <v>7104.7739999999949</v>
      </c>
    </row>
    <row r="42" spans="1:21" s="82" customFormat="1" ht="38.25" customHeight="1">
      <c r="A42" s="78">
        <v>27</v>
      </c>
      <c r="B42" s="79" t="s">
        <v>49</v>
      </c>
      <c r="C42" s="80">
        <f>'May 2021'!H42</f>
        <v>13570.868999999997</v>
      </c>
      <c r="D42" s="80">
        <v>10.210000000000001</v>
      </c>
      <c r="E42" s="80">
        <f>'May 2021'!E42+'June 2021)'!D42</f>
        <v>66.962999999999994</v>
      </c>
      <c r="F42" s="80">
        <v>0</v>
      </c>
      <c r="G42" s="80">
        <f>'May 2021'!G42+'June 2021)'!F42</f>
        <v>0</v>
      </c>
      <c r="H42" s="80">
        <f t="shared" si="1"/>
        <v>13581.078999999996</v>
      </c>
      <c r="I42" s="80">
        <f>'May 2021'!N42</f>
        <v>0</v>
      </c>
      <c r="J42" s="80">
        <v>0</v>
      </c>
      <c r="K42" s="80">
        <f>'May 2021'!K42+'June 2021)'!J42</f>
        <v>0</v>
      </c>
      <c r="L42" s="80">
        <v>0</v>
      </c>
      <c r="M42" s="80">
        <f>'May 2021'!M42+'June 2021)'!L42</f>
        <v>0</v>
      </c>
      <c r="N42" s="80">
        <f t="shared" si="2"/>
        <v>0</v>
      </c>
      <c r="O42" s="80">
        <f>'May 2021'!T42</f>
        <v>0</v>
      </c>
      <c r="P42" s="80">
        <v>0</v>
      </c>
      <c r="Q42" s="80">
        <f>'May 2021'!Q42+'June 2021)'!P42</f>
        <v>0</v>
      </c>
      <c r="R42" s="80">
        <v>0</v>
      </c>
      <c r="S42" s="80">
        <f>'May 2021'!S42+'June 2021)'!R42</f>
        <v>0</v>
      </c>
      <c r="T42" s="80">
        <f t="shared" si="3"/>
        <v>0</v>
      </c>
      <c r="U42" s="80">
        <f t="shared" si="0"/>
        <v>13581.078999999996</v>
      </c>
    </row>
    <row r="43" spans="1:21" s="81" customFormat="1" ht="38.25" customHeight="1">
      <c r="A43" s="78">
        <v>28</v>
      </c>
      <c r="B43" s="79" t="s">
        <v>50</v>
      </c>
      <c r="C43" s="80">
        <f>'May 2021'!H43</f>
        <v>988.20000000000027</v>
      </c>
      <c r="D43" s="80">
        <v>16.38</v>
      </c>
      <c r="E43" s="80">
        <f>'May 2021'!E43+'June 2021)'!D43</f>
        <v>33.001999999999995</v>
      </c>
      <c r="F43" s="80">
        <v>0</v>
      </c>
      <c r="G43" s="80">
        <f>'May 2021'!G43+'June 2021)'!F43</f>
        <v>0</v>
      </c>
      <c r="H43" s="80">
        <f t="shared" si="1"/>
        <v>1004.5800000000003</v>
      </c>
      <c r="I43" s="80">
        <f>'May 2021'!N43</f>
        <v>0</v>
      </c>
      <c r="J43" s="80">
        <v>0</v>
      </c>
      <c r="K43" s="80">
        <f>'May 2021'!K43+'June 2021)'!J43</f>
        <v>0</v>
      </c>
      <c r="L43" s="80">
        <v>0</v>
      </c>
      <c r="M43" s="80">
        <f>'May 2021'!M43+'June 2021)'!L43</f>
        <v>0</v>
      </c>
      <c r="N43" s="80">
        <f t="shared" si="2"/>
        <v>0</v>
      </c>
      <c r="O43" s="80">
        <f>'May 2021'!T43</f>
        <v>0</v>
      </c>
      <c r="P43" s="80">
        <v>0</v>
      </c>
      <c r="Q43" s="80">
        <f>'May 2021'!Q43+'June 2021)'!P43</f>
        <v>0</v>
      </c>
      <c r="R43" s="80">
        <v>0</v>
      </c>
      <c r="S43" s="80">
        <f>'May 2021'!S43+'June 2021)'!R43</f>
        <v>0</v>
      </c>
      <c r="T43" s="80">
        <f t="shared" si="3"/>
        <v>0</v>
      </c>
      <c r="U43" s="80">
        <f t="shared" si="0"/>
        <v>1004.5800000000003</v>
      </c>
    </row>
    <row r="44" spans="1:21" s="23" customFormat="1" ht="38.25" customHeight="1">
      <c r="A44" s="68"/>
      <c r="B44" s="70" t="s">
        <v>51</v>
      </c>
      <c r="C44" s="6">
        <f>SUM(C40:C43)</f>
        <v>32688.006999999994</v>
      </c>
      <c r="D44" s="6">
        <f t="shared" ref="D44:U44" si="13">SUM(D40:D43)</f>
        <v>82.36</v>
      </c>
      <c r="E44" s="6">
        <f t="shared" si="13"/>
        <v>218.12700000000001</v>
      </c>
      <c r="F44" s="6">
        <f t="shared" si="13"/>
        <v>0</v>
      </c>
      <c r="G44" s="6">
        <f t="shared" si="13"/>
        <v>0</v>
      </c>
      <c r="H44" s="6">
        <f t="shared" si="13"/>
        <v>32770.366999999991</v>
      </c>
      <c r="I44" s="6">
        <f t="shared" si="13"/>
        <v>0</v>
      </c>
      <c r="J44" s="6">
        <f t="shared" si="13"/>
        <v>0</v>
      </c>
      <c r="K44" s="6">
        <f t="shared" si="13"/>
        <v>0</v>
      </c>
      <c r="L44" s="6">
        <f t="shared" si="13"/>
        <v>0</v>
      </c>
      <c r="M44" s="6">
        <f t="shared" si="13"/>
        <v>0</v>
      </c>
      <c r="N44" s="6">
        <f t="shared" si="13"/>
        <v>0</v>
      </c>
      <c r="O44" s="6">
        <f t="shared" si="13"/>
        <v>0</v>
      </c>
      <c r="P44" s="6">
        <f t="shared" si="13"/>
        <v>0</v>
      </c>
      <c r="Q44" s="6">
        <f t="shared" si="13"/>
        <v>0</v>
      </c>
      <c r="R44" s="6">
        <f t="shared" si="13"/>
        <v>0</v>
      </c>
      <c r="S44" s="6">
        <f t="shared" si="13"/>
        <v>0</v>
      </c>
      <c r="T44" s="6">
        <f t="shared" si="13"/>
        <v>0</v>
      </c>
      <c r="U44" s="6">
        <f t="shared" si="13"/>
        <v>32770.366999999991</v>
      </c>
    </row>
    <row r="45" spans="1:21" ht="38.25" customHeight="1">
      <c r="A45" s="69">
        <v>29</v>
      </c>
      <c r="B45" s="71" t="s">
        <v>52</v>
      </c>
      <c r="C45" s="3">
        <f>'May 2021'!H45</f>
        <v>8065.5521000000008</v>
      </c>
      <c r="D45" s="3">
        <v>1.65</v>
      </c>
      <c r="E45" s="3">
        <f>'May 2021'!E45+'June 2021)'!D45</f>
        <v>18.759999999999998</v>
      </c>
      <c r="F45" s="3">
        <v>0</v>
      </c>
      <c r="G45" s="3">
        <f>'May 2021'!G45+'June 2021)'!F45</f>
        <v>0</v>
      </c>
      <c r="H45" s="3">
        <f t="shared" si="1"/>
        <v>8067.2021000000004</v>
      </c>
      <c r="I45" s="3">
        <f>'May 2021'!N45</f>
        <v>0.8600000000000001</v>
      </c>
      <c r="J45" s="3">
        <v>0</v>
      </c>
      <c r="K45" s="3">
        <f>'May 2021'!K45+'June 2021)'!J45</f>
        <v>0</v>
      </c>
      <c r="L45" s="3">
        <v>0</v>
      </c>
      <c r="M45" s="3">
        <f>'May 2021'!M45+'June 2021)'!L45</f>
        <v>0</v>
      </c>
      <c r="N45" s="3">
        <f t="shared" si="2"/>
        <v>0.8600000000000001</v>
      </c>
      <c r="O45" s="3">
        <f>'May 2021'!T45</f>
        <v>14.43</v>
      </c>
      <c r="P45" s="3">
        <v>0</v>
      </c>
      <c r="Q45" s="3">
        <f>'May 2021'!Q45+'June 2021)'!P45</f>
        <v>0</v>
      </c>
      <c r="R45" s="3">
        <v>0</v>
      </c>
      <c r="S45" s="3">
        <f>'May 2021'!S45+'June 2021)'!R45</f>
        <v>0</v>
      </c>
      <c r="T45" s="3">
        <f t="shared" si="3"/>
        <v>14.43</v>
      </c>
      <c r="U45" s="3">
        <f t="shared" si="0"/>
        <v>8082.4921000000004</v>
      </c>
    </row>
    <row r="46" spans="1:21" ht="38.25" customHeight="1">
      <c r="A46" s="69">
        <v>30</v>
      </c>
      <c r="B46" s="71" t="s">
        <v>53</v>
      </c>
      <c r="C46" s="3">
        <f>'May 2021'!H46</f>
        <v>7696.1550000000007</v>
      </c>
      <c r="D46" s="3">
        <v>20.64</v>
      </c>
      <c r="E46" s="3">
        <f>'May 2021'!E46+'June 2021)'!D46</f>
        <v>49.67</v>
      </c>
      <c r="F46" s="3">
        <v>0</v>
      </c>
      <c r="G46" s="3">
        <f>'May 2021'!G46+'June 2021)'!F46</f>
        <v>0</v>
      </c>
      <c r="H46" s="3">
        <f t="shared" si="1"/>
        <v>7716.795000000001</v>
      </c>
      <c r="I46" s="3">
        <f>'May 2021'!N46</f>
        <v>0.96</v>
      </c>
      <c r="J46" s="3">
        <v>0</v>
      </c>
      <c r="K46" s="3">
        <f>'May 2021'!K46+'June 2021)'!J46</f>
        <v>0</v>
      </c>
      <c r="L46" s="3">
        <v>0</v>
      </c>
      <c r="M46" s="3">
        <f>'May 2021'!M46+'June 2021)'!L46</f>
        <v>0</v>
      </c>
      <c r="N46" s="3">
        <f t="shared" si="2"/>
        <v>0.96</v>
      </c>
      <c r="O46" s="3">
        <f>'May 2021'!T46</f>
        <v>0</v>
      </c>
      <c r="P46" s="3">
        <v>0</v>
      </c>
      <c r="Q46" s="3">
        <f>'May 2021'!Q46+'June 2021)'!P46</f>
        <v>0</v>
      </c>
      <c r="R46" s="3">
        <v>0</v>
      </c>
      <c r="S46" s="3">
        <f>'May 2021'!S46+'June 2021)'!R46</f>
        <v>0</v>
      </c>
      <c r="T46" s="3">
        <f t="shared" si="3"/>
        <v>0</v>
      </c>
      <c r="U46" s="3">
        <f t="shared" si="0"/>
        <v>7717.755000000001</v>
      </c>
    </row>
    <row r="47" spans="1:21" s="23" customFormat="1" ht="38.25" customHeight="1">
      <c r="A47" s="69">
        <v>31</v>
      </c>
      <c r="B47" s="71" t="s">
        <v>54</v>
      </c>
      <c r="C47" s="3">
        <f>'May 2021'!H47</f>
        <v>8406.1200000000008</v>
      </c>
      <c r="D47" s="3">
        <v>20.09</v>
      </c>
      <c r="E47" s="3">
        <f>'May 2021'!E47+'June 2021)'!D47</f>
        <v>27.78</v>
      </c>
      <c r="F47" s="3">
        <v>0</v>
      </c>
      <c r="G47" s="3">
        <f>'May 2021'!G47+'June 2021)'!F47</f>
        <v>0</v>
      </c>
      <c r="H47" s="3">
        <f t="shared" si="1"/>
        <v>8426.2100000000009</v>
      </c>
      <c r="I47" s="3">
        <f>'May 2021'!N47</f>
        <v>6.89</v>
      </c>
      <c r="J47" s="3">
        <v>0</v>
      </c>
      <c r="K47" s="3">
        <f>'May 2021'!K47+'June 2021)'!J47</f>
        <v>0</v>
      </c>
      <c r="L47" s="3">
        <v>0</v>
      </c>
      <c r="M47" s="3">
        <f>'May 2021'!M47+'June 2021)'!L47</f>
        <v>0</v>
      </c>
      <c r="N47" s="3">
        <f t="shared" si="2"/>
        <v>6.89</v>
      </c>
      <c r="O47" s="3">
        <f>'May 2021'!T47</f>
        <v>0.03</v>
      </c>
      <c r="P47" s="3">
        <v>0</v>
      </c>
      <c r="Q47" s="3">
        <f>'May 2021'!Q47+'June 2021)'!P47</f>
        <v>0</v>
      </c>
      <c r="R47" s="3">
        <v>0</v>
      </c>
      <c r="S47" s="3">
        <f>'May 2021'!S47+'June 2021)'!R47</f>
        <v>0</v>
      </c>
      <c r="T47" s="3">
        <f t="shared" si="3"/>
        <v>0.03</v>
      </c>
      <c r="U47" s="3">
        <f t="shared" si="0"/>
        <v>8433.130000000001</v>
      </c>
    </row>
    <row r="48" spans="1:21" s="23" customFormat="1" ht="38.25" customHeight="1">
      <c r="A48" s="69">
        <v>32</v>
      </c>
      <c r="B48" s="71" t="s">
        <v>55</v>
      </c>
      <c r="C48" s="3">
        <f>'May 2021'!H48</f>
        <v>7571.2290000000003</v>
      </c>
      <c r="D48" s="3">
        <v>43.61</v>
      </c>
      <c r="E48" s="3">
        <f>'May 2021'!E48+'June 2021)'!D48</f>
        <v>112.809</v>
      </c>
      <c r="F48" s="3">
        <v>0</v>
      </c>
      <c r="G48" s="3">
        <f>'May 2021'!G48+'June 2021)'!F48</f>
        <v>0</v>
      </c>
      <c r="H48" s="3">
        <f t="shared" si="1"/>
        <v>7614.8389999999999</v>
      </c>
      <c r="I48" s="3">
        <f>'May 2021'!N48</f>
        <v>0.505</v>
      </c>
      <c r="J48" s="3">
        <v>0</v>
      </c>
      <c r="K48" s="3">
        <f>'May 2021'!K48+'June 2021)'!J48</f>
        <v>0</v>
      </c>
      <c r="L48" s="3">
        <v>0</v>
      </c>
      <c r="M48" s="3">
        <f>'May 2021'!M48+'June 2021)'!L48</f>
        <v>0</v>
      </c>
      <c r="N48" s="3">
        <f t="shared" si="2"/>
        <v>0.505</v>
      </c>
      <c r="O48" s="3">
        <f>'May 2021'!T48</f>
        <v>0</v>
      </c>
      <c r="P48" s="3">
        <v>0</v>
      </c>
      <c r="Q48" s="3">
        <f>'May 2021'!Q48+'June 2021)'!P48</f>
        <v>0</v>
      </c>
      <c r="R48" s="3">
        <v>0</v>
      </c>
      <c r="S48" s="3">
        <f>'May 2021'!S48+'June 2021)'!R48</f>
        <v>0</v>
      </c>
      <c r="T48" s="3">
        <f t="shared" si="3"/>
        <v>0</v>
      </c>
      <c r="U48" s="3">
        <f t="shared" si="0"/>
        <v>7615.3440000000001</v>
      </c>
    </row>
    <row r="49" spans="1:21" s="23" customFormat="1" ht="38.25" customHeight="1">
      <c r="A49" s="68"/>
      <c r="B49" s="70" t="s">
        <v>56</v>
      </c>
      <c r="C49" s="6">
        <f>SUM(C45:C48)</f>
        <v>31739.056100000002</v>
      </c>
      <c r="D49" s="6">
        <f t="shared" ref="D49:U49" si="14">SUM(D45:D48)</f>
        <v>85.99</v>
      </c>
      <c r="E49" s="6">
        <f t="shared" si="14"/>
        <v>209.01900000000001</v>
      </c>
      <c r="F49" s="6">
        <f t="shared" si="14"/>
        <v>0</v>
      </c>
      <c r="G49" s="6">
        <f t="shared" si="14"/>
        <v>0</v>
      </c>
      <c r="H49" s="6">
        <f t="shared" si="14"/>
        <v>31825.0461</v>
      </c>
      <c r="I49" s="6">
        <f t="shared" si="14"/>
        <v>9.2149999999999999</v>
      </c>
      <c r="J49" s="6">
        <f t="shared" si="14"/>
        <v>0</v>
      </c>
      <c r="K49" s="6">
        <f t="shared" si="14"/>
        <v>0</v>
      </c>
      <c r="L49" s="6">
        <f t="shared" si="14"/>
        <v>0</v>
      </c>
      <c r="M49" s="6">
        <f t="shared" si="14"/>
        <v>0</v>
      </c>
      <c r="N49" s="6">
        <f t="shared" si="14"/>
        <v>9.2149999999999999</v>
      </c>
      <c r="O49" s="6">
        <f t="shared" si="14"/>
        <v>14.459999999999999</v>
      </c>
      <c r="P49" s="6">
        <f t="shared" si="14"/>
        <v>0</v>
      </c>
      <c r="Q49" s="6">
        <f t="shared" si="14"/>
        <v>0</v>
      </c>
      <c r="R49" s="6">
        <f t="shared" si="14"/>
        <v>0</v>
      </c>
      <c r="S49" s="6">
        <f t="shared" si="14"/>
        <v>0</v>
      </c>
      <c r="T49" s="6">
        <f t="shared" si="14"/>
        <v>14.459999999999999</v>
      </c>
      <c r="U49" s="6">
        <f t="shared" si="14"/>
        <v>31848.721100000002</v>
      </c>
    </row>
    <row r="50" spans="1:21" s="23" customFormat="1" ht="38.25" customHeight="1">
      <c r="A50" s="68"/>
      <c r="B50" s="70" t="s">
        <v>57</v>
      </c>
      <c r="C50" s="6">
        <f>C49+C44</f>
        <v>64427.063099999999</v>
      </c>
      <c r="D50" s="6">
        <f t="shared" ref="D50:U50" si="15">D49+D44</f>
        <v>168.35</v>
      </c>
      <c r="E50" s="6">
        <f t="shared" si="15"/>
        <v>427.14600000000002</v>
      </c>
      <c r="F50" s="6">
        <f t="shared" si="15"/>
        <v>0</v>
      </c>
      <c r="G50" s="6">
        <f t="shared" si="15"/>
        <v>0</v>
      </c>
      <c r="H50" s="6">
        <f t="shared" si="15"/>
        <v>64595.413099999991</v>
      </c>
      <c r="I50" s="6">
        <f t="shared" si="15"/>
        <v>9.2149999999999999</v>
      </c>
      <c r="J50" s="6">
        <f t="shared" si="15"/>
        <v>0</v>
      </c>
      <c r="K50" s="6">
        <f t="shared" si="15"/>
        <v>0</v>
      </c>
      <c r="L50" s="6">
        <f t="shared" si="15"/>
        <v>0</v>
      </c>
      <c r="M50" s="6">
        <f t="shared" si="15"/>
        <v>0</v>
      </c>
      <c r="N50" s="6">
        <f t="shared" si="15"/>
        <v>9.2149999999999999</v>
      </c>
      <c r="O50" s="6">
        <f t="shared" si="15"/>
        <v>14.459999999999999</v>
      </c>
      <c r="P50" s="6">
        <f t="shared" si="15"/>
        <v>0</v>
      </c>
      <c r="Q50" s="6">
        <f t="shared" si="15"/>
        <v>0</v>
      </c>
      <c r="R50" s="6">
        <f t="shared" si="15"/>
        <v>0</v>
      </c>
      <c r="S50" s="6">
        <f t="shared" si="15"/>
        <v>0</v>
      </c>
      <c r="T50" s="6">
        <f t="shared" si="15"/>
        <v>14.459999999999999</v>
      </c>
      <c r="U50" s="6">
        <f t="shared" si="15"/>
        <v>64619.088099999994</v>
      </c>
    </row>
    <row r="51" spans="1:21" s="23" customFormat="1" ht="38.25" customHeight="1">
      <c r="A51" s="68"/>
      <c r="B51" s="70" t="s">
        <v>58</v>
      </c>
      <c r="C51" s="6">
        <f>C50+C39+C25</f>
        <v>112463.73189999998</v>
      </c>
      <c r="D51" s="6">
        <f t="shared" ref="D51:U51" si="16">D50+D39+D25</f>
        <v>231.79499999999999</v>
      </c>
      <c r="E51" s="6">
        <f t="shared" si="16"/>
        <v>598.15100000000007</v>
      </c>
      <c r="F51" s="6">
        <f t="shared" si="16"/>
        <v>108.66799999999999</v>
      </c>
      <c r="G51" s="6">
        <f t="shared" si="16"/>
        <v>144.59799999999998</v>
      </c>
      <c r="H51" s="6">
        <f t="shared" si="16"/>
        <v>112586.85889999999</v>
      </c>
      <c r="I51" s="6">
        <f t="shared" si="16"/>
        <v>7043.3330000000014</v>
      </c>
      <c r="J51" s="6">
        <f t="shared" si="16"/>
        <v>157.44800000000001</v>
      </c>
      <c r="K51" s="6">
        <f t="shared" si="16"/>
        <v>276.32599999999996</v>
      </c>
      <c r="L51" s="6">
        <f t="shared" si="16"/>
        <v>19.510000000000002</v>
      </c>
      <c r="M51" s="6">
        <f t="shared" si="16"/>
        <v>19.510000000000002</v>
      </c>
      <c r="N51" s="6">
        <f t="shared" si="16"/>
        <v>7181.2710000000006</v>
      </c>
      <c r="O51" s="6">
        <f t="shared" si="16"/>
        <v>922.82399999999996</v>
      </c>
      <c r="P51" s="6">
        <f t="shared" si="16"/>
        <v>3.2199999999999998</v>
      </c>
      <c r="Q51" s="6">
        <f t="shared" si="16"/>
        <v>3.2269999999999999</v>
      </c>
      <c r="R51" s="6">
        <f t="shared" si="16"/>
        <v>17.674999999999997</v>
      </c>
      <c r="S51" s="6">
        <f t="shared" si="16"/>
        <v>19.554999999999996</v>
      </c>
      <c r="T51" s="6">
        <f t="shared" si="16"/>
        <v>908.36899999999991</v>
      </c>
      <c r="U51" s="6">
        <f t="shared" si="16"/>
        <v>120676.49890000001</v>
      </c>
    </row>
    <row r="52" spans="1:21" s="23" customFormat="1" ht="38.25" customHeight="1">
      <c r="A52" s="38"/>
      <c r="B52" s="48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</row>
    <row r="53" spans="1:21" s="38" customFormat="1" ht="24.75" customHeight="1">
      <c r="B53" s="46"/>
      <c r="C53" s="213" t="s">
        <v>59</v>
      </c>
      <c r="D53" s="213"/>
      <c r="E53" s="213"/>
      <c r="F53" s="213"/>
      <c r="G53" s="213"/>
      <c r="H53" s="22"/>
      <c r="I53" s="72"/>
      <c r="J53" s="72">
        <f>D51+J51+P51-F51-L51-R51</f>
        <v>246.61</v>
      </c>
      <c r="K53" s="72"/>
      <c r="L53" s="72"/>
      <c r="M53" s="72"/>
      <c r="N53" s="72"/>
      <c r="R53" s="72"/>
      <c r="U53" s="72"/>
    </row>
    <row r="54" spans="1:21" s="38" customFormat="1" ht="30" customHeight="1">
      <c r="B54" s="46"/>
      <c r="C54" s="213" t="s">
        <v>60</v>
      </c>
      <c r="D54" s="213"/>
      <c r="E54" s="213"/>
      <c r="F54" s="213"/>
      <c r="G54" s="213"/>
      <c r="H54" s="19"/>
      <c r="I54" s="72"/>
      <c r="J54" s="72">
        <f>E51+K51+Q51-G51-M51-S51</f>
        <v>694.04100000000017</v>
      </c>
      <c r="K54" s="72"/>
      <c r="L54" s="72"/>
      <c r="M54" s="72"/>
      <c r="N54" s="72"/>
      <c r="R54" s="72"/>
      <c r="T54" s="72"/>
    </row>
    <row r="55" spans="1:21" ht="33" customHeight="1">
      <c r="C55" s="213" t="s">
        <v>61</v>
      </c>
      <c r="D55" s="213"/>
      <c r="E55" s="213"/>
      <c r="F55" s="213"/>
      <c r="G55" s="213"/>
      <c r="H55" s="19"/>
      <c r="I55" s="39"/>
      <c r="J55" s="46">
        <f>H51+N51+T51</f>
        <v>120676.49890000001</v>
      </c>
      <c r="K55" s="19"/>
      <c r="L55" s="19"/>
      <c r="M55" s="28" t="e">
        <f>#REF!+'June 2021)'!J53</f>
        <v>#REF!</v>
      </c>
      <c r="N55" s="19"/>
      <c r="P55" s="38"/>
      <c r="Q55" s="40"/>
      <c r="U55" s="40"/>
    </row>
    <row r="56" spans="1:21" ht="33" customHeight="1">
      <c r="C56" s="41"/>
      <c r="D56" s="72"/>
      <c r="E56" s="72"/>
      <c r="F56" s="72"/>
      <c r="G56" s="72"/>
      <c r="H56" s="19"/>
      <c r="I56" s="39"/>
      <c r="J56" s="72"/>
      <c r="K56" s="19"/>
      <c r="L56" s="19"/>
      <c r="M56" s="19"/>
      <c r="N56" s="28">
        <f>'[1]sep 2020 '!J56+'June 2021)'!J53</f>
        <v>116997.52089999999</v>
      </c>
      <c r="P56" s="38"/>
      <c r="Q56" s="40"/>
      <c r="U56" s="40"/>
    </row>
    <row r="57" spans="1:21" ht="37.5" customHeight="1">
      <c r="B57" s="201" t="s">
        <v>62</v>
      </c>
      <c r="C57" s="201"/>
      <c r="D57" s="201"/>
      <c r="E57" s="201"/>
      <c r="F57" s="201"/>
      <c r="G57" s="22"/>
      <c r="H57" s="23"/>
      <c r="I57" s="24"/>
      <c r="J57" s="202"/>
      <c r="K57" s="199"/>
      <c r="L57" s="199"/>
      <c r="M57" s="42">
        <f>'April 2021'!J55+'June 2021)'!J53</f>
        <v>120463.1289</v>
      </c>
      <c r="N57" s="23"/>
      <c r="O57" s="23"/>
      <c r="P57" s="67"/>
      <c r="Q57" s="201" t="s">
        <v>63</v>
      </c>
      <c r="R57" s="201"/>
      <c r="S57" s="201"/>
      <c r="T57" s="201"/>
      <c r="U57" s="201"/>
    </row>
    <row r="58" spans="1:21" ht="37.5" customHeight="1">
      <c r="B58" s="201" t="s">
        <v>64</v>
      </c>
      <c r="C58" s="201"/>
      <c r="D58" s="201"/>
      <c r="E58" s="201"/>
      <c r="F58" s="201"/>
      <c r="G58" s="23"/>
      <c r="H58" s="22"/>
      <c r="I58" s="26"/>
      <c r="J58" s="27"/>
      <c r="K58" s="66"/>
      <c r="L58" s="27"/>
      <c r="M58" s="23"/>
      <c r="N58" s="22"/>
      <c r="O58" s="57">
        <f>'April 2021'!J55+'June 2021)'!J53</f>
        <v>120463.1289</v>
      </c>
      <c r="P58" s="67"/>
      <c r="Q58" s="201" t="s">
        <v>64</v>
      </c>
      <c r="R58" s="201"/>
      <c r="S58" s="201"/>
      <c r="T58" s="201"/>
      <c r="U58" s="201"/>
    </row>
    <row r="59" spans="1:21" ht="37.5" customHeight="1">
      <c r="H59" s="28">
        <f>'[1]Feb 2021'!J55+'June 2021)'!J53</f>
        <v>119942.31789999999</v>
      </c>
      <c r="J59" s="199" t="s">
        <v>65</v>
      </c>
      <c r="K59" s="199"/>
      <c r="L59" s="199"/>
      <c r="M59" s="28" t="e">
        <f>#REF!+'June 2021)'!J53</f>
        <v>#REF!</v>
      </c>
    </row>
    <row r="60" spans="1:21" ht="37.5" customHeight="1">
      <c r="G60" s="19"/>
      <c r="H60" s="28">
        <f>H51+N51+T51</f>
        <v>120676.49890000001</v>
      </c>
      <c r="J60" s="199" t="s">
        <v>66</v>
      </c>
      <c r="K60" s="199"/>
      <c r="L60" s="199"/>
      <c r="M60" s="28" t="e">
        <f>#REF!+'June 2021)'!J53</f>
        <v>#REF!</v>
      </c>
    </row>
    <row r="61" spans="1:21">
      <c r="H61" s="43"/>
    </row>
    <row r="62" spans="1:21">
      <c r="H62" s="28">
        <f>'[1]nov 2020'!J56+'June 2021)'!J53</f>
        <v>118861.46089999999</v>
      </c>
      <c r="I62" s="44"/>
      <c r="J62" s="43"/>
    </row>
    <row r="63" spans="1:21">
      <c r="H63" s="28">
        <f>'[1]nov 2020'!J56+'June 2021)'!J53</f>
        <v>118861.46089999999</v>
      </c>
      <c r="I63" s="44"/>
      <c r="J63" s="43"/>
    </row>
    <row r="64" spans="1:21">
      <c r="H64" s="28">
        <f>'[2]nov 17'!J53+'[2]dec 17'!J51</f>
        <v>98988.2883</v>
      </c>
      <c r="I64" s="44"/>
      <c r="J64" s="43"/>
    </row>
    <row r="65" spans="8:21">
      <c r="H65" s="43"/>
      <c r="I65" s="44"/>
      <c r="J65" s="43"/>
    </row>
    <row r="66" spans="8:21">
      <c r="H66" s="43"/>
      <c r="I66" s="44"/>
      <c r="J66" s="43"/>
    </row>
    <row r="67" spans="8:21">
      <c r="P67" s="21"/>
      <c r="Q67" s="21"/>
      <c r="R67" s="21"/>
      <c r="S67" s="35"/>
      <c r="T67" s="21"/>
      <c r="U67" s="21"/>
    </row>
    <row r="68" spans="8:21">
      <c r="P68" s="21"/>
      <c r="Q68" s="21"/>
      <c r="R68" s="21"/>
      <c r="S68" s="35"/>
      <c r="T68" s="21"/>
      <c r="U68" s="21"/>
    </row>
  </sheetData>
  <mergeCells count="30"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  <mergeCell ref="Q57:U57"/>
    <mergeCell ref="B58:F58"/>
    <mergeCell ref="Q58:U58"/>
    <mergeCell ref="P5:Q5"/>
    <mergeCell ref="R5:S5"/>
    <mergeCell ref="T5:T6"/>
    <mergeCell ref="U5:U6"/>
    <mergeCell ref="C53:G53"/>
    <mergeCell ref="C54:G54"/>
    <mergeCell ref="H5:H6"/>
    <mergeCell ref="I5:I6"/>
    <mergeCell ref="J5:K5"/>
    <mergeCell ref="L5:M5"/>
    <mergeCell ref="N5:N6"/>
    <mergeCell ref="O5:O6"/>
    <mergeCell ref="J59:L59"/>
    <mergeCell ref="J60:L60"/>
    <mergeCell ref="C55:G55"/>
    <mergeCell ref="B57:F57"/>
    <mergeCell ref="J57:L57"/>
  </mergeCells>
  <pageMargins left="0.15748031496062992" right="0.23622047244094491" top="0.27559055118110237" bottom="0.15748031496062992" header="0.19685039370078741" footer="0.15748031496062992"/>
  <pageSetup paperSize="8" scale="36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8"/>
  <sheetViews>
    <sheetView topLeftCell="F1" zoomScale="48" zoomScaleNormal="48" workbookViewId="0">
      <pane ySplit="6" topLeftCell="A13" activePane="bottomLeft" state="frozen"/>
      <selection pane="bottomLeft" sqref="A1:XFD1048576"/>
    </sheetView>
  </sheetViews>
  <sheetFormatPr defaultRowHeight="31.5"/>
  <cols>
    <col min="1" max="1" width="11.5703125" style="21" customWidth="1"/>
    <col min="2" max="2" width="40.7109375" style="49" customWidth="1"/>
    <col min="3" max="3" width="28.140625" style="21" customWidth="1"/>
    <col min="4" max="5" width="25.42578125" style="21" customWidth="1"/>
    <col min="6" max="6" width="28.42578125" style="21" customWidth="1"/>
    <col min="7" max="7" width="31.28515625" style="21" customWidth="1"/>
    <col min="8" max="8" width="32.42578125" style="21" customWidth="1"/>
    <col min="9" max="9" width="33" style="29" customWidth="1"/>
    <col min="10" max="15" width="25.42578125" style="21" customWidth="1"/>
    <col min="16" max="18" width="25.42578125" style="30" customWidth="1"/>
    <col min="19" max="19" width="25.42578125" style="31" customWidth="1"/>
    <col min="20" max="20" width="25.42578125" style="30" customWidth="1"/>
    <col min="21" max="21" width="28.140625" style="30" customWidth="1"/>
    <col min="22" max="16384" width="9.140625" style="21"/>
  </cols>
  <sheetData>
    <row r="1" spans="1:21" ht="55.5" customHeight="1">
      <c r="A1" s="207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</row>
    <row r="2" spans="1:21" ht="15" customHeight="1">
      <c r="A2" s="209" t="s">
        <v>70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</row>
    <row r="3" spans="1:21" ht="32.25" customHeight="1">
      <c r="A3" s="209"/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</row>
    <row r="4" spans="1:21" s="35" customFormat="1" ht="43.5" customHeight="1">
      <c r="A4" s="207" t="s">
        <v>2</v>
      </c>
      <c r="B4" s="211" t="s">
        <v>3</v>
      </c>
      <c r="C4" s="207" t="s">
        <v>4</v>
      </c>
      <c r="D4" s="207"/>
      <c r="E4" s="207"/>
      <c r="F4" s="207"/>
      <c r="G4" s="207"/>
      <c r="H4" s="207"/>
      <c r="I4" s="207" t="s">
        <v>5</v>
      </c>
      <c r="J4" s="210"/>
      <c r="K4" s="210"/>
      <c r="L4" s="210"/>
      <c r="M4" s="210"/>
      <c r="N4" s="210"/>
      <c r="O4" s="207" t="s">
        <v>6</v>
      </c>
      <c r="P4" s="210"/>
      <c r="Q4" s="210"/>
      <c r="R4" s="210"/>
      <c r="S4" s="210"/>
      <c r="T4" s="210"/>
      <c r="U4" s="87"/>
    </row>
    <row r="5" spans="1:21" s="35" customFormat="1" ht="54.75" customHeight="1">
      <c r="A5" s="210"/>
      <c r="B5" s="212"/>
      <c r="C5" s="207" t="s">
        <v>7</v>
      </c>
      <c r="D5" s="207" t="s">
        <v>8</v>
      </c>
      <c r="E5" s="207"/>
      <c r="F5" s="207" t="s">
        <v>9</v>
      </c>
      <c r="G5" s="207"/>
      <c r="H5" s="207" t="s">
        <v>10</v>
      </c>
      <c r="I5" s="207" t="s">
        <v>7</v>
      </c>
      <c r="J5" s="207" t="s">
        <v>8</v>
      </c>
      <c r="K5" s="207"/>
      <c r="L5" s="207" t="s">
        <v>9</v>
      </c>
      <c r="M5" s="207"/>
      <c r="N5" s="207" t="s">
        <v>10</v>
      </c>
      <c r="O5" s="207" t="s">
        <v>7</v>
      </c>
      <c r="P5" s="207" t="s">
        <v>8</v>
      </c>
      <c r="Q5" s="207"/>
      <c r="R5" s="207" t="s">
        <v>9</v>
      </c>
      <c r="S5" s="207"/>
      <c r="T5" s="207" t="s">
        <v>10</v>
      </c>
      <c r="U5" s="207" t="s">
        <v>11</v>
      </c>
    </row>
    <row r="6" spans="1:21" s="35" customFormat="1" ht="38.25" customHeight="1">
      <c r="A6" s="210"/>
      <c r="B6" s="212"/>
      <c r="C6" s="210"/>
      <c r="D6" s="86" t="s">
        <v>12</v>
      </c>
      <c r="E6" s="86" t="s">
        <v>13</v>
      </c>
      <c r="F6" s="86" t="s">
        <v>12</v>
      </c>
      <c r="G6" s="86" t="s">
        <v>13</v>
      </c>
      <c r="H6" s="207"/>
      <c r="I6" s="210"/>
      <c r="J6" s="86" t="s">
        <v>12</v>
      </c>
      <c r="K6" s="86" t="s">
        <v>13</v>
      </c>
      <c r="L6" s="86" t="s">
        <v>12</v>
      </c>
      <c r="M6" s="86" t="s">
        <v>13</v>
      </c>
      <c r="N6" s="207"/>
      <c r="O6" s="210"/>
      <c r="P6" s="86" t="s">
        <v>12</v>
      </c>
      <c r="Q6" s="86" t="s">
        <v>13</v>
      </c>
      <c r="R6" s="86" t="s">
        <v>12</v>
      </c>
      <c r="S6" s="86" t="s">
        <v>13</v>
      </c>
      <c r="T6" s="207"/>
      <c r="U6" s="207"/>
    </row>
    <row r="7" spans="1:21" ht="38.25" customHeight="1">
      <c r="A7" s="87">
        <v>1</v>
      </c>
      <c r="B7" s="89" t="s">
        <v>14</v>
      </c>
      <c r="C7" s="3">
        <f>'June 2021)'!H7</f>
        <v>450.93199999999985</v>
      </c>
      <c r="D7" s="3">
        <v>0</v>
      </c>
      <c r="E7" s="3">
        <f>'June 2021)'!E7+'July 2021'!D7</f>
        <v>0</v>
      </c>
      <c r="F7" s="3">
        <v>0</v>
      </c>
      <c r="G7" s="3">
        <f>'June 2021)'!G7+'July 2021'!F7</f>
        <v>8.9580000000000002</v>
      </c>
      <c r="H7" s="3">
        <f>C7+(D7-F7)</f>
        <v>450.93199999999985</v>
      </c>
      <c r="I7" s="3">
        <f>'June 2021)'!N7</f>
        <v>559.25799999999981</v>
      </c>
      <c r="J7" s="3">
        <v>27.78</v>
      </c>
      <c r="K7" s="3">
        <f>'June 2021)'!K7+'July 2021'!J7</f>
        <v>35.983000000000004</v>
      </c>
      <c r="L7" s="3">
        <v>0</v>
      </c>
      <c r="M7" s="3">
        <f>'June 2021)'!M7+'July 2021'!L7</f>
        <v>0</v>
      </c>
      <c r="N7" s="3">
        <f>I7+J7-L7</f>
        <v>587.03799999999978</v>
      </c>
      <c r="O7" s="3">
        <f>'June 2021)'!T7</f>
        <v>70.100000000000009</v>
      </c>
      <c r="P7" s="3">
        <v>0</v>
      </c>
      <c r="Q7" s="3">
        <f>'June 2021)'!Q7+'July 2021'!P7</f>
        <v>1.88</v>
      </c>
      <c r="R7" s="3">
        <v>0</v>
      </c>
      <c r="S7" s="3">
        <f>'June 2021)'!S7+'July 2021'!R7</f>
        <v>1.88</v>
      </c>
      <c r="T7" s="3">
        <f>O7+(P7-R7)</f>
        <v>70.100000000000009</v>
      </c>
      <c r="U7" s="3">
        <f t="shared" ref="U7:U48" si="0">H7+N7+T7</f>
        <v>1108.0699999999995</v>
      </c>
    </row>
    <row r="8" spans="1:21" ht="38.25" customHeight="1">
      <c r="A8" s="87">
        <v>2</v>
      </c>
      <c r="B8" s="89" t="s">
        <v>15</v>
      </c>
      <c r="C8" s="3">
        <f>'June 2021)'!H8</f>
        <v>5.3350000000000009</v>
      </c>
      <c r="D8" s="3">
        <v>0</v>
      </c>
      <c r="E8" s="3">
        <f>'June 2021)'!E8+'July 2021'!D8</f>
        <v>0</v>
      </c>
      <c r="F8" s="3">
        <v>0</v>
      </c>
      <c r="G8" s="3">
        <f>'June 2021)'!G8+'July 2021'!F8</f>
        <v>0</v>
      </c>
      <c r="H8" s="3">
        <f t="shared" ref="H8:H48" si="1">C8+(D8-F8)</f>
        <v>5.3350000000000009</v>
      </c>
      <c r="I8" s="3">
        <f>'June 2021)'!N8</f>
        <v>82.698000000000022</v>
      </c>
      <c r="J8" s="3">
        <v>2.806</v>
      </c>
      <c r="K8" s="3">
        <f>'June 2021)'!K8+'July 2021'!J8</f>
        <v>6.8339999999999996</v>
      </c>
      <c r="L8" s="3">
        <v>0</v>
      </c>
      <c r="M8" s="3">
        <f>'June 2021)'!M8+'July 2021'!L8</f>
        <v>0</v>
      </c>
      <c r="N8" s="3">
        <f t="shared" ref="N8:N48" si="2">I8+J8-L8</f>
        <v>85.504000000000019</v>
      </c>
      <c r="O8" s="3">
        <f>'June 2021)'!T8</f>
        <v>0.21000000000000002</v>
      </c>
      <c r="P8" s="3">
        <v>0</v>
      </c>
      <c r="Q8" s="3">
        <f>'June 2021)'!Q8+'July 2021'!P8</f>
        <v>0</v>
      </c>
      <c r="R8" s="3">
        <v>0</v>
      </c>
      <c r="S8" s="3">
        <f>'June 2021)'!S8+'July 2021'!R8</f>
        <v>0</v>
      </c>
      <c r="T8" s="3">
        <f t="shared" ref="T8:T48" si="3">O8+(P8-R8)</f>
        <v>0.21000000000000002</v>
      </c>
      <c r="U8" s="3">
        <f t="shared" si="0"/>
        <v>91.049000000000021</v>
      </c>
    </row>
    <row r="9" spans="1:21" ht="38.25" customHeight="1">
      <c r="A9" s="87">
        <v>3</v>
      </c>
      <c r="B9" s="89" t="s">
        <v>16</v>
      </c>
      <c r="C9" s="3">
        <f>'June 2021)'!H9</f>
        <v>308.7600000000001</v>
      </c>
      <c r="D9" s="3">
        <v>0</v>
      </c>
      <c r="E9" s="3">
        <f>'June 2021)'!E9+'July 2021'!D9</f>
        <v>0</v>
      </c>
      <c r="F9" s="3">
        <v>0</v>
      </c>
      <c r="G9" s="3">
        <f>'June 2021)'!G9+'July 2021'!F9</f>
        <v>0</v>
      </c>
      <c r="H9" s="3">
        <f t="shared" si="1"/>
        <v>308.7600000000001</v>
      </c>
      <c r="I9" s="3">
        <f>'June 2021)'!N9</f>
        <v>539.10800000000006</v>
      </c>
      <c r="J9" s="3">
        <v>1.31</v>
      </c>
      <c r="K9" s="3">
        <f>'June 2021)'!K9+'July 2021'!J9</f>
        <v>4.68</v>
      </c>
      <c r="L9" s="3">
        <v>0</v>
      </c>
      <c r="M9" s="3">
        <f>'June 2021)'!M9+'July 2021'!L9</f>
        <v>0</v>
      </c>
      <c r="N9" s="3">
        <f t="shared" si="2"/>
        <v>540.41800000000001</v>
      </c>
      <c r="O9" s="3">
        <f>'June 2021)'!T9</f>
        <v>44.809999999999995</v>
      </c>
      <c r="P9" s="3">
        <v>0</v>
      </c>
      <c r="Q9" s="3">
        <f>'June 2021)'!Q9+'July 2021'!P9</f>
        <v>0</v>
      </c>
      <c r="R9" s="3">
        <v>0</v>
      </c>
      <c r="S9" s="3">
        <f>'June 2021)'!S9+'July 2021'!R9</f>
        <v>0</v>
      </c>
      <c r="T9" s="3">
        <f t="shared" si="3"/>
        <v>44.809999999999995</v>
      </c>
      <c r="U9" s="3">
        <f t="shared" si="0"/>
        <v>893.98800000000006</v>
      </c>
    </row>
    <row r="10" spans="1:21" s="23" customFormat="1" ht="38.25" customHeight="1">
      <c r="A10" s="87">
        <v>4</v>
      </c>
      <c r="B10" s="89" t="s">
        <v>17</v>
      </c>
      <c r="C10" s="3">
        <f>'June 2021)'!H10</f>
        <v>7.36</v>
      </c>
      <c r="D10" s="3">
        <v>0</v>
      </c>
      <c r="E10" s="3">
        <f>'June 2021)'!E10+'July 2021'!D10</f>
        <v>0</v>
      </c>
      <c r="F10" s="3">
        <v>0</v>
      </c>
      <c r="G10" s="3">
        <f>'June 2021)'!G10+'July 2021'!F10</f>
        <v>0</v>
      </c>
      <c r="H10" s="3">
        <f t="shared" si="1"/>
        <v>7.36</v>
      </c>
      <c r="I10" s="3">
        <f>'June 2021)'!N10</f>
        <v>482.66499999999996</v>
      </c>
      <c r="J10" s="3">
        <v>0.05</v>
      </c>
      <c r="K10" s="3">
        <f>'June 2021)'!K10+'July 2021'!J10</f>
        <v>2.3199999999999998</v>
      </c>
      <c r="L10" s="3">
        <v>0</v>
      </c>
      <c r="M10" s="3">
        <f>'June 2021)'!M10+'July 2021'!L10</f>
        <v>0</v>
      </c>
      <c r="N10" s="3">
        <f t="shared" si="2"/>
        <v>482.71499999999997</v>
      </c>
      <c r="O10" s="3">
        <f>'June 2021)'!T10</f>
        <v>0.8</v>
      </c>
      <c r="P10" s="3">
        <v>0</v>
      </c>
      <c r="Q10" s="3">
        <f>'June 2021)'!Q10+'July 2021'!P10</f>
        <v>0</v>
      </c>
      <c r="R10" s="3">
        <v>0</v>
      </c>
      <c r="S10" s="3">
        <f>'June 2021)'!S10+'July 2021'!R10</f>
        <v>0</v>
      </c>
      <c r="T10" s="3">
        <f t="shared" si="3"/>
        <v>0.8</v>
      </c>
      <c r="U10" s="3">
        <f t="shared" si="0"/>
        <v>490.875</v>
      </c>
    </row>
    <row r="11" spans="1:21" s="23" customFormat="1" ht="38.25" customHeight="1">
      <c r="A11" s="86"/>
      <c r="B11" s="88" t="s">
        <v>18</v>
      </c>
      <c r="C11" s="6">
        <f>SUM(C7:C10)</f>
        <v>772.38699999999994</v>
      </c>
      <c r="D11" s="6">
        <f t="shared" ref="D11:U11" si="4">SUM(D7:D10)</f>
        <v>0</v>
      </c>
      <c r="E11" s="6">
        <f t="shared" si="4"/>
        <v>0</v>
      </c>
      <c r="F11" s="6">
        <f t="shared" si="4"/>
        <v>0</v>
      </c>
      <c r="G11" s="6">
        <f t="shared" si="4"/>
        <v>8.9580000000000002</v>
      </c>
      <c r="H11" s="6">
        <f t="shared" si="4"/>
        <v>772.38699999999994</v>
      </c>
      <c r="I11" s="6">
        <f t="shared" si="4"/>
        <v>1663.7289999999998</v>
      </c>
      <c r="J11" s="6">
        <f t="shared" si="4"/>
        <v>31.946000000000002</v>
      </c>
      <c r="K11" s="6">
        <f t="shared" si="4"/>
        <v>49.817000000000007</v>
      </c>
      <c r="L11" s="6">
        <f t="shared" si="4"/>
        <v>0</v>
      </c>
      <c r="M11" s="6">
        <f t="shared" si="4"/>
        <v>0</v>
      </c>
      <c r="N11" s="6">
        <f t="shared" si="4"/>
        <v>1695.6749999999997</v>
      </c>
      <c r="O11" s="6">
        <f t="shared" si="4"/>
        <v>115.92</v>
      </c>
      <c r="P11" s="6">
        <f t="shared" si="4"/>
        <v>0</v>
      </c>
      <c r="Q11" s="6">
        <f t="shared" si="4"/>
        <v>1.88</v>
      </c>
      <c r="R11" s="6">
        <f t="shared" si="4"/>
        <v>0</v>
      </c>
      <c r="S11" s="6">
        <f t="shared" si="4"/>
        <v>1.88</v>
      </c>
      <c r="T11" s="6">
        <f t="shared" si="4"/>
        <v>115.92</v>
      </c>
      <c r="U11" s="6">
        <f t="shared" si="4"/>
        <v>2583.9819999999995</v>
      </c>
    </row>
    <row r="12" spans="1:21" ht="38.25" customHeight="1">
      <c r="A12" s="87">
        <v>5</v>
      </c>
      <c r="B12" s="89" t="s">
        <v>19</v>
      </c>
      <c r="C12" s="3">
        <f>'June 2021)'!H12</f>
        <v>534.94999999999959</v>
      </c>
      <c r="D12" s="3">
        <v>0</v>
      </c>
      <c r="E12" s="3">
        <f>'June 2021)'!E12+'July 2021'!D12</f>
        <v>0</v>
      </c>
      <c r="F12" s="3">
        <v>0</v>
      </c>
      <c r="G12" s="3">
        <f>'June 2021)'!G12+'July 2021'!F12</f>
        <v>23.09</v>
      </c>
      <c r="H12" s="3">
        <f t="shared" si="1"/>
        <v>534.94999999999959</v>
      </c>
      <c r="I12" s="3">
        <f>'June 2021)'!N12</f>
        <v>784.13499999999988</v>
      </c>
      <c r="J12" s="45">
        <v>0.92</v>
      </c>
      <c r="K12" s="3">
        <f>'June 2021)'!K12+'July 2021'!J12</f>
        <v>63.015000000000001</v>
      </c>
      <c r="L12" s="3">
        <v>0</v>
      </c>
      <c r="M12" s="3">
        <f>'June 2021)'!M12+'July 2021'!L12</f>
        <v>0</v>
      </c>
      <c r="N12" s="3">
        <f t="shared" si="2"/>
        <v>785.05499999999984</v>
      </c>
      <c r="O12" s="3">
        <f>'June 2021)'!T12</f>
        <v>42.680000000000007</v>
      </c>
      <c r="P12" s="3">
        <v>0</v>
      </c>
      <c r="Q12" s="3">
        <f>'June 2021)'!Q12+'July 2021'!P12</f>
        <v>0</v>
      </c>
      <c r="R12" s="3">
        <v>0</v>
      </c>
      <c r="S12" s="3">
        <f>'June 2021)'!S12+'July 2021'!R12</f>
        <v>0</v>
      </c>
      <c r="T12" s="3">
        <f t="shared" si="3"/>
        <v>42.680000000000007</v>
      </c>
      <c r="U12" s="3">
        <f t="shared" si="0"/>
        <v>1362.6849999999995</v>
      </c>
    </row>
    <row r="13" spans="1:21" ht="38.25" customHeight="1">
      <c r="A13" s="87">
        <v>6</v>
      </c>
      <c r="B13" s="89" t="s">
        <v>20</v>
      </c>
      <c r="C13" s="3">
        <f>'June 2021)'!H13</f>
        <v>315.62000000000012</v>
      </c>
      <c r="D13" s="3">
        <v>0</v>
      </c>
      <c r="E13" s="3">
        <f>'June 2021)'!E13+'July 2021'!D13</f>
        <v>0</v>
      </c>
      <c r="F13" s="3">
        <v>0</v>
      </c>
      <c r="G13" s="3">
        <f>'June 2021)'!G13+'July 2021'!F13</f>
        <v>0</v>
      </c>
      <c r="H13" s="3">
        <f t="shared" si="1"/>
        <v>315.62000000000012</v>
      </c>
      <c r="I13" s="3">
        <f>'June 2021)'!N13</f>
        <v>521.78200000000027</v>
      </c>
      <c r="J13" s="45">
        <v>0.8</v>
      </c>
      <c r="K13" s="3">
        <f>'June 2021)'!K13+'July 2021'!J13</f>
        <v>1.6819999999999999</v>
      </c>
      <c r="L13" s="3">
        <v>0</v>
      </c>
      <c r="M13" s="3">
        <f>'June 2021)'!M13+'July 2021'!L13</f>
        <v>0</v>
      </c>
      <c r="N13" s="3">
        <f t="shared" si="2"/>
        <v>522.58200000000022</v>
      </c>
      <c r="O13" s="3">
        <f>'June 2021)'!T13</f>
        <v>21.49</v>
      </c>
      <c r="P13" s="3">
        <v>0</v>
      </c>
      <c r="Q13" s="3">
        <f>'June 2021)'!Q13+'July 2021'!P13</f>
        <v>0</v>
      </c>
      <c r="R13" s="3">
        <v>0</v>
      </c>
      <c r="S13" s="3">
        <f>'June 2021)'!S13+'July 2021'!R13</f>
        <v>0</v>
      </c>
      <c r="T13" s="3">
        <f t="shared" si="3"/>
        <v>21.49</v>
      </c>
      <c r="U13" s="3">
        <f t="shared" si="0"/>
        <v>859.69200000000035</v>
      </c>
    </row>
    <row r="14" spans="1:21" s="23" customFormat="1" ht="38.25" customHeight="1">
      <c r="A14" s="87">
        <v>7</v>
      </c>
      <c r="B14" s="89" t="s">
        <v>21</v>
      </c>
      <c r="C14" s="3">
        <f>'June 2021)'!H14</f>
        <v>1277.9099999999994</v>
      </c>
      <c r="D14" s="3">
        <v>0</v>
      </c>
      <c r="E14" s="3">
        <f>'June 2021)'!E14+'July 2021'!D14</f>
        <v>0.15</v>
      </c>
      <c r="F14" s="3">
        <v>0</v>
      </c>
      <c r="G14" s="3">
        <f>'June 2021)'!G14+'July 2021'!F14</f>
        <v>0</v>
      </c>
      <c r="H14" s="3">
        <f t="shared" si="1"/>
        <v>1277.9099999999994</v>
      </c>
      <c r="I14" s="3">
        <f>'June 2021)'!N14</f>
        <v>854.56800000000021</v>
      </c>
      <c r="J14" s="45">
        <v>3.5</v>
      </c>
      <c r="K14" s="3">
        <f>'June 2021)'!K14+'July 2021'!J14</f>
        <v>29.667999999999999</v>
      </c>
      <c r="L14" s="3">
        <v>0</v>
      </c>
      <c r="M14" s="3">
        <f>'June 2021)'!M14+'July 2021'!L14</f>
        <v>0</v>
      </c>
      <c r="N14" s="3">
        <f t="shared" si="2"/>
        <v>858.06800000000021</v>
      </c>
      <c r="O14" s="3">
        <f>'June 2021)'!T14</f>
        <v>57.749999999999993</v>
      </c>
      <c r="P14" s="3">
        <v>0</v>
      </c>
      <c r="Q14" s="3">
        <f>'June 2021)'!Q14+'July 2021'!P14</f>
        <v>0</v>
      </c>
      <c r="R14" s="3">
        <v>0</v>
      </c>
      <c r="S14" s="3">
        <f>'June 2021)'!S14+'July 2021'!R14</f>
        <v>0</v>
      </c>
      <c r="T14" s="3">
        <f t="shared" si="3"/>
        <v>57.749999999999993</v>
      </c>
      <c r="U14" s="3">
        <f t="shared" si="0"/>
        <v>2193.7279999999996</v>
      </c>
    </row>
    <row r="15" spans="1:21" s="23" customFormat="1" ht="38.25" customHeight="1">
      <c r="A15" s="86"/>
      <c r="B15" s="88" t="s">
        <v>22</v>
      </c>
      <c r="C15" s="6">
        <f>SUM(C12:C14)</f>
        <v>2128.4799999999991</v>
      </c>
      <c r="D15" s="6">
        <f t="shared" ref="D15:U15" si="5">SUM(D12:D14)</f>
        <v>0</v>
      </c>
      <c r="E15" s="6">
        <f t="shared" si="5"/>
        <v>0.15</v>
      </c>
      <c r="F15" s="6">
        <f t="shared" si="5"/>
        <v>0</v>
      </c>
      <c r="G15" s="6">
        <f t="shared" si="5"/>
        <v>23.09</v>
      </c>
      <c r="H15" s="6">
        <f t="shared" si="5"/>
        <v>2128.4799999999991</v>
      </c>
      <c r="I15" s="6">
        <f t="shared" si="5"/>
        <v>2160.4850000000006</v>
      </c>
      <c r="J15" s="6">
        <f t="shared" si="5"/>
        <v>5.2200000000000006</v>
      </c>
      <c r="K15" s="6">
        <f t="shared" si="5"/>
        <v>94.365000000000009</v>
      </c>
      <c r="L15" s="6">
        <f t="shared" si="5"/>
        <v>0</v>
      </c>
      <c r="M15" s="6">
        <f t="shared" si="5"/>
        <v>0</v>
      </c>
      <c r="N15" s="6">
        <f t="shared" si="5"/>
        <v>2165.7050000000004</v>
      </c>
      <c r="O15" s="6">
        <f t="shared" si="5"/>
        <v>121.91999999999999</v>
      </c>
      <c r="P15" s="6">
        <f t="shared" si="5"/>
        <v>0</v>
      </c>
      <c r="Q15" s="6">
        <f t="shared" si="5"/>
        <v>0</v>
      </c>
      <c r="R15" s="6">
        <f t="shared" si="5"/>
        <v>0</v>
      </c>
      <c r="S15" s="6">
        <f t="shared" si="5"/>
        <v>0</v>
      </c>
      <c r="T15" s="6">
        <f t="shared" si="5"/>
        <v>121.91999999999999</v>
      </c>
      <c r="U15" s="6">
        <f t="shared" si="5"/>
        <v>4416.1049999999996</v>
      </c>
    </row>
    <row r="16" spans="1:21" s="36" customFormat="1" ht="38.25" customHeight="1">
      <c r="A16" s="87">
        <v>8</v>
      </c>
      <c r="B16" s="89" t="s">
        <v>23</v>
      </c>
      <c r="C16" s="3">
        <f>'June 2021)'!H16</f>
        <v>1025.2340000000004</v>
      </c>
      <c r="D16" s="3">
        <v>0.17</v>
      </c>
      <c r="E16" s="3">
        <f>'June 2021)'!E16+'July 2021'!D16</f>
        <v>0.61</v>
      </c>
      <c r="F16" s="3">
        <v>37.229999999999997</v>
      </c>
      <c r="G16" s="3">
        <f>'June 2021)'!G16+'July 2021'!F16</f>
        <v>37.229999999999997</v>
      </c>
      <c r="H16" s="3">
        <f t="shared" si="1"/>
        <v>988.17400000000043</v>
      </c>
      <c r="I16" s="3">
        <f>'June 2021)'!N16</f>
        <v>111.76599999999998</v>
      </c>
      <c r="J16" s="3">
        <v>37.26</v>
      </c>
      <c r="K16" s="3">
        <f>'June 2021)'!K16+'July 2021'!J16</f>
        <v>38.254999999999995</v>
      </c>
      <c r="L16" s="3">
        <v>0</v>
      </c>
      <c r="M16" s="3">
        <f>'June 2021)'!M16+'July 2021'!L16</f>
        <v>0</v>
      </c>
      <c r="N16" s="3">
        <f t="shared" si="2"/>
        <v>149.02599999999998</v>
      </c>
      <c r="O16" s="3">
        <f>'June 2021)'!T16</f>
        <v>245.90200000000002</v>
      </c>
      <c r="P16" s="3">
        <v>0</v>
      </c>
      <c r="Q16" s="3">
        <f>'June 2021)'!Q16+'July 2021'!P16</f>
        <v>0</v>
      </c>
      <c r="R16" s="3">
        <v>0</v>
      </c>
      <c r="S16" s="3">
        <f>'June 2021)'!S16+'July 2021'!R16</f>
        <v>0</v>
      </c>
      <c r="T16" s="3">
        <f t="shared" si="3"/>
        <v>245.90200000000002</v>
      </c>
      <c r="U16" s="3">
        <f t="shared" si="0"/>
        <v>1383.1020000000005</v>
      </c>
    </row>
    <row r="17" spans="1:21" ht="61.5" customHeight="1">
      <c r="A17" s="37">
        <v>9</v>
      </c>
      <c r="B17" s="47" t="s">
        <v>24</v>
      </c>
      <c r="C17" s="3">
        <f>'June 2021)'!H17</f>
        <v>144.09599999999995</v>
      </c>
      <c r="D17" s="3">
        <v>0</v>
      </c>
      <c r="E17" s="3">
        <f>'June 2021)'!E17+'July 2021'!D17</f>
        <v>0</v>
      </c>
      <c r="F17" s="3">
        <v>0</v>
      </c>
      <c r="G17" s="3">
        <f>'June 2021)'!G17+'July 2021'!F17</f>
        <v>39.729999999999997</v>
      </c>
      <c r="H17" s="3">
        <f t="shared" si="1"/>
        <v>144.09599999999995</v>
      </c>
      <c r="I17" s="3">
        <f>'June 2021)'!N17</f>
        <v>363.66000000000014</v>
      </c>
      <c r="J17" s="3">
        <v>2.0499999999999998</v>
      </c>
      <c r="K17" s="3">
        <f>'June 2021)'!K17+'July 2021'!J17</f>
        <v>24.970000000000002</v>
      </c>
      <c r="L17" s="3">
        <v>0</v>
      </c>
      <c r="M17" s="3">
        <f>'June 2021)'!M17+'July 2021'!L17</f>
        <v>0</v>
      </c>
      <c r="N17" s="3">
        <f t="shared" si="2"/>
        <v>365.71000000000015</v>
      </c>
      <c r="O17" s="3">
        <f>'June 2021)'!T17</f>
        <v>62.74</v>
      </c>
      <c r="P17" s="3">
        <v>0</v>
      </c>
      <c r="Q17" s="3">
        <f>'June 2021)'!Q17+'July 2021'!P17</f>
        <v>0.03</v>
      </c>
      <c r="R17" s="3">
        <v>0</v>
      </c>
      <c r="S17" s="3">
        <f>'June 2021)'!S17+'July 2021'!R17</f>
        <v>1.665</v>
      </c>
      <c r="T17" s="3">
        <f t="shared" si="3"/>
        <v>62.74</v>
      </c>
      <c r="U17" s="3">
        <f t="shared" si="0"/>
        <v>572.54600000000005</v>
      </c>
    </row>
    <row r="18" spans="1:21" s="23" customFormat="1" ht="38.25" customHeight="1">
      <c r="A18" s="87">
        <v>10</v>
      </c>
      <c r="B18" s="89" t="s">
        <v>25</v>
      </c>
      <c r="C18" s="3">
        <f>'June 2021)'!H18</f>
        <v>210.70600000000007</v>
      </c>
      <c r="D18" s="3">
        <v>0.06</v>
      </c>
      <c r="E18" s="3">
        <f>'June 2021)'!E18+'July 2021'!D18</f>
        <v>0.21</v>
      </c>
      <c r="F18" s="3">
        <v>0</v>
      </c>
      <c r="G18" s="3">
        <f>'June 2021)'!G18+'July 2021'!F18</f>
        <v>0</v>
      </c>
      <c r="H18" s="3">
        <f t="shared" si="1"/>
        <v>210.76600000000008</v>
      </c>
      <c r="I18" s="3">
        <f>'June 2021)'!N18</f>
        <v>347.75699999999995</v>
      </c>
      <c r="J18" s="3">
        <v>0.37</v>
      </c>
      <c r="K18" s="3">
        <f>'June 2021)'!K18+'July 2021'!J18</f>
        <v>1.92</v>
      </c>
      <c r="L18" s="3">
        <v>0</v>
      </c>
      <c r="M18" s="3">
        <f>'June 2021)'!M18+'July 2021'!L18</f>
        <v>0</v>
      </c>
      <c r="N18" s="3">
        <f t="shared" si="2"/>
        <v>348.12699999999995</v>
      </c>
      <c r="O18" s="3">
        <f>'June 2021)'!T18</f>
        <v>8.3749999999999982</v>
      </c>
      <c r="P18" s="3">
        <v>0</v>
      </c>
      <c r="Q18" s="3">
        <f>'June 2021)'!Q18+'July 2021'!P18</f>
        <v>0</v>
      </c>
      <c r="R18" s="3">
        <v>0</v>
      </c>
      <c r="S18" s="3">
        <f>'June 2021)'!S18+'July 2021'!R18</f>
        <v>0</v>
      </c>
      <c r="T18" s="3">
        <f t="shared" si="3"/>
        <v>8.3749999999999982</v>
      </c>
      <c r="U18" s="3">
        <f t="shared" si="0"/>
        <v>567.26800000000003</v>
      </c>
    </row>
    <row r="19" spans="1:21" s="23" customFormat="1" ht="38.25" customHeight="1">
      <c r="A19" s="86"/>
      <c r="B19" s="88" t="s">
        <v>26</v>
      </c>
      <c r="C19" s="6">
        <f>SUM(C16:C18)</f>
        <v>1380.0360000000005</v>
      </c>
      <c r="D19" s="6">
        <f t="shared" ref="D19:U19" si="6">SUM(D16:D18)</f>
        <v>0.23</v>
      </c>
      <c r="E19" s="6">
        <f t="shared" si="6"/>
        <v>0.82</v>
      </c>
      <c r="F19" s="6">
        <f t="shared" si="6"/>
        <v>37.229999999999997</v>
      </c>
      <c r="G19" s="6">
        <f t="shared" si="6"/>
        <v>76.959999999999994</v>
      </c>
      <c r="H19" s="6">
        <f t="shared" si="6"/>
        <v>1343.0360000000005</v>
      </c>
      <c r="I19" s="6">
        <f t="shared" si="6"/>
        <v>823.18299999999999</v>
      </c>
      <c r="J19" s="6">
        <f t="shared" si="6"/>
        <v>39.679999999999993</v>
      </c>
      <c r="K19" s="6">
        <f t="shared" si="6"/>
        <v>65.144999999999996</v>
      </c>
      <c r="L19" s="6">
        <f t="shared" si="6"/>
        <v>0</v>
      </c>
      <c r="M19" s="6">
        <f t="shared" si="6"/>
        <v>0</v>
      </c>
      <c r="N19" s="6">
        <f t="shared" si="6"/>
        <v>862.86300000000006</v>
      </c>
      <c r="O19" s="6">
        <f t="shared" si="6"/>
        <v>317.017</v>
      </c>
      <c r="P19" s="6">
        <f t="shared" si="6"/>
        <v>0</v>
      </c>
      <c r="Q19" s="6">
        <f t="shared" si="6"/>
        <v>0.03</v>
      </c>
      <c r="R19" s="6">
        <f t="shared" si="6"/>
        <v>0</v>
      </c>
      <c r="S19" s="6">
        <f t="shared" si="6"/>
        <v>1.665</v>
      </c>
      <c r="T19" s="6">
        <f t="shared" si="6"/>
        <v>317.017</v>
      </c>
      <c r="U19" s="6">
        <f t="shared" si="6"/>
        <v>2522.9160000000006</v>
      </c>
    </row>
    <row r="20" spans="1:21" ht="38.25" customHeight="1">
      <c r="A20" s="87">
        <v>11</v>
      </c>
      <c r="B20" s="89" t="s">
        <v>27</v>
      </c>
      <c r="C20" s="3">
        <f>'June 2021)'!H20</f>
        <v>641.3599999999999</v>
      </c>
      <c r="D20" s="3">
        <v>0.66</v>
      </c>
      <c r="E20" s="3">
        <f>'June 2021)'!E20+'July 2021'!D20</f>
        <v>2.37</v>
      </c>
      <c r="F20" s="3">
        <v>0</v>
      </c>
      <c r="G20" s="3">
        <f>'June 2021)'!G20+'July 2021'!F20</f>
        <v>0</v>
      </c>
      <c r="H20" s="3">
        <f t="shared" si="1"/>
        <v>642.01999999999987</v>
      </c>
      <c r="I20" s="3">
        <f>'June 2021)'!N20</f>
        <v>391.61000000000007</v>
      </c>
      <c r="J20" s="3">
        <v>0.99</v>
      </c>
      <c r="K20" s="3">
        <f>'June 2021)'!K20+'July 2021'!J20</f>
        <v>2.59</v>
      </c>
      <c r="L20" s="3">
        <v>0</v>
      </c>
      <c r="M20" s="3">
        <f>'June 2021)'!M20+'July 2021'!L20</f>
        <v>0</v>
      </c>
      <c r="N20" s="3">
        <f t="shared" si="2"/>
        <v>392.60000000000008</v>
      </c>
      <c r="O20" s="3">
        <f>'June 2021)'!T20</f>
        <v>40.220000000000006</v>
      </c>
      <c r="P20" s="3">
        <v>0.15</v>
      </c>
      <c r="Q20" s="3">
        <f>'June 2021)'!Q20+'July 2021'!P20</f>
        <v>0.15</v>
      </c>
      <c r="R20" s="3">
        <v>0</v>
      </c>
      <c r="S20" s="3">
        <f>'June 2021)'!S20+'July 2021'!R20</f>
        <v>0</v>
      </c>
      <c r="T20" s="3">
        <f t="shared" si="3"/>
        <v>40.370000000000005</v>
      </c>
      <c r="U20" s="3">
        <f t="shared" si="0"/>
        <v>1074.9899999999998</v>
      </c>
    </row>
    <row r="21" spans="1:21" ht="38.25" customHeight="1">
      <c r="A21" s="87">
        <v>12</v>
      </c>
      <c r="B21" s="89" t="s">
        <v>28</v>
      </c>
      <c r="C21" s="3">
        <f>'June 2021)'!H21</f>
        <v>10.559999999999995</v>
      </c>
      <c r="D21" s="3">
        <v>0</v>
      </c>
      <c r="E21" s="3">
        <f>'June 2021)'!E21+'July 2021'!D21</f>
        <v>0</v>
      </c>
      <c r="F21" s="3">
        <v>0</v>
      </c>
      <c r="G21" s="3">
        <f>'June 2021)'!G21+'July 2021'!F21</f>
        <v>8.36</v>
      </c>
      <c r="H21" s="3">
        <f t="shared" si="1"/>
        <v>10.559999999999995</v>
      </c>
      <c r="I21" s="3">
        <f>'June 2021)'!N21</f>
        <v>413.35300000000001</v>
      </c>
      <c r="J21" s="3">
        <v>0.53</v>
      </c>
      <c r="K21" s="3">
        <f>'June 2021)'!K21+'July 2021'!J21</f>
        <v>25.380000000000003</v>
      </c>
      <c r="L21" s="3">
        <v>0</v>
      </c>
      <c r="M21" s="3">
        <f>'June 2021)'!M21+'July 2021'!L21</f>
        <v>0</v>
      </c>
      <c r="N21" s="3">
        <f t="shared" si="2"/>
        <v>413.88299999999998</v>
      </c>
      <c r="O21" s="3">
        <f>'June 2021)'!T21</f>
        <v>19.559999999999999</v>
      </c>
      <c r="P21" s="3">
        <v>0</v>
      </c>
      <c r="Q21" s="3">
        <f>'June 2021)'!Q21+'July 2021'!P21</f>
        <v>0</v>
      </c>
      <c r="R21" s="3">
        <v>0</v>
      </c>
      <c r="S21" s="3">
        <f>'June 2021)'!S21+'July 2021'!R21</f>
        <v>0</v>
      </c>
      <c r="T21" s="3">
        <f t="shared" si="3"/>
        <v>19.559999999999999</v>
      </c>
      <c r="U21" s="3">
        <f t="shared" si="0"/>
        <v>444.00299999999999</v>
      </c>
    </row>
    <row r="22" spans="1:21" s="23" customFormat="1" ht="38.25" customHeight="1">
      <c r="A22" s="87">
        <v>13</v>
      </c>
      <c r="B22" s="89" t="s">
        <v>29</v>
      </c>
      <c r="C22" s="3">
        <f>'June 2021)'!H22</f>
        <v>117.10000000000005</v>
      </c>
      <c r="D22" s="3">
        <v>0</v>
      </c>
      <c r="E22" s="3">
        <f>'June 2021)'!E22+'July 2021'!D22</f>
        <v>0.85</v>
      </c>
      <c r="F22" s="3">
        <v>0</v>
      </c>
      <c r="G22" s="3">
        <f>'June 2021)'!G22+'July 2021'!F22</f>
        <v>64.459999999999994</v>
      </c>
      <c r="H22" s="3">
        <f t="shared" si="1"/>
        <v>117.10000000000005</v>
      </c>
      <c r="I22" s="3">
        <f>'June 2021)'!N22</f>
        <v>438.96500000000003</v>
      </c>
      <c r="J22" s="3">
        <v>0.81499999999999995</v>
      </c>
      <c r="K22" s="3">
        <f>'June 2021)'!K22+'July 2021'!J22</f>
        <v>105.825</v>
      </c>
      <c r="L22" s="3">
        <v>0</v>
      </c>
      <c r="M22" s="3">
        <f>'June 2021)'!M22+'July 2021'!L22</f>
        <v>19.510000000000002</v>
      </c>
      <c r="N22" s="3">
        <f t="shared" si="2"/>
        <v>439.78000000000003</v>
      </c>
      <c r="O22" s="3">
        <f>'June 2021)'!T22</f>
        <v>0.60000000000000142</v>
      </c>
      <c r="P22" s="3">
        <v>0</v>
      </c>
      <c r="Q22" s="3">
        <f>'June 2021)'!Q22+'July 2021'!P22</f>
        <v>0</v>
      </c>
      <c r="R22" s="3">
        <v>0</v>
      </c>
      <c r="S22" s="3">
        <f>'June 2021)'!S22+'July 2021'!R22</f>
        <v>12.75</v>
      </c>
      <c r="T22" s="3">
        <f t="shared" si="3"/>
        <v>0.60000000000000142</v>
      </c>
      <c r="U22" s="3">
        <f t="shared" si="0"/>
        <v>557.48000000000013</v>
      </c>
    </row>
    <row r="23" spans="1:21" s="23" customFormat="1" ht="38.25" customHeight="1">
      <c r="A23" s="87">
        <v>14</v>
      </c>
      <c r="B23" s="89" t="s">
        <v>30</v>
      </c>
      <c r="C23" s="3">
        <f>'June 2021)'!H23</f>
        <v>428.47499999999985</v>
      </c>
      <c r="D23" s="3">
        <v>1.01</v>
      </c>
      <c r="E23" s="3">
        <f>'June 2021)'!E23+'July 2021'!D23</f>
        <v>7.1899999999999995</v>
      </c>
      <c r="F23" s="3">
        <v>0</v>
      </c>
      <c r="G23" s="3">
        <f>'June 2021)'!G23+'July 2021'!F23</f>
        <v>0</v>
      </c>
      <c r="H23" s="3">
        <f t="shared" si="1"/>
        <v>429.48499999999984</v>
      </c>
      <c r="I23" s="3">
        <f>'June 2021)'!N23</f>
        <v>81.559999999999988</v>
      </c>
      <c r="J23" s="3">
        <v>0</v>
      </c>
      <c r="K23" s="3">
        <f>'June 2021)'!K23+'July 2021'!J23</f>
        <v>4.76</v>
      </c>
      <c r="L23" s="3">
        <v>0</v>
      </c>
      <c r="M23" s="3">
        <f>'June 2021)'!M23+'July 2021'!L23</f>
        <v>0</v>
      </c>
      <c r="N23" s="3">
        <f t="shared" si="2"/>
        <v>81.559999999999988</v>
      </c>
      <c r="O23" s="3">
        <f>'June 2021)'!T23</f>
        <v>19.240000000000002</v>
      </c>
      <c r="P23" s="3">
        <v>0</v>
      </c>
      <c r="Q23" s="3">
        <f>'June 2021)'!Q23+'July 2021'!P23</f>
        <v>0</v>
      </c>
      <c r="R23" s="3">
        <v>0</v>
      </c>
      <c r="S23" s="3">
        <f>'June 2021)'!S23+'July 2021'!R23</f>
        <v>3.26</v>
      </c>
      <c r="T23" s="3">
        <f t="shared" si="3"/>
        <v>19.240000000000002</v>
      </c>
      <c r="U23" s="3">
        <f t="shared" si="0"/>
        <v>530.28499999999985</v>
      </c>
    </row>
    <row r="24" spans="1:21" s="23" customFormat="1" ht="38.25" customHeight="1">
      <c r="A24" s="86"/>
      <c r="B24" s="88" t="s">
        <v>31</v>
      </c>
      <c r="C24" s="6">
        <f>SUM(C20:C23)</f>
        <v>1197.4949999999997</v>
      </c>
      <c r="D24" s="6">
        <f t="shared" ref="D24:U24" si="7">SUM(D20:D23)</f>
        <v>1.67</v>
      </c>
      <c r="E24" s="6">
        <f t="shared" si="7"/>
        <v>10.41</v>
      </c>
      <c r="F24" s="6">
        <f t="shared" si="7"/>
        <v>0</v>
      </c>
      <c r="G24" s="6">
        <f t="shared" si="7"/>
        <v>72.819999999999993</v>
      </c>
      <c r="H24" s="6">
        <f t="shared" si="7"/>
        <v>1199.1649999999997</v>
      </c>
      <c r="I24" s="6">
        <f t="shared" si="7"/>
        <v>1325.4880000000001</v>
      </c>
      <c r="J24" s="6">
        <f t="shared" si="7"/>
        <v>2.335</v>
      </c>
      <c r="K24" s="6">
        <f t="shared" si="7"/>
        <v>138.55500000000001</v>
      </c>
      <c r="L24" s="6">
        <f t="shared" si="7"/>
        <v>0</v>
      </c>
      <c r="M24" s="6">
        <f t="shared" si="7"/>
        <v>19.510000000000002</v>
      </c>
      <c r="N24" s="6">
        <f t="shared" si="7"/>
        <v>1327.8230000000001</v>
      </c>
      <c r="O24" s="6">
        <f t="shared" si="7"/>
        <v>79.62</v>
      </c>
      <c r="P24" s="6">
        <f t="shared" si="7"/>
        <v>0.15</v>
      </c>
      <c r="Q24" s="6">
        <f t="shared" si="7"/>
        <v>0.15</v>
      </c>
      <c r="R24" s="6">
        <f t="shared" si="7"/>
        <v>0</v>
      </c>
      <c r="S24" s="6">
        <f t="shared" si="7"/>
        <v>16.009999999999998</v>
      </c>
      <c r="T24" s="6">
        <f t="shared" si="7"/>
        <v>79.77000000000001</v>
      </c>
      <c r="U24" s="6">
        <f t="shared" si="7"/>
        <v>2606.7579999999998</v>
      </c>
    </row>
    <row r="25" spans="1:21" s="23" customFormat="1" ht="38.25" customHeight="1">
      <c r="A25" s="86"/>
      <c r="B25" s="88" t="s">
        <v>32</v>
      </c>
      <c r="C25" s="6">
        <f>C24+C19+C15+C11</f>
        <v>5478.3979999999983</v>
      </c>
      <c r="D25" s="6">
        <f t="shared" ref="D25:U25" si="8">D24+D19+D15+D11</f>
        <v>1.9</v>
      </c>
      <c r="E25" s="6">
        <f t="shared" si="8"/>
        <v>11.38</v>
      </c>
      <c r="F25" s="6">
        <f t="shared" si="8"/>
        <v>37.229999999999997</v>
      </c>
      <c r="G25" s="6">
        <f t="shared" si="8"/>
        <v>181.82799999999997</v>
      </c>
      <c r="H25" s="6">
        <f t="shared" si="8"/>
        <v>5443.0679999999984</v>
      </c>
      <c r="I25" s="6">
        <f t="shared" si="8"/>
        <v>5972.8850000000002</v>
      </c>
      <c r="J25" s="6">
        <f t="shared" si="8"/>
        <v>79.180999999999997</v>
      </c>
      <c r="K25" s="6">
        <f t="shared" si="8"/>
        <v>347.88200000000001</v>
      </c>
      <c r="L25" s="6">
        <f t="shared" si="8"/>
        <v>0</v>
      </c>
      <c r="M25" s="6">
        <f t="shared" si="8"/>
        <v>19.510000000000002</v>
      </c>
      <c r="N25" s="6">
        <f t="shared" si="8"/>
        <v>6052.0660000000007</v>
      </c>
      <c r="O25" s="6">
        <f t="shared" si="8"/>
        <v>634.47699999999998</v>
      </c>
      <c r="P25" s="6">
        <f t="shared" si="8"/>
        <v>0.15</v>
      </c>
      <c r="Q25" s="6">
        <f t="shared" si="8"/>
        <v>2.06</v>
      </c>
      <c r="R25" s="6">
        <f t="shared" si="8"/>
        <v>0</v>
      </c>
      <c r="S25" s="6">
        <f t="shared" si="8"/>
        <v>19.554999999999996</v>
      </c>
      <c r="T25" s="6">
        <f t="shared" si="8"/>
        <v>634.62699999999995</v>
      </c>
      <c r="U25" s="6">
        <f t="shared" si="8"/>
        <v>12129.761</v>
      </c>
    </row>
    <row r="26" spans="1:21" ht="38.25" customHeight="1">
      <c r="A26" s="87">
        <v>15</v>
      </c>
      <c r="B26" s="89" t="s">
        <v>33</v>
      </c>
      <c r="C26" s="3">
        <f>'June 2021)'!H26</f>
        <v>7437.7869999999994</v>
      </c>
      <c r="D26" s="3">
        <v>9.25</v>
      </c>
      <c r="E26" s="3">
        <f>'June 2021)'!E26+'July 2021'!D26</f>
        <v>46.39</v>
      </c>
      <c r="F26" s="3">
        <v>0</v>
      </c>
      <c r="G26" s="3">
        <f>'June 2021)'!G26+'July 2021'!F26</f>
        <v>0</v>
      </c>
      <c r="H26" s="3">
        <f t="shared" si="1"/>
        <v>7447.0369999999994</v>
      </c>
      <c r="I26" s="3">
        <f>'June 2021)'!N26</f>
        <v>59.050000000000004</v>
      </c>
      <c r="J26" s="3">
        <v>7.0000000000000007E-2</v>
      </c>
      <c r="K26" s="3">
        <f>'June 2021)'!K26+'July 2021'!J26</f>
        <v>7.0000000000000007E-2</v>
      </c>
      <c r="L26" s="3">
        <v>0</v>
      </c>
      <c r="M26" s="3">
        <f>'June 2021)'!M26+'July 2021'!L26</f>
        <v>0</v>
      </c>
      <c r="N26" s="3">
        <f t="shared" si="2"/>
        <v>59.120000000000005</v>
      </c>
      <c r="O26" s="3">
        <f>'June 2021)'!T26</f>
        <v>2.33</v>
      </c>
      <c r="P26" s="3">
        <v>1.31</v>
      </c>
      <c r="Q26" s="3">
        <f>'June 2021)'!Q26+'July 2021'!P26</f>
        <v>2.62</v>
      </c>
      <c r="R26" s="3">
        <v>0</v>
      </c>
      <c r="S26" s="3">
        <f>'June 2021)'!S26+'July 2021'!R26</f>
        <v>0</v>
      </c>
      <c r="T26" s="3">
        <f t="shared" si="3"/>
        <v>3.64</v>
      </c>
      <c r="U26" s="3">
        <f t="shared" si="0"/>
        <v>7509.7969999999996</v>
      </c>
    </row>
    <row r="27" spans="1:21" s="23" customFormat="1" ht="38.25" customHeight="1">
      <c r="A27" s="87">
        <v>16</v>
      </c>
      <c r="B27" s="89" t="s">
        <v>34</v>
      </c>
      <c r="C27" s="3">
        <f>'June 2021)'!H27</f>
        <v>5490.545000000001</v>
      </c>
      <c r="D27" s="3">
        <v>6.42</v>
      </c>
      <c r="E27" s="3">
        <f>'June 2021)'!E27+'July 2021'!D27</f>
        <v>28.465000000000003</v>
      </c>
      <c r="F27" s="3">
        <v>0</v>
      </c>
      <c r="G27" s="3">
        <f>'June 2021)'!G27+'July 2021'!F27</f>
        <v>0</v>
      </c>
      <c r="H27" s="3">
        <f t="shared" si="1"/>
        <v>5496.9650000000011</v>
      </c>
      <c r="I27" s="3">
        <f>'June 2021)'!N27</f>
        <v>559.95800000000008</v>
      </c>
      <c r="J27" s="3">
        <v>0.93</v>
      </c>
      <c r="K27" s="3">
        <f>'June 2021)'!K27+'July 2021'!J27</f>
        <v>4.8899999999999997</v>
      </c>
      <c r="L27" s="3">
        <v>0</v>
      </c>
      <c r="M27" s="3">
        <f>'June 2021)'!M27+'July 2021'!L27</f>
        <v>0</v>
      </c>
      <c r="N27" s="3">
        <f t="shared" si="2"/>
        <v>560.88800000000003</v>
      </c>
      <c r="O27" s="3">
        <f>'June 2021)'!T27</f>
        <v>16.920000000000002</v>
      </c>
      <c r="P27" s="3">
        <v>0</v>
      </c>
      <c r="Q27" s="3">
        <f>'June 2021)'!Q27+'July 2021'!P27</f>
        <v>0</v>
      </c>
      <c r="R27" s="3">
        <v>0</v>
      </c>
      <c r="S27" s="3">
        <f>'June 2021)'!S27+'July 2021'!R27</f>
        <v>0</v>
      </c>
      <c r="T27" s="3">
        <f t="shared" si="3"/>
        <v>16.920000000000002</v>
      </c>
      <c r="U27" s="3">
        <f t="shared" si="0"/>
        <v>6074.773000000001</v>
      </c>
    </row>
    <row r="28" spans="1:21" s="23" customFormat="1" ht="38.25" customHeight="1">
      <c r="A28" s="86"/>
      <c r="B28" s="88" t="s">
        <v>35</v>
      </c>
      <c r="C28" s="6">
        <f>SUM(C26:C27)</f>
        <v>12928.332</v>
      </c>
      <c r="D28" s="6">
        <f t="shared" ref="D28:U28" si="9">SUM(D26:D27)</f>
        <v>15.67</v>
      </c>
      <c r="E28" s="6">
        <f t="shared" si="9"/>
        <v>74.855000000000004</v>
      </c>
      <c r="F28" s="6">
        <f t="shared" si="9"/>
        <v>0</v>
      </c>
      <c r="G28" s="6">
        <f t="shared" si="9"/>
        <v>0</v>
      </c>
      <c r="H28" s="6">
        <f t="shared" si="9"/>
        <v>12944.002</v>
      </c>
      <c r="I28" s="6">
        <f t="shared" si="9"/>
        <v>619.00800000000004</v>
      </c>
      <c r="J28" s="6">
        <f t="shared" si="9"/>
        <v>1</v>
      </c>
      <c r="K28" s="6">
        <f t="shared" si="9"/>
        <v>4.96</v>
      </c>
      <c r="L28" s="6">
        <f t="shared" si="9"/>
        <v>0</v>
      </c>
      <c r="M28" s="6">
        <f t="shared" si="9"/>
        <v>0</v>
      </c>
      <c r="N28" s="6">
        <f t="shared" si="9"/>
        <v>620.00800000000004</v>
      </c>
      <c r="O28" s="6">
        <f t="shared" si="9"/>
        <v>19.25</v>
      </c>
      <c r="P28" s="6">
        <f t="shared" si="9"/>
        <v>1.31</v>
      </c>
      <c r="Q28" s="6">
        <f t="shared" si="9"/>
        <v>2.62</v>
      </c>
      <c r="R28" s="6">
        <f t="shared" si="9"/>
        <v>0</v>
      </c>
      <c r="S28" s="6">
        <f t="shared" si="9"/>
        <v>0</v>
      </c>
      <c r="T28" s="6">
        <f t="shared" si="9"/>
        <v>20.560000000000002</v>
      </c>
      <c r="U28" s="6">
        <f t="shared" si="9"/>
        <v>13584.57</v>
      </c>
    </row>
    <row r="29" spans="1:21" ht="38.25" customHeight="1">
      <c r="A29" s="87">
        <v>17</v>
      </c>
      <c r="B29" s="89" t="s">
        <v>36</v>
      </c>
      <c r="C29" s="3">
        <f>'June 2021)'!H29</f>
        <v>4395.4880000000003</v>
      </c>
      <c r="D29" s="3">
        <v>0.98</v>
      </c>
      <c r="E29" s="3">
        <f>'June 2021)'!E29+'July 2021'!D29</f>
        <v>13.391000000000002</v>
      </c>
      <c r="F29" s="3">
        <v>0</v>
      </c>
      <c r="G29" s="3">
        <f>'June 2021)'!G29+'July 2021'!F29</f>
        <v>0</v>
      </c>
      <c r="H29" s="3">
        <f t="shared" si="1"/>
        <v>4396.4679999999998</v>
      </c>
      <c r="I29" s="3">
        <f>'June 2021)'!N29</f>
        <v>96.66</v>
      </c>
      <c r="J29" s="3">
        <v>23.95</v>
      </c>
      <c r="K29" s="3">
        <f>'June 2021)'!K29+'July 2021'!J29</f>
        <v>23.95</v>
      </c>
      <c r="L29" s="3">
        <v>0</v>
      </c>
      <c r="M29" s="3">
        <f>'June 2021)'!M29+'July 2021'!L29</f>
        <v>0</v>
      </c>
      <c r="N29" s="3">
        <f t="shared" si="2"/>
        <v>120.61</v>
      </c>
      <c r="O29" s="3">
        <f>'June 2021)'!T29</f>
        <v>57.720000000000006</v>
      </c>
      <c r="P29" s="3">
        <v>0</v>
      </c>
      <c r="Q29" s="3">
        <f>'June 2021)'!Q29+'July 2021'!P29</f>
        <v>0</v>
      </c>
      <c r="R29" s="3">
        <v>0</v>
      </c>
      <c r="S29" s="3">
        <f>'June 2021)'!S29+'July 2021'!R29</f>
        <v>0</v>
      </c>
      <c r="T29" s="3">
        <f t="shared" si="3"/>
        <v>57.720000000000006</v>
      </c>
      <c r="U29" s="3">
        <f t="shared" si="0"/>
        <v>4574.7979999999998</v>
      </c>
    </row>
    <row r="30" spans="1:21" ht="38.25" customHeight="1">
      <c r="A30" s="87">
        <v>18</v>
      </c>
      <c r="B30" s="89" t="s">
        <v>37</v>
      </c>
      <c r="C30" s="3">
        <f>'June 2021)'!H30</f>
        <v>408.02099999999996</v>
      </c>
      <c r="D30" s="3">
        <v>20.9</v>
      </c>
      <c r="E30" s="3">
        <f>'June 2021)'!E30+'July 2021'!D30</f>
        <v>26.009</v>
      </c>
      <c r="F30" s="3">
        <v>0</v>
      </c>
      <c r="G30" s="3">
        <f>'June 2021)'!G30+'July 2021'!F30</f>
        <v>0</v>
      </c>
      <c r="H30" s="3">
        <f t="shared" si="1"/>
        <v>428.92099999999994</v>
      </c>
      <c r="I30" s="3">
        <f>'June 2021)'!N30</f>
        <v>21.497</v>
      </c>
      <c r="J30" s="3">
        <v>0</v>
      </c>
      <c r="K30" s="3">
        <f>'June 2021)'!K30+'July 2021'!J30</f>
        <v>0</v>
      </c>
      <c r="L30" s="3">
        <v>0</v>
      </c>
      <c r="M30" s="3">
        <f>'June 2021)'!M30+'July 2021'!L30</f>
        <v>0</v>
      </c>
      <c r="N30" s="3">
        <f t="shared" si="2"/>
        <v>21.497</v>
      </c>
      <c r="O30" s="3">
        <f>'June 2021)'!T30</f>
        <v>0.05</v>
      </c>
      <c r="P30" s="3">
        <v>0</v>
      </c>
      <c r="Q30" s="3">
        <f>'June 2021)'!Q30+'July 2021'!P30</f>
        <v>0</v>
      </c>
      <c r="R30" s="3">
        <v>0</v>
      </c>
      <c r="S30" s="3">
        <f>'June 2021)'!S30+'July 2021'!R30</f>
        <v>0</v>
      </c>
      <c r="T30" s="3">
        <f t="shared" si="3"/>
        <v>0.05</v>
      </c>
      <c r="U30" s="3">
        <f t="shared" si="0"/>
        <v>450.46799999999996</v>
      </c>
    </row>
    <row r="31" spans="1:21" s="23" customFormat="1" ht="38.25" customHeight="1">
      <c r="A31" s="87">
        <v>19</v>
      </c>
      <c r="B31" s="89" t="s">
        <v>38</v>
      </c>
      <c r="C31" s="3">
        <f>'June 2021)'!H31</f>
        <v>4229.9110000000001</v>
      </c>
      <c r="D31" s="3">
        <v>4.8099999999999996</v>
      </c>
      <c r="E31" s="3">
        <f>'June 2021)'!E31+'July 2021'!D31</f>
        <v>11.17</v>
      </c>
      <c r="F31" s="3">
        <v>0</v>
      </c>
      <c r="G31" s="3">
        <f>'June 2021)'!G31+'July 2021'!F31</f>
        <v>0</v>
      </c>
      <c r="H31" s="3">
        <f t="shared" si="1"/>
        <v>4234.7210000000005</v>
      </c>
      <c r="I31" s="3">
        <f>'June 2021)'!N31</f>
        <v>100.59000000000002</v>
      </c>
      <c r="J31" s="3">
        <v>0</v>
      </c>
      <c r="K31" s="3">
        <f>'June 2021)'!K31+'July 2021'!J31</f>
        <v>0.28000000000000003</v>
      </c>
      <c r="L31" s="3">
        <v>0</v>
      </c>
      <c r="M31" s="3">
        <f>'June 2021)'!M31+'July 2021'!L31</f>
        <v>0</v>
      </c>
      <c r="N31" s="3">
        <f t="shared" si="2"/>
        <v>100.59000000000002</v>
      </c>
      <c r="O31" s="3">
        <f>'June 2021)'!T31</f>
        <v>158.35</v>
      </c>
      <c r="P31" s="3">
        <v>0</v>
      </c>
      <c r="Q31" s="3">
        <f>'June 2021)'!Q31+'July 2021'!P31</f>
        <v>0</v>
      </c>
      <c r="R31" s="3">
        <v>0</v>
      </c>
      <c r="S31" s="3">
        <f>'June 2021)'!S31+'July 2021'!R31</f>
        <v>0</v>
      </c>
      <c r="T31" s="3">
        <f t="shared" si="3"/>
        <v>158.35</v>
      </c>
      <c r="U31" s="3">
        <f t="shared" si="0"/>
        <v>4493.661000000001</v>
      </c>
    </row>
    <row r="32" spans="1:21" ht="38.25" customHeight="1">
      <c r="A32" s="87">
        <v>20</v>
      </c>
      <c r="B32" s="89" t="s">
        <v>39</v>
      </c>
      <c r="C32" s="3">
        <f>'June 2021)'!H32</f>
        <v>2584.0057999999999</v>
      </c>
      <c r="D32" s="3">
        <v>0.86</v>
      </c>
      <c r="E32" s="3">
        <f>'June 2021)'!E32+'July 2021'!D32</f>
        <v>7.5500000000000007</v>
      </c>
      <c r="F32" s="3">
        <v>0</v>
      </c>
      <c r="G32" s="3">
        <f>'June 2021)'!G32+'July 2021'!F32</f>
        <v>0</v>
      </c>
      <c r="H32" s="3">
        <f t="shared" si="1"/>
        <v>2584.8658</v>
      </c>
      <c r="I32" s="3">
        <f>'June 2021)'!N32</f>
        <v>185.44600000000005</v>
      </c>
      <c r="J32" s="3">
        <v>0.78</v>
      </c>
      <c r="K32" s="3">
        <f>'June 2021)'!K32+'July 2021'!J32</f>
        <v>4.165</v>
      </c>
      <c r="L32" s="3">
        <v>0</v>
      </c>
      <c r="M32" s="3">
        <f>'June 2021)'!M32+'July 2021'!L32</f>
        <v>0</v>
      </c>
      <c r="N32" s="3">
        <f t="shared" si="2"/>
        <v>186.22600000000006</v>
      </c>
      <c r="O32" s="3">
        <f>'June 2021)'!T32</f>
        <v>20.792000000000002</v>
      </c>
      <c r="P32" s="3">
        <v>0</v>
      </c>
      <c r="Q32" s="3">
        <f>'June 2021)'!Q32+'July 2021'!P32</f>
        <v>7.0000000000000001E-3</v>
      </c>
      <c r="R32" s="3">
        <v>0</v>
      </c>
      <c r="S32" s="3">
        <f>'June 2021)'!S32+'July 2021'!R32</f>
        <v>0</v>
      </c>
      <c r="T32" s="3">
        <f t="shared" si="3"/>
        <v>20.792000000000002</v>
      </c>
      <c r="U32" s="3">
        <f t="shared" si="0"/>
        <v>2791.8838000000001</v>
      </c>
    </row>
    <row r="33" spans="1:21" s="23" customFormat="1" ht="38.25" customHeight="1">
      <c r="A33" s="86"/>
      <c r="B33" s="88" t="s">
        <v>40</v>
      </c>
      <c r="C33" s="6">
        <f>SUM(C29:C32)</f>
        <v>11617.425800000001</v>
      </c>
      <c r="D33" s="6">
        <f t="shared" ref="D33:U33" si="10">SUM(D29:D32)</f>
        <v>27.549999999999997</v>
      </c>
      <c r="E33" s="6">
        <f t="shared" si="10"/>
        <v>58.120000000000005</v>
      </c>
      <c r="F33" s="6">
        <f t="shared" si="10"/>
        <v>0</v>
      </c>
      <c r="G33" s="6">
        <f t="shared" si="10"/>
        <v>0</v>
      </c>
      <c r="H33" s="6">
        <f t="shared" si="10"/>
        <v>11644.9758</v>
      </c>
      <c r="I33" s="6">
        <f t="shared" si="10"/>
        <v>404.1930000000001</v>
      </c>
      <c r="J33" s="6">
        <f t="shared" si="10"/>
        <v>24.73</v>
      </c>
      <c r="K33" s="6">
        <f t="shared" si="10"/>
        <v>28.395</v>
      </c>
      <c r="L33" s="6">
        <f t="shared" si="10"/>
        <v>0</v>
      </c>
      <c r="M33" s="6">
        <f t="shared" si="10"/>
        <v>0</v>
      </c>
      <c r="N33" s="6">
        <f t="shared" si="10"/>
        <v>428.92300000000006</v>
      </c>
      <c r="O33" s="6">
        <f t="shared" si="10"/>
        <v>236.91200000000001</v>
      </c>
      <c r="P33" s="6">
        <f t="shared" si="10"/>
        <v>0</v>
      </c>
      <c r="Q33" s="6">
        <f t="shared" si="10"/>
        <v>7.0000000000000001E-3</v>
      </c>
      <c r="R33" s="6">
        <f t="shared" si="10"/>
        <v>0</v>
      </c>
      <c r="S33" s="6">
        <f t="shared" si="10"/>
        <v>0</v>
      </c>
      <c r="T33" s="6">
        <f t="shared" si="10"/>
        <v>236.91200000000001</v>
      </c>
      <c r="U33" s="6">
        <f t="shared" si="10"/>
        <v>12310.810799999999</v>
      </c>
    </row>
    <row r="34" spans="1:21" ht="38.25" customHeight="1">
      <c r="A34" s="87">
        <v>21</v>
      </c>
      <c r="B34" s="89" t="s">
        <v>41</v>
      </c>
      <c r="C34" s="3">
        <f>'June 2021)'!H34</f>
        <v>4374.3300000000008</v>
      </c>
      <c r="D34" s="3">
        <v>2.4</v>
      </c>
      <c r="E34" s="3">
        <f>'June 2021)'!E34+'July 2021'!D34</f>
        <v>4.4399999999999995</v>
      </c>
      <c r="F34" s="3">
        <v>0</v>
      </c>
      <c r="G34" s="3">
        <f>'June 2021)'!G34+'July 2021'!F34</f>
        <v>0</v>
      </c>
      <c r="H34" s="3">
        <f t="shared" si="1"/>
        <v>4376.7300000000005</v>
      </c>
      <c r="I34" s="3">
        <f>'June 2021)'!N34</f>
        <v>9.4</v>
      </c>
      <c r="J34" s="3">
        <v>0</v>
      </c>
      <c r="K34" s="3">
        <f>'June 2021)'!K34+'July 2021'!J34</f>
        <v>0</v>
      </c>
      <c r="L34" s="3">
        <v>0</v>
      </c>
      <c r="M34" s="3">
        <f>'June 2021)'!M34+'July 2021'!L34</f>
        <v>0</v>
      </c>
      <c r="N34" s="3">
        <f t="shared" si="2"/>
        <v>9.4</v>
      </c>
      <c r="O34" s="3">
        <f>'June 2021)'!T34</f>
        <v>0</v>
      </c>
      <c r="P34" s="3">
        <v>0</v>
      </c>
      <c r="Q34" s="3">
        <f>'June 2021)'!Q34+'July 2021'!P34</f>
        <v>0</v>
      </c>
      <c r="R34" s="3">
        <v>0</v>
      </c>
      <c r="S34" s="3">
        <f>'June 2021)'!S34+'July 2021'!R34</f>
        <v>0</v>
      </c>
      <c r="T34" s="3">
        <f t="shared" si="3"/>
        <v>0</v>
      </c>
      <c r="U34" s="3">
        <f t="shared" si="0"/>
        <v>4386.13</v>
      </c>
    </row>
    <row r="35" spans="1:21" ht="38.25" customHeight="1">
      <c r="A35" s="87">
        <v>22</v>
      </c>
      <c r="B35" s="89" t="s">
        <v>42</v>
      </c>
      <c r="C35" s="3">
        <f>'June 2021)'!H35</f>
        <v>5911.2699999999986</v>
      </c>
      <c r="D35" s="3">
        <v>32.72</v>
      </c>
      <c r="E35" s="3">
        <f>'June 2021)'!E35+'July 2021'!D35</f>
        <v>57.37</v>
      </c>
      <c r="F35" s="3">
        <v>0</v>
      </c>
      <c r="G35" s="3">
        <f>'June 2021)'!G35+'July 2021'!F35</f>
        <v>0</v>
      </c>
      <c r="H35" s="3">
        <f t="shared" si="1"/>
        <v>5943.9899999999989</v>
      </c>
      <c r="I35" s="3">
        <f>'June 2021)'!N35</f>
        <v>4</v>
      </c>
      <c r="J35" s="3">
        <v>0</v>
      </c>
      <c r="K35" s="3">
        <f>'June 2021)'!K35+'July 2021'!J35</f>
        <v>0</v>
      </c>
      <c r="L35" s="3">
        <v>0</v>
      </c>
      <c r="M35" s="3">
        <f>'June 2021)'!M35+'July 2021'!L35</f>
        <v>0</v>
      </c>
      <c r="N35" s="3">
        <f t="shared" si="2"/>
        <v>4</v>
      </c>
      <c r="O35" s="3">
        <f>'June 2021)'!T35</f>
        <v>0.03</v>
      </c>
      <c r="P35" s="3">
        <v>0</v>
      </c>
      <c r="Q35" s="3">
        <f>'June 2021)'!Q35+'July 2021'!P35</f>
        <v>0</v>
      </c>
      <c r="R35" s="3">
        <v>0</v>
      </c>
      <c r="S35" s="3">
        <f>'June 2021)'!S35+'July 2021'!R35</f>
        <v>0</v>
      </c>
      <c r="T35" s="3">
        <f t="shared" si="3"/>
        <v>0.03</v>
      </c>
      <c r="U35" s="3">
        <f t="shared" si="0"/>
        <v>5948.0199999999986</v>
      </c>
    </row>
    <row r="36" spans="1:21" s="23" customFormat="1" ht="38.25" customHeight="1">
      <c r="A36" s="87">
        <v>23</v>
      </c>
      <c r="B36" s="89" t="s">
        <v>43</v>
      </c>
      <c r="C36" s="3">
        <f>'June 2021)'!H36</f>
        <v>2962.0199999999995</v>
      </c>
      <c r="D36" s="3">
        <v>0</v>
      </c>
      <c r="E36" s="3">
        <f>'June 2021)'!E36+'July 2021'!D36</f>
        <v>26.85</v>
      </c>
      <c r="F36" s="3">
        <v>0</v>
      </c>
      <c r="G36" s="3">
        <f>'June 2021)'!G36+'July 2021'!F36</f>
        <v>0</v>
      </c>
      <c r="H36" s="3">
        <f t="shared" si="1"/>
        <v>2962.0199999999995</v>
      </c>
      <c r="I36" s="3">
        <f>'June 2021)'!N36</f>
        <v>155.65000000000003</v>
      </c>
      <c r="J36" s="3">
        <v>0</v>
      </c>
      <c r="K36" s="3">
        <f>'June 2021)'!K36+'July 2021'!J36</f>
        <v>0</v>
      </c>
      <c r="L36" s="3">
        <v>0</v>
      </c>
      <c r="M36" s="3">
        <f>'June 2021)'!M36+'July 2021'!L36</f>
        <v>0</v>
      </c>
      <c r="N36" s="3">
        <f t="shared" si="2"/>
        <v>155.65000000000003</v>
      </c>
      <c r="O36" s="3">
        <f>'June 2021)'!T36</f>
        <v>2.2000000000000002</v>
      </c>
      <c r="P36" s="3">
        <v>0</v>
      </c>
      <c r="Q36" s="3">
        <f>'June 2021)'!Q36+'July 2021'!P36</f>
        <v>0</v>
      </c>
      <c r="R36" s="3">
        <v>0</v>
      </c>
      <c r="S36" s="3">
        <f>'June 2021)'!S36+'July 2021'!R36</f>
        <v>0</v>
      </c>
      <c r="T36" s="3">
        <f t="shared" si="3"/>
        <v>2.2000000000000002</v>
      </c>
      <c r="U36" s="3">
        <f t="shared" si="0"/>
        <v>3119.8699999999994</v>
      </c>
    </row>
    <row r="37" spans="1:21" s="23" customFormat="1" ht="38.25" customHeight="1">
      <c r="A37" s="87">
        <v>24</v>
      </c>
      <c r="B37" s="89" t="s">
        <v>44</v>
      </c>
      <c r="C37" s="3">
        <f>'June 2021)'!H37</f>
        <v>4719.6699999999983</v>
      </c>
      <c r="D37" s="3">
        <v>10.84</v>
      </c>
      <c r="E37" s="3">
        <f>'June 2021)'!E37+'July 2021'!D37</f>
        <v>29.069999999999997</v>
      </c>
      <c r="F37" s="3">
        <v>0</v>
      </c>
      <c r="G37" s="3">
        <f>'June 2021)'!G37+'July 2021'!F37</f>
        <v>0</v>
      </c>
      <c r="H37" s="3">
        <f t="shared" si="1"/>
        <v>4730.5099999999984</v>
      </c>
      <c r="I37" s="3">
        <f>'June 2021)'!N37</f>
        <v>6.92</v>
      </c>
      <c r="J37" s="3">
        <v>0</v>
      </c>
      <c r="K37" s="3">
        <f>'June 2021)'!K37+'July 2021'!J37</f>
        <v>0</v>
      </c>
      <c r="L37" s="3">
        <v>0</v>
      </c>
      <c r="M37" s="3">
        <f>'June 2021)'!M37+'July 2021'!L37</f>
        <v>0</v>
      </c>
      <c r="N37" s="3">
        <f t="shared" si="2"/>
        <v>6.92</v>
      </c>
      <c r="O37" s="3">
        <f>'June 2021)'!T37</f>
        <v>1.04</v>
      </c>
      <c r="P37" s="3">
        <v>0</v>
      </c>
      <c r="Q37" s="3">
        <f>'June 2021)'!Q37+'July 2021'!P37</f>
        <v>0</v>
      </c>
      <c r="R37" s="3">
        <v>0</v>
      </c>
      <c r="S37" s="3">
        <f>'June 2021)'!S37+'July 2021'!R37</f>
        <v>0</v>
      </c>
      <c r="T37" s="3">
        <f t="shared" si="3"/>
        <v>1.04</v>
      </c>
      <c r="U37" s="3">
        <f t="shared" si="0"/>
        <v>4738.4699999999984</v>
      </c>
    </row>
    <row r="38" spans="1:21" s="23" customFormat="1" ht="38.25" customHeight="1">
      <c r="A38" s="86"/>
      <c r="B38" s="88" t="s">
        <v>45</v>
      </c>
      <c r="C38" s="6">
        <f>SUM(C34:C37)</f>
        <v>17967.289999999997</v>
      </c>
      <c r="D38" s="6">
        <f t="shared" ref="D38:U38" si="11">SUM(D34:D37)</f>
        <v>45.959999999999994</v>
      </c>
      <c r="E38" s="6">
        <f t="shared" si="11"/>
        <v>117.72999999999999</v>
      </c>
      <c r="F38" s="6">
        <f t="shared" si="11"/>
        <v>0</v>
      </c>
      <c r="G38" s="6">
        <f t="shared" si="11"/>
        <v>0</v>
      </c>
      <c r="H38" s="6">
        <f t="shared" si="11"/>
        <v>18013.249999999996</v>
      </c>
      <c r="I38" s="6">
        <f t="shared" si="11"/>
        <v>175.97000000000003</v>
      </c>
      <c r="J38" s="6">
        <f t="shared" si="11"/>
        <v>0</v>
      </c>
      <c r="K38" s="6">
        <f t="shared" si="11"/>
        <v>0</v>
      </c>
      <c r="L38" s="6">
        <f t="shared" si="11"/>
        <v>0</v>
      </c>
      <c r="M38" s="6">
        <f t="shared" si="11"/>
        <v>0</v>
      </c>
      <c r="N38" s="6">
        <f t="shared" si="11"/>
        <v>175.97000000000003</v>
      </c>
      <c r="O38" s="6">
        <f t="shared" si="11"/>
        <v>3.27</v>
      </c>
      <c r="P38" s="6">
        <f t="shared" si="11"/>
        <v>0</v>
      </c>
      <c r="Q38" s="6">
        <f t="shared" si="11"/>
        <v>0</v>
      </c>
      <c r="R38" s="6">
        <f t="shared" si="11"/>
        <v>0</v>
      </c>
      <c r="S38" s="6">
        <f t="shared" si="11"/>
        <v>0</v>
      </c>
      <c r="T38" s="6">
        <f t="shared" si="11"/>
        <v>3.27</v>
      </c>
      <c r="U38" s="6">
        <f t="shared" si="11"/>
        <v>18192.489999999994</v>
      </c>
    </row>
    <row r="39" spans="1:21" s="23" customFormat="1" ht="38.25" customHeight="1">
      <c r="A39" s="86"/>
      <c r="B39" s="88" t="s">
        <v>46</v>
      </c>
      <c r="C39" s="6">
        <f>C38+C33+C28</f>
        <v>42513.0478</v>
      </c>
      <c r="D39" s="6">
        <f t="shared" ref="D39:U39" si="12">D38+D33+D28</f>
        <v>89.179999999999993</v>
      </c>
      <c r="E39" s="6">
        <f t="shared" si="12"/>
        <v>250.70499999999998</v>
      </c>
      <c r="F39" s="6">
        <f t="shared" si="12"/>
        <v>0</v>
      </c>
      <c r="G39" s="6">
        <f t="shared" si="12"/>
        <v>0</v>
      </c>
      <c r="H39" s="6">
        <f t="shared" si="12"/>
        <v>42602.227799999993</v>
      </c>
      <c r="I39" s="6">
        <f t="shared" si="12"/>
        <v>1199.1710000000003</v>
      </c>
      <c r="J39" s="6">
        <f t="shared" si="12"/>
        <v>25.73</v>
      </c>
      <c r="K39" s="6">
        <f t="shared" si="12"/>
        <v>33.354999999999997</v>
      </c>
      <c r="L39" s="6">
        <f t="shared" si="12"/>
        <v>0</v>
      </c>
      <c r="M39" s="6">
        <f t="shared" si="12"/>
        <v>0</v>
      </c>
      <c r="N39" s="6">
        <f t="shared" si="12"/>
        <v>1224.9010000000001</v>
      </c>
      <c r="O39" s="6">
        <f t="shared" si="12"/>
        <v>259.43200000000002</v>
      </c>
      <c r="P39" s="6">
        <f t="shared" si="12"/>
        <v>1.31</v>
      </c>
      <c r="Q39" s="6">
        <f t="shared" si="12"/>
        <v>2.6270000000000002</v>
      </c>
      <c r="R39" s="6">
        <f t="shared" si="12"/>
        <v>0</v>
      </c>
      <c r="S39" s="6">
        <f t="shared" si="12"/>
        <v>0</v>
      </c>
      <c r="T39" s="6">
        <f t="shared" si="12"/>
        <v>260.74200000000002</v>
      </c>
      <c r="U39" s="6">
        <f t="shared" si="12"/>
        <v>44087.87079999999</v>
      </c>
    </row>
    <row r="40" spans="1:21" ht="38.25" customHeight="1">
      <c r="A40" s="87">
        <v>25</v>
      </c>
      <c r="B40" s="89" t="s">
        <v>47</v>
      </c>
      <c r="C40" s="3">
        <f>'June 2021)'!H40</f>
        <v>11079.933999999997</v>
      </c>
      <c r="D40" s="3">
        <v>35.799999999999997</v>
      </c>
      <c r="E40" s="3">
        <f>'June 2021)'!E40+'July 2021'!D40</f>
        <v>120.87400000000001</v>
      </c>
      <c r="F40" s="3">
        <v>0</v>
      </c>
      <c r="G40" s="3">
        <f>'June 2021)'!G40+'July 2021'!F40</f>
        <v>0</v>
      </c>
      <c r="H40" s="3">
        <f t="shared" si="1"/>
        <v>11115.733999999997</v>
      </c>
      <c r="I40" s="3">
        <f>'June 2021)'!N40</f>
        <v>0</v>
      </c>
      <c r="J40" s="3">
        <v>0</v>
      </c>
      <c r="K40" s="3">
        <f>'June 2021)'!K40+'July 2021'!J40</f>
        <v>0</v>
      </c>
      <c r="L40" s="3">
        <v>0</v>
      </c>
      <c r="M40" s="3">
        <f>'June 2021)'!M40+'July 2021'!L40</f>
        <v>0</v>
      </c>
      <c r="N40" s="3">
        <f t="shared" si="2"/>
        <v>0</v>
      </c>
      <c r="O40" s="3">
        <f>'June 2021)'!T40</f>
        <v>0</v>
      </c>
      <c r="P40" s="3">
        <v>0</v>
      </c>
      <c r="Q40" s="3">
        <f>'June 2021)'!Q40+'July 2021'!P40</f>
        <v>0</v>
      </c>
      <c r="R40" s="3">
        <v>0</v>
      </c>
      <c r="S40" s="3">
        <f>'June 2021)'!S40+'July 2021'!R40</f>
        <v>0</v>
      </c>
      <c r="T40" s="3">
        <f t="shared" si="3"/>
        <v>0</v>
      </c>
      <c r="U40" s="3">
        <f t="shared" si="0"/>
        <v>11115.733999999997</v>
      </c>
    </row>
    <row r="41" spans="1:21" ht="38.25" customHeight="1">
      <c r="A41" s="87">
        <v>26</v>
      </c>
      <c r="B41" s="89" t="s">
        <v>48</v>
      </c>
      <c r="C41" s="3">
        <f>'June 2021)'!H41</f>
        <v>7104.7739999999949</v>
      </c>
      <c r="D41" s="3">
        <v>14.37</v>
      </c>
      <c r="E41" s="3">
        <f>'June 2021)'!E41+'July 2021'!D41</f>
        <v>47.457999999999998</v>
      </c>
      <c r="F41" s="3">
        <v>0</v>
      </c>
      <c r="G41" s="3">
        <f>'June 2021)'!G41+'July 2021'!F41</f>
        <v>0</v>
      </c>
      <c r="H41" s="3">
        <f t="shared" si="1"/>
        <v>7119.1439999999948</v>
      </c>
      <c r="I41" s="3">
        <f>'June 2021)'!N41</f>
        <v>0</v>
      </c>
      <c r="J41" s="3">
        <v>0</v>
      </c>
      <c r="K41" s="3">
        <f>'June 2021)'!K41+'July 2021'!J41</f>
        <v>0</v>
      </c>
      <c r="L41" s="3">
        <v>0</v>
      </c>
      <c r="M41" s="3">
        <f>'June 2021)'!M41+'July 2021'!L41</f>
        <v>0</v>
      </c>
      <c r="N41" s="3">
        <f t="shared" si="2"/>
        <v>0</v>
      </c>
      <c r="O41" s="3">
        <f>'June 2021)'!T41</f>
        <v>0</v>
      </c>
      <c r="P41" s="3">
        <v>0</v>
      </c>
      <c r="Q41" s="3">
        <f>'June 2021)'!Q41+'July 2021'!P41</f>
        <v>0</v>
      </c>
      <c r="R41" s="3">
        <v>0</v>
      </c>
      <c r="S41" s="3">
        <f>'June 2021)'!S41+'July 2021'!R41</f>
        <v>0</v>
      </c>
      <c r="T41" s="3">
        <f t="shared" si="3"/>
        <v>0</v>
      </c>
      <c r="U41" s="3">
        <f t="shared" si="0"/>
        <v>7119.1439999999948</v>
      </c>
    </row>
    <row r="42" spans="1:21" s="23" customFormat="1" ht="38.25" customHeight="1">
      <c r="A42" s="87">
        <v>27</v>
      </c>
      <c r="B42" s="89" t="s">
        <v>49</v>
      </c>
      <c r="C42" s="3">
        <f>'June 2021)'!H42</f>
        <v>13581.078999999996</v>
      </c>
      <c r="D42" s="3">
        <v>20.149999999999999</v>
      </c>
      <c r="E42" s="3">
        <f>'June 2021)'!E42+'July 2021'!D42</f>
        <v>87.113</v>
      </c>
      <c r="F42" s="3">
        <v>0</v>
      </c>
      <c r="G42" s="3">
        <f>'June 2021)'!G42+'July 2021'!F42</f>
        <v>0</v>
      </c>
      <c r="H42" s="3">
        <f t="shared" si="1"/>
        <v>13601.228999999996</v>
      </c>
      <c r="I42" s="3">
        <f>'June 2021)'!N42</f>
        <v>0</v>
      </c>
      <c r="J42" s="3">
        <v>0</v>
      </c>
      <c r="K42" s="3">
        <f>'June 2021)'!K42+'July 2021'!J42</f>
        <v>0</v>
      </c>
      <c r="L42" s="3">
        <v>0</v>
      </c>
      <c r="M42" s="3">
        <f>'June 2021)'!M42+'July 2021'!L42</f>
        <v>0</v>
      </c>
      <c r="N42" s="3">
        <f t="shared" si="2"/>
        <v>0</v>
      </c>
      <c r="O42" s="3">
        <f>'June 2021)'!T42</f>
        <v>0</v>
      </c>
      <c r="P42" s="3">
        <v>5.5</v>
      </c>
      <c r="Q42" s="3">
        <f>'June 2021)'!Q42+'July 2021'!P42</f>
        <v>5.5</v>
      </c>
      <c r="R42" s="3">
        <v>0</v>
      </c>
      <c r="S42" s="3">
        <f>'June 2021)'!S42+'July 2021'!R42</f>
        <v>0</v>
      </c>
      <c r="T42" s="3">
        <f t="shared" si="3"/>
        <v>5.5</v>
      </c>
      <c r="U42" s="3">
        <f t="shared" si="0"/>
        <v>13606.728999999996</v>
      </c>
    </row>
    <row r="43" spans="1:21" ht="38.25" customHeight="1">
      <c r="A43" s="87">
        <v>28</v>
      </c>
      <c r="B43" s="89" t="s">
        <v>50</v>
      </c>
      <c r="C43" s="3">
        <f>'June 2021)'!H43</f>
        <v>1004.5800000000003</v>
      </c>
      <c r="D43" s="3">
        <v>7.12</v>
      </c>
      <c r="E43" s="3">
        <f>'June 2021)'!E43+'July 2021'!D43</f>
        <v>40.121999999999993</v>
      </c>
      <c r="F43" s="3">
        <v>0</v>
      </c>
      <c r="G43" s="3">
        <f>'June 2021)'!G43+'July 2021'!F43</f>
        <v>0</v>
      </c>
      <c r="H43" s="3">
        <f t="shared" si="1"/>
        <v>1011.7000000000003</v>
      </c>
      <c r="I43" s="3">
        <f>'June 2021)'!N43</f>
        <v>0</v>
      </c>
      <c r="J43" s="3">
        <v>0</v>
      </c>
      <c r="K43" s="3">
        <f>'June 2021)'!K43+'July 2021'!J43</f>
        <v>0</v>
      </c>
      <c r="L43" s="3">
        <v>0</v>
      </c>
      <c r="M43" s="3">
        <f>'June 2021)'!M43+'July 2021'!L43</f>
        <v>0</v>
      </c>
      <c r="N43" s="3">
        <f t="shared" si="2"/>
        <v>0</v>
      </c>
      <c r="O43" s="3">
        <f>'June 2021)'!T43</f>
        <v>0</v>
      </c>
      <c r="P43" s="3">
        <v>0</v>
      </c>
      <c r="Q43" s="3">
        <f>'June 2021)'!Q43+'July 2021'!P43</f>
        <v>0</v>
      </c>
      <c r="R43" s="3">
        <v>0</v>
      </c>
      <c r="S43" s="3">
        <f>'June 2021)'!S43+'July 2021'!R43</f>
        <v>0</v>
      </c>
      <c r="T43" s="3">
        <f t="shared" si="3"/>
        <v>0</v>
      </c>
      <c r="U43" s="3">
        <f t="shared" si="0"/>
        <v>1011.7000000000003</v>
      </c>
    </row>
    <row r="44" spans="1:21" s="23" customFormat="1" ht="38.25" customHeight="1">
      <c r="A44" s="86"/>
      <c r="B44" s="88" t="s">
        <v>51</v>
      </c>
      <c r="C44" s="6">
        <f>SUM(C40:C43)</f>
        <v>32770.366999999991</v>
      </c>
      <c r="D44" s="6">
        <f t="shared" ref="D44:U44" si="13">SUM(D40:D43)</f>
        <v>77.44</v>
      </c>
      <c r="E44" s="6">
        <f t="shared" si="13"/>
        <v>295.56700000000001</v>
      </c>
      <c r="F44" s="6">
        <f t="shared" si="13"/>
        <v>0</v>
      </c>
      <c r="G44" s="6">
        <f t="shared" si="13"/>
        <v>0</v>
      </c>
      <c r="H44" s="6">
        <f t="shared" si="13"/>
        <v>32847.806999999986</v>
      </c>
      <c r="I44" s="6">
        <f t="shared" si="13"/>
        <v>0</v>
      </c>
      <c r="J44" s="6">
        <f t="shared" si="13"/>
        <v>0</v>
      </c>
      <c r="K44" s="6">
        <f t="shared" si="13"/>
        <v>0</v>
      </c>
      <c r="L44" s="6">
        <f t="shared" si="13"/>
        <v>0</v>
      </c>
      <c r="M44" s="6">
        <f t="shared" si="13"/>
        <v>0</v>
      </c>
      <c r="N44" s="6">
        <f t="shared" si="13"/>
        <v>0</v>
      </c>
      <c r="O44" s="6">
        <f t="shared" si="13"/>
        <v>0</v>
      </c>
      <c r="P44" s="6">
        <f t="shared" si="13"/>
        <v>5.5</v>
      </c>
      <c r="Q44" s="6">
        <f t="shared" si="13"/>
        <v>5.5</v>
      </c>
      <c r="R44" s="6">
        <f t="shared" si="13"/>
        <v>0</v>
      </c>
      <c r="S44" s="6">
        <f t="shared" si="13"/>
        <v>0</v>
      </c>
      <c r="T44" s="6">
        <f t="shared" si="13"/>
        <v>5.5</v>
      </c>
      <c r="U44" s="6">
        <f t="shared" si="13"/>
        <v>32853.306999999986</v>
      </c>
    </row>
    <row r="45" spans="1:21" ht="38.25" customHeight="1">
      <c r="A45" s="87">
        <v>29</v>
      </c>
      <c r="B45" s="89" t="s">
        <v>52</v>
      </c>
      <c r="C45" s="3">
        <f>'June 2021)'!H45</f>
        <v>8067.2021000000004</v>
      </c>
      <c r="D45" s="3">
        <v>8.1300000000000008</v>
      </c>
      <c r="E45" s="3">
        <f>'June 2021)'!E45+'July 2021'!D45</f>
        <v>26.89</v>
      </c>
      <c r="F45" s="3">
        <v>0</v>
      </c>
      <c r="G45" s="3">
        <f>'June 2021)'!G45+'July 2021'!F45</f>
        <v>0</v>
      </c>
      <c r="H45" s="3">
        <f t="shared" si="1"/>
        <v>8075.3321000000005</v>
      </c>
      <c r="I45" s="3">
        <f>'June 2021)'!N45</f>
        <v>0.8600000000000001</v>
      </c>
      <c r="J45" s="3">
        <v>7.0000000000000007E-2</v>
      </c>
      <c r="K45" s="3">
        <f>'June 2021)'!K45+'July 2021'!J45</f>
        <v>7.0000000000000007E-2</v>
      </c>
      <c r="L45" s="3">
        <v>0</v>
      </c>
      <c r="M45" s="3">
        <f>'June 2021)'!M45+'July 2021'!L45</f>
        <v>0</v>
      </c>
      <c r="N45" s="3">
        <f t="shared" si="2"/>
        <v>0.93000000000000016</v>
      </c>
      <c r="O45" s="3">
        <f>'June 2021)'!T45</f>
        <v>14.43</v>
      </c>
      <c r="P45" s="3">
        <v>0</v>
      </c>
      <c r="Q45" s="3">
        <f>'June 2021)'!Q45+'July 2021'!P45</f>
        <v>0</v>
      </c>
      <c r="R45" s="3">
        <v>0</v>
      </c>
      <c r="S45" s="3">
        <f>'June 2021)'!S45+'July 2021'!R45</f>
        <v>0</v>
      </c>
      <c r="T45" s="3">
        <f t="shared" si="3"/>
        <v>14.43</v>
      </c>
      <c r="U45" s="3">
        <f t="shared" si="0"/>
        <v>8090.6921000000011</v>
      </c>
    </row>
    <row r="46" spans="1:21" ht="38.25" customHeight="1">
      <c r="A46" s="87">
        <v>30</v>
      </c>
      <c r="B46" s="89" t="s">
        <v>53</v>
      </c>
      <c r="C46" s="3">
        <f>'June 2021)'!H46</f>
        <v>7716.795000000001</v>
      </c>
      <c r="D46" s="3">
        <v>18.309999999999999</v>
      </c>
      <c r="E46" s="3">
        <f>'June 2021)'!E46+'July 2021'!D46</f>
        <v>67.98</v>
      </c>
      <c r="F46" s="3">
        <v>0</v>
      </c>
      <c r="G46" s="3">
        <f>'June 2021)'!G46+'July 2021'!F46</f>
        <v>0</v>
      </c>
      <c r="H46" s="3">
        <f t="shared" si="1"/>
        <v>7735.1050000000014</v>
      </c>
      <c r="I46" s="3">
        <f>'June 2021)'!N46</f>
        <v>0.96</v>
      </c>
      <c r="J46" s="3">
        <v>0</v>
      </c>
      <c r="K46" s="3">
        <f>'June 2021)'!K46+'July 2021'!J46</f>
        <v>0</v>
      </c>
      <c r="L46" s="3">
        <v>0</v>
      </c>
      <c r="M46" s="3">
        <f>'June 2021)'!M46+'July 2021'!L46</f>
        <v>0</v>
      </c>
      <c r="N46" s="3">
        <f t="shared" si="2"/>
        <v>0.96</v>
      </c>
      <c r="O46" s="3">
        <f>'June 2021)'!T46</f>
        <v>0</v>
      </c>
      <c r="P46" s="3">
        <v>0</v>
      </c>
      <c r="Q46" s="3">
        <f>'June 2021)'!Q46+'July 2021'!P46</f>
        <v>0</v>
      </c>
      <c r="R46" s="3">
        <v>0</v>
      </c>
      <c r="S46" s="3">
        <f>'June 2021)'!S46+'July 2021'!R46</f>
        <v>0</v>
      </c>
      <c r="T46" s="3">
        <f t="shared" si="3"/>
        <v>0</v>
      </c>
      <c r="U46" s="3">
        <f t="shared" si="0"/>
        <v>7736.0650000000014</v>
      </c>
    </row>
    <row r="47" spans="1:21" s="23" customFormat="1" ht="38.25" customHeight="1">
      <c r="A47" s="87">
        <v>31</v>
      </c>
      <c r="B47" s="89" t="s">
        <v>54</v>
      </c>
      <c r="C47" s="3">
        <f>'June 2021)'!H47</f>
        <v>8426.2100000000009</v>
      </c>
      <c r="D47" s="3">
        <v>18.940000000000001</v>
      </c>
      <c r="E47" s="3">
        <f>'June 2021)'!E47+'July 2021'!D47</f>
        <v>46.72</v>
      </c>
      <c r="F47" s="3">
        <v>0</v>
      </c>
      <c r="G47" s="3">
        <f>'June 2021)'!G47+'July 2021'!F47</f>
        <v>0</v>
      </c>
      <c r="H47" s="3">
        <f t="shared" si="1"/>
        <v>8445.1500000000015</v>
      </c>
      <c r="I47" s="3">
        <f>'June 2021)'!N47</f>
        <v>6.89</v>
      </c>
      <c r="J47" s="3">
        <v>0</v>
      </c>
      <c r="K47" s="3">
        <f>'June 2021)'!K47+'July 2021'!J47</f>
        <v>0</v>
      </c>
      <c r="L47" s="3">
        <v>0</v>
      </c>
      <c r="M47" s="3">
        <f>'June 2021)'!M47+'July 2021'!L47</f>
        <v>0</v>
      </c>
      <c r="N47" s="3">
        <f t="shared" si="2"/>
        <v>6.89</v>
      </c>
      <c r="O47" s="3">
        <f>'June 2021)'!T47</f>
        <v>0.03</v>
      </c>
      <c r="P47" s="3">
        <v>0</v>
      </c>
      <c r="Q47" s="3">
        <f>'June 2021)'!Q47+'July 2021'!P47</f>
        <v>0</v>
      </c>
      <c r="R47" s="3">
        <v>0</v>
      </c>
      <c r="S47" s="3">
        <f>'June 2021)'!S47+'July 2021'!R47</f>
        <v>0</v>
      </c>
      <c r="T47" s="3">
        <f t="shared" si="3"/>
        <v>0.03</v>
      </c>
      <c r="U47" s="3">
        <f t="shared" si="0"/>
        <v>8452.0700000000015</v>
      </c>
    </row>
    <row r="48" spans="1:21" s="23" customFormat="1" ht="38.25" customHeight="1">
      <c r="A48" s="87">
        <v>32</v>
      </c>
      <c r="B48" s="89" t="s">
        <v>55</v>
      </c>
      <c r="C48" s="3">
        <f>'June 2021)'!H48</f>
        <v>7614.8389999999999</v>
      </c>
      <c r="D48" s="3">
        <v>40.159999999999997</v>
      </c>
      <c r="E48" s="3">
        <f>'June 2021)'!E48+'July 2021'!D48</f>
        <v>152.96899999999999</v>
      </c>
      <c r="F48" s="3">
        <v>0</v>
      </c>
      <c r="G48" s="3">
        <f>'June 2021)'!G48+'July 2021'!F48</f>
        <v>0</v>
      </c>
      <c r="H48" s="3">
        <f t="shared" si="1"/>
        <v>7654.9989999999998</v>
      </c>
      <c r="I48" s="3">
        <f>'June 2021)'!N48</f>
        <v>0.505</v>
      </c>
      <c r="J48" s="3">
        <v>0</v>
      </c>
      <c r="K48" s="3">
        <f>'June 2021)'!K48+'July 2021'!J48</f>
        <v>0</v>
      </c>
      <c r="L48" s="3">
        <v>0</v>
      </c>
      <c r="M48" s="3">
        <f>'June 2021)'!M48+'July 2021'!L48</f>
        <v>0</v>
      </c>
      <c r="N48" s="3">
        <f t="shared" si="2"/>
        <v>0.505</v>
      </c>
      <c r="O48" s="3">
        <f>'June 2021)'!T48</f>
        <v>0</v>
      </c>
      <c r="P48" s="3">
        <v>0</v>
      </c>
      <c r="Q48" s="3">
        <f>'June 2021)'!Q48+'July 2021'!P48</f>
        <v>0</v>
      </c>
      <c r="R48" s="3">
        <v>0</v>
      </c>
      <c r="S48" s="3">
        <f>'June 2021)'!S48+'July 2021'!R48</f>
        <v>0</v>
      </c>
      <c r="T48" s="3">
        <f t="shared" si="3"/>
        <v>0</v>
      </c>
      <c r="U48" s="3">
        <f t="shared" si="0"/>
        <v>7655.5039999999999</v>
      </c>
    </row>
    <row r="49" spans="1:21" s="23" customFormat="1" ht="38.25" customHeight="1">
      <c r="A49" s="86"/>
      <c r="B49" s="88" t="s">
        <v>56</v>
      </c>
      <c r="C49" s="6">
        <f>SUM(C45:C48)</f>
        <v>31825.0461</v>
      </c>
      <c r="D49" s="6">
        <f t="shared" ref="D49:U49" si="14">SUM(D45:D48)</f>
        <v>85.539999999999992</v>
      </c>
      <c r="E49" s="6">
        <f t="shared" si="14"/>
        <v>294.55899999999997</v>
      </c>
      <c r="F49" s="6">
        <f t="shared" si="14"/>
        <v>0</v>
      </c>
      <c r="G49" s="6">
        <f t="shared" si="14"/>
        <v>0</v>
      </c>
      <c r="H49" s="6">
        <f t="shared" si="14"/>
        <v>31910.586100000004</v>
      </c>
      <c r="I49" s="6">
        <f t="shared" si="14"/>
        <v>9.2149999999999999</v>
      </c>
      <c r="J49" s="6">
        <f t="shared" si="14"/>
        <v>7.0000000000000007E-2</v>
      </c>
      <c r="K49" s="6">
        <f t="shared" si="14"/>
        <v>7.0000000000000007E-2</v>
      </c>
      <c r="L49" s="6">
        <f t="shared" si="14"/>
        <v>0</v>
      </c>
      <c r="M49" s="6">
        <f t="shared" si="14"/>
        <v>0</v>
      </c>
      <c r="N49" s="6">
        <f t="shared" si="14"/>
        <v>9.2850000000000001</v>
      </c>
      <c r="O49" s="6">
        <f t="shared" si="14"/>
        <v>14.459999999999999</v>
      </c>
      <c r="P49" s="6">
        <f t="shared" si="14"/>
        <v>0</v>
      </c>
      <c r="Q49" s="6">
        <f t="shared" si="14"/>
        <v>0</v>
      </c>
      <c r="R49" s="6">
        <f t="shared" si="14"/>
        <v>0</v>
      </c>
      <c r="S49" s="6">
        <f t="shared" si="14"/>
        <v>0</v>
      </c>
      <c r="T49" s="6">
        <f t="shared" si="14"/>
        <v>14.459999999999999</v>
      </c>
      <c r="U49" s="6">
        <f t="shared" si="14"/>
        <v>31934.331100000003</v>
      </c>
    </row>
    <row r="50" spans="1:21" s="23" customFormat="1" ht="38.25" customHeight="1">
      <c r="A50" s="86"/>
      <c r="B50" s="88" t="s">
        <v>57</v>
      </c>
      <c r="C50" s="6">
        <f>C49+C44</f>
        <v>64595.413099999991</v>
      </c>
      <c r="D50" s="6">
        <f t="shared" ref="D50:U50" si="15">D49+D44</f>
        <v>162.97999999999999</v>
      </c>
      <c r="E50" s="6">
        <f t="shared" si="15"/>
        <v>590.12599999999998</v>
      </c>
      <c r="F50" s="6">
        <f t="shared" si="15"/>
        <v>0</v>
      </c>
      <c r="G50" s="6">
        <f t="shared" si="15"/>
        <v>0</v>
      </c>
      <c r="H50" s="6">
        <f t="shared" si="15"/>
        <v>64758.393099999987</v>
      </c>
      <c r="I50" s="6">
        <f t="shared" si="15"/>
        <v>9.2149999999999999</v>
      </c>
      <c r="J50" s="6">
        <f t="shared" si="15"/>
        <v>7.0000000000000007E-2</v>
      </c>
      <c r="K50" s="6">
        <f t="shared" si="15"/>
        <v>7.0000000000000007E-2</v>
      </c>
      <c r="L50" s="6">
        <f t="shared" si="15"/>
        <v>0</v>
      </c>
      <c r="M50" s="6">
        <f t="shared" si="15"/>
        <v>0</v>
      </c>
      <c r="N50" s="6">
        <f t="shared" si="15"/>
        <v>9.2850000000000001</v>
      </c>
      <c r="O50" s="6">
        <f t="shared" si="15"/>
        <v>14.459999999999999</v>
      </c>
      <c r="P50" s="6">
        <f t="shared" si="15"/>
        <v>5.5</v>
      </c>
      <c r="Q50" s="6">
        <f t="shared" si="15"/>
        <v>5.5</v>
      </c>
      <c r="R50" s="6">
        <f t="shared" si="15"/>
        <v>0</v>
      </c>
      <c r="S50" s="6">
        <f t="shared" si="15"/>
        <v>0</v>
      </c>
      <c r="T50" s="6">
        <f t="shared" si="15"/>
        <v>19.96</v>
      </c>
      <c r="U50" s="6">
        <f t="shared" si="15"/>
        <v>64787.638099999989</v>
      </c>
    </row>
    <row r="51" spans="1:21" s="23" customFormat="1" ht="38.25" customHeight="1">
      <c r="A51" s="86"/>
      <c r="B51" s="88" t="s">
        <v>58</v>
      </c>
      <c r="C51" s="6">
        <f>C50+C39+C25</f>
        <v>112586.85889999999</v>
      </c>
      <c r="D51" s="6">
        <f t="shared" ref="D51:U51" si="16">D50+D39+D25</f>
        <v>254.05999999999997</v>
      </c>
      <c r="E51" s="6">
        <f t="shared" si="16"/>
        <v>852.2109999999999</v>
      </c>
      <c r="F51" s="6">
        <f t="shared" si="16"/>
        <v>37.229999999999997</v>
      </c>
      <c r="G51" s="6">
        <f t="shared" si="16"/>
        <v>181.82799999999997</v>
      </c>
      <c r="H51" s="6">
        <f t="shared" si="16"/>
        <v>112803.68889999998</v>
      </c>
      <c r="I51" s="6">
        <f t="shared" si="16"/>
        <v>7181.2710000000006</v>
      </c>
      <c r="J51" s="6">
        <f t="shared" si="16"/>
        <v>104.98099999999999</v>
      </c>
      <c r="K51" s="6">
        <f t="shared" si="16"/>
        <v>381.30700000000002</v>
      </c>
      <c r="L51" s="6">
        <f t="shared" si="16"/>
        <v>0</v>
      </c>
      <c r="M51" s="6">
        <f t="shared" si="16"/>
        <v>19.510000000000002</v>
      </c>
      <c r="N51" s="6">
        <f t="shared" si="16"/>
        <v>7286.2520000000004</v>
      </c>
      <c r="O51" s="6">
        <f t="shared" si="16"/>
        <v>908.36899999999991</v>
      </c>
      <c r="P51" s="6">
        <f t="shared" si="16"/>
        <v>6.9600000000000009</v>
      </c>
      <c r="Q51" s="6">
        <f t="shared" si="16"/>
        <v>10.187000000000001</v>
      </c>
      <c r="R51" s="6">
        <f t="shared" si="16"/>
        <v>0</v>
      </c>
      <c r="S51" s="6">
        <f t="shared" si="16"/>
        <v>19.554999999999996</v>
      </c>
      <c r="T51" s="6">
        <f t="shared" si="16"/>
        <v>915.32899999999995</v>
      </c>
      <c r="U51" s="6">
        <f t="shared" si="16"/>
        <v>121005.26989999998</v>
      </c>
    </row>
    <row r="52" spans="1:21" s="23" customFormat="1" ht="38.25" customHeight="1">
      <c r="A52" s="38"/>
      <c r="B52" s="48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</row>
    <row r="53" spans="1:21" s="38" customFormat="1" ht="24.75" customHeight="1">
      <c r="B53" s="46"/>
      <c r="C53" s="213" t="s">
        <v>59</v>
      </c>
      <c r="D53" s="213"/>
      <c r="E53" s="213"/>
      <c r="F53" s="213"/>
      <c r="G53" s="213"/>
      <c r="H53" s="22"/>
      <c r="I53" s="85"/>
      <c r="J53" s="85">
        <f>D51+J51+P51-F51-L51-R51</f>
        <v>328.7709999999999</v>
      </c>
      <c r="K53" s="85"/>
      <c r="L53" s="85"/>
      <c r="M53" s="85"/>
      <c r="N53" s="85"/>
      <c r="R53" s="85"/>
      <c r="U53" s="85"/>
    </row>
    <row r="54" spans="1:21" s="38" customFormat="1" ht="30" customHeight="1">
      <c r="B54" s="46"/>
      <c r="C54" s="213" t="s">
        <v>60</v>
      </c>
      <c r="D54" s="213"/>
      <c r="E54" s="213"/>
      <c r="F54" s="213"/>
      <c r="G54" s="213"/>
      <c r="H54" s="19"/>
      <c r="I54" s="85"/>
      <c r="J54" s="85">
        <f>E51+K51+Q51-G51-M51-S51</f>
        <v>1022.812</v>
      </c>
      <c r="K54" s="85"/>
      <c r="L54" s="85"/>
      <c r="M54" s="85"/>
      <c r="N54" s="85"/>
      <c r="R54" s="85"/>
      <c r="T54" s="85"/>
    </row>
    <row r="55" spans="1:21" ht="33" customHeight="1">
      <c r="C55" s="213" t="s">
        <v>61</v>
      </c>
      <c r="D55" s="213"/>
      <c r="E55" s="213"/>
      <c r="F55" s="213"/>
      <c r="G55" s="213"/>
      <c r="H55" s="19"/>
      <c r="I55" s="39"/>
      <c r="J55" s="46">
        <f>H51+N51+T51</f>
        <v>121005.26989999998</v>
      </c>
      <c r="K55" s="19"/>
      <c r="L55" s="19"/>
      <c r="M55" s="28" t="e">
        <f>#REF!+'July 2021'!J53</f>
        <v>#REF!</v>
      </c>
      <c r="N55" s="19"/>
      <c r="P55" s="38"/>
      <c r="Q55" s="40"/>
      <c r="U55" s="40"/>
    </row>
    <row r="56" spans="1:21" ht="33" customHeight="1">
      <c r="C56" s="41"/>
      <c r="D56" s="85"/>
      <c r="E56" s="85"/>
      <c r="F56" s="85"/>
      <c r="G56" s="85"/>
      <c r="H56" s="19"/>
      <c r="I56" s="39"/>
      <c r="J56" s="85"/>
      <c r="K56" s="19"/>
      <c r="L56" s="19"/>
      <c r="M56" s="19"/>
      <c r="N56" s="28">
        <f>'[1]sep 2020 '!J56+'July 2021'!J53</f>
        <v>117079.68189999998</v>
      </c>
      <c r="P56" s="38"/>
      <c r="Q56" s="40"/>
      <c r="U56" s="40"/>
    </row>
    <row r="57" spans="1:21" ht="37.5" customHeight="1">
      <c r="B57" s="201" t="s">
        <v>62</v>
      </c>
      <c r="C57" s="201"/>
      <c r="D57" s="201"/>
      <c r="E57" s="201"/>
      <c r="F57" s="201"/>
      <c r="G57" s="22"/>
      <c r="H57" s="23"/>
      <c r="I57" s="24"/>
      <c r="J57" s="202"/>
      <c r="K57" s="199"/>
      <c r="L57" s="199"/>
      <c r="M57" s="42">
        <f>'April 2021'!J55+'July 2021'!J53</f>
        <v>120545.28989999999</v>
      </c>
      <c r="N57" s="23"/>
      <c r="O57" s="23"/>
      <c r="P57" s="83"/>
      <c r="Q57" s="201" t="s">
        <v>63</v>
      </c>
      <c r="R57" s="201"/>
      <c r="S57" s="201"/>
      <c r="T57" s="201"/>
      <c r="U57" s="201"/>
    </row>
    <row r="58" spans="1:21" ht="37.5" customHeight="1">
      <c r="B58" s="201" t="s">
        <v>64</v>
      </c>
      <c r="C58" s="201"/>
      <c r="D58" s="201"/>
      <c r="E58" s="201"/>
      <c r="F58" s="201"/>
      <c r="G58" s="23"/>
      <c r="H58" s="22"/>
      <c r="I58" s="26"/>
      <c r="J58" s="27"/>
      <c r="K58" s="84"/>
      <c r="L58" s="27"/>
      <c r="M58" s="23"/>
      <c r="N58" s="22"/>
      <c r="O58" s="57">
        <f>'April 2021'!J55+'July 2021'!J53</f>
        <v>120545.28989999999</v>
      </c>
      <c r="P58" s="83"/>
      <c r="Q58" s="201" t="s">
        <v>64</v>
      </c>
      <c r="R58" s="201"/>
      <c r="S58" s="201"/>
      <c r="T58" s="201"/>
      <c r="U58" s="201"/>
    </row>
    <row r="59" spans="1:21" ht="37.5" customHeight="1">
      <c r="H59" s="28">
        <f>'[1]Feb 2021'!J55+'July 2021'!J53</f>
        <v>120024.47889999999</v>
      </c>
      <c r="J59" s="199" t="s">
        <v>65</v>
      </c>
      <c r="K59" s="199"/>
      <c r="L59" s="199"/>
      <c r="M59" s="28" t="e">
        <f>#REF!+'July 2021'!J53</f>
        <v>#REF!</v>
      </c>
    </row>
    <row r="60" spans="1:21" ht="37.5" customHeight="1">
      <c r="G60" s="19"/>
      <c r="H60" s="28">
        <f>H51+N51+T51</f>
        <v>121005.26989999998</v>
      </c>
      <c r="J60" s="199" t="s">
        <v>66</v>
      </c>
      <c r="K60" s="199"/>
      <c r="L60" s="199"/>
      <c r="M60" s="28" t="e">
        <f>#REF!+'July 2021'!J53</f>
        <v>#REF!</v>
      </c>
    </row>
    <row r="61" spans="1:21">
      <c r="H61" s="43"/>
    </row>
    <row r="62" spans="1:21">
      <c r="H62" s="28">
        <f>'[1]nov 2020'!J56+'July 2021'!J53</f>
        <v>118943.62189999998</v>
      </c>
      <c r="I62" s="44"/>
      <c r="J62" s="43"/>
    </row>
    <row r="63" spans="1:21">
      <c r="H63" s="28">
        <f>'[1]nov 2020'!J56+'July 2021'!J53</f>
        <v>118943.62189999998</v>
      </c>
      <c r="I63" s="39">
        <f>'June 2021)'!J55+'July 2021'!J53</f>
        <v>121005.2699</v>
      </c>
      <c r="J63" s="43"/>
    </row>
    <row r="64" spans="1:21">
      <c r="H64" s="28">
        <f>'[2]nov 17'!J53+'[2]dec 17'!J51</f>
        <v>98988.2883</v>
      </c>
      <c r="I64" s="44"/>
      <c r="J64" s="43"/>
    </row>
    <row r="65" spans="8:21">
      <c r="H65" s="43"/>
      <c r="I65" s="44"/>
      <c r="J65" s="43"/>
    </row>
    <row r="66" spans="8:21">
      <c r="H66" s="43"/>
      <c r="I66" s="44"/>
      <c r="J66" s="43"/>
    </row>
    <row r="67" spans="8:21">
      <c r="P67" s="21"/>
      <c r="Q67" s="21"/>
      <c r="R67" s="21"/>
      <c r="S67" s="35"/>
      <c r="T67" s="21"/>
      <c r="U67" s="21"/>
    </row>
    <row r="68" spans="8:21">
      <c r="P68" s="21"/>
      <c r="Q68" s="21"/>
      <c r="R68" s="21"/>
      <c r="S68" s="35"/>
      <c r="T68" s="21"/>
      <c r="U68" s="21"/>
    </row>
  </sheetData>
  <mergeCells count="30"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  <mergeCell ref="Q57:U57"/>
    <mergeCell ref="B58:F58"/>
    <mergeCell ref="Q58:U58"/>
    <mergeCell ref="P5:Q5"/>
    <mergeCell ref="R5:S5"/>
    <mergeCell ref="T5:T6"/>
    <mergeCell ref="U5:U6"/>
    <mergeCell ref="C53:G53"/>
    <mergeCell ref="C54:G54"/>
    <mergeCell ref="H5:H6"/>
    <mergeCell ref="I5:I6"/>
    <mergeCell ref="J5:K5"/>
    <mergeCell ref="L5:M5"/>
    <mergeCell ref="N5:N6"/>
    <mergeCell ref="O5:O6"/>
    <mergeCell ref="J59:L59"/>
    <mergeCell ref="J60:L60"/>
    <mergeCell ref="C55:G55"/>
    <mergeCell ref="B57:F57"/>
    <mergeCell ref="J57:L57"/>
  </mergeCells>
  <pageMargins left="0.15748031496062992" right="0.23622047244094491" top="0.27559055118110237" bottom="0.15748031496062992" header="0.19685039370078741" footer="0.15748031496062992"/>
  <pageSetup paperSize="8" scale="36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8"/>
  <sheetViews>
    <sheetView zoomScale="48" zoomScaleNormal="48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RowHeight="31.5"/>
  <cols>
    <col min="1" max="1" width="11.5703125" style="21" customWidth="1"/>
    <col min="2" max="2" width="40.7109375" style="49" customWidth="1"/>
    <col min="3" max="3" width="28.140625" style="21" customWidth="1"/>
    <col min="4" max="5" width="25.42578125" style="21" customWidth="1"/>
    <col min="6" max="6" width="28.42578125" style="21" customWidth="1"/>
    <col min="7" max="7" width="31.28515625" style="21" customWidth="1"/>
    <col min="8" max="8" width="32.42578125" style="21" customWidth="1"/>
    <col min="9" max="9" width="33" style="29" customWidth="1"/>
    <col min="10" max="15" width="25.42578125" style="21" customWidth="1"/>
    <col min="16" max="18" width="25.42578125" style="30" customWidth="1"/>
    <col min="19" max="19" width="25.42578125" style="31" customWidth="1"/>
    <col min="20" max="20" width="25.42578125" style="30" customWidth="1"/>
    <col min="21" max="21" width="28.140625" style="30" customWidth="1"/>
    <col min="22" max="16384" width="9.140625" style="21"/>
  </cols>
  <sheetData>
    <row r="1" spans="1:21" ht="55.5" customHeight="1">
      <c r="A1" s="207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</row>
    <row r="2" spans="1:21" ht="15" customHeight="1">
      <c r="A2" s="209" t="s">
        <v>71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</row>
    <row r="3" spans="1:21" ht="32.25" customHeight="1">
      <c r="A3" s="209"/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</row>
    <row r="4" spans="1:21" s="35" customFormat="1" ht="43.5" customHeight="1">
      <c r="A4" s="207" t="s">
        <v>2</v>
      </c>
      <c r="B4" s="211" t="s">
        <v>3</v>
      </c>
      <c r="C4" s="207" t="s">
        <v>4</v>
      </c>
      <c r="D4" s="207"/>
      <c r="E4" s="207"/>
      <c r="F4" s="207"/>
      <c r="G4" s="207"/>
      <c r="H4" s="207"/>
      <c r="I4" s="207" t="s">
        <v>5</v>
      </c>
      <c r="J4" s="210"/>
      <c r="K4" s="210"/>
      <c r="L4" s="210"/>
      <c r="M4" s="210"/>
      <c r="N4" s="210"/>
      <c r="O4" s="207" t="s">
        <v>6</v>
      </c>
      <c r="P4" s="210"/>
      <c r="Q4" s="210"/>
      <c r="R4" s="210"/>
      <c r="S4" s="210"/>
      <c r="T4" s="210"/>
      <c r="U4" s="94"/>
    </row>
    <row r="5" spans="1:21" s="35" customFormat="1" ht="54.75" customHeight="1">
      <c r="A5" s="210"/>
      <c r="B5" s="212"/>
      <c r="C5" s="207" t="s">
        <v>7</v>
      </c>
      <c r="D5" s="207" t="s">
        <v>8</v>
      </c>
      <c r="E5" s="207"/>
      <c r="F5" s="207" t="s">
        <v>9</v>
      </c>
      <c r="G5" s="207"/>
      <c r="H5" s="207" t="s">
        <v>10</v>
      </c>
      <c r="I5" s="207" t="s">
        <v>7</v>
      </c>
      <c r="J5" s="207" t="s">
        <v>8</v>
      </c>
      <c r="K5" s="207"/>
      <c r="L5" s="207" t="s">
        <v>9</v>
      </c>
      <c r="M5" s="207"/>
      <c r="N5" s="207" t="s">
        <v>10</v>
      </c>
      <c r="O5" s="207" t="s">
        <v>7</v>
      </c>
      <c r="P5" s="207" t="s">
        <v>8</v>
      </c>
      <c r="Q5" s="207"/>
      <c r="R5" s="207" t="s">
        <v>9</v>
      </c>
      <c r="S5" s="207"/>
      <c r="T5" s="207" t="s">
        <v>10</v>
      </c>
      <c r="U5" s="207" t="s">
        <v>11</v>
      </c>
    </row>
    <row r="6" spans="1:21" s="35" customFormat="1" ht="38.25" customHeight="1">
      <c r="A6" s="210"/>
      <c r="B6" s="212"/>
      <c r="C6" s="210"/>
      <c r="D6" s="93" t="s">
        <v>12</v>
      </c>
      <c r="E6" s="93" t="s">
        <v>13</v>
      </c>
      <c r="F6" s="93" t="s">
        <v>12</v>
      </c>
      <c r="G6" s="93" t="s">
        <v>13</v>
      </c>
      <c r="H6" s="207"/>
      <c r="I6" s="210"/>
      <c r="J6" s="93" t="s">
        <v>12</v>
      </c>
      <c r="K6" s="93" t="s">
        <v>13</v>
      </c>
      <c r="L6" s="93" t="s">
        <v>12</v>
      </c>
      <c r="M6" s="93" t="s">
        <v>13</v>
      </c>
      <c r="N6" s="207"/>
      <c r="O6" s="210"/>
      <c r="P6" s="93" t="s">
        <v>12</v>
      </c>
      <c r="Q6" s="93" t="s">
        <v>13</v>
      </c>
      <c r="R6" s="93" t="s">
        <v>12</v>
      </c>
      <c r="S6" s="93" t="s">
        <v>13</v>
      </c>
      <c r="T6" s="207"/>
      <c r="U6" s="207"/>
    </row>
    <row r="7" spans="1:21" ht="38.25" customHeight="1">
      <c r="A7" s="94">
        <v>1</v>
      </c>
      <c r="B7" s="96" t="s">
        <v>14</v>
      </c>
      <c r="C7" s="3">
        <f>'July 2021'!H7</f>
        <v>450.93199999999985</v>
      </c>
      <c r="D7" s="3">
        <v>0</v>
      </c>
      <c r="E7" s="3">
        <f>'July 2021'!E7+'august 2021'!D7</f>
        <v>0</v>
      </c>
      <c r="F7" s="3">
        <v>0</v>
      </c>
      <c r="G7" s="3">
        <f>'July 2021'!G7+'august 2021'!F7</f>
        <v>8.9580000000000002</v>
      </c>
      <c r="H7" s="3">
        <f>C7+(D7-F7)</f>
        <v>450.93199999999985</v>
      </c>
      <c r="I7" s="3">
        <f>'July 2021'!N7</f>
        <v>587.03799999999978</v>
      </c>
      <c r="J7" s="3">
        <v>1.085</v>
      </c>
      <c r="K7" s="3">
        <f>'July 2021'!K7+'august 2021'!J7</f>
        <v>37.068000000000005</v>
      </c>
      <c r="L7" s="3">
        <v>0</v>
      </c>
      <c r="M7" s="3">
        <f>'July 2021'!M7+'august 2021'!L7</f>
        <v>0</v>
      </c>
      <c r="N7" s="3">
        <f>I7+J7-L7</f>
        <v>588.12299999999982</v>
      </c>
      <c r="O7" s="3">
        <f>'July 2021'!T7</f>
        <v>70.100000000000009</v>
      </c>
      <c r="P7" s="3">
        <v>0</v>
      </c>
      <c r="Q7" s="3">
        <f>'July 2021'!Q7+'august 2021'!P7</f>
        <v>1.88</v>
      </c>
      <c r="R7" s="3">
        <v>0</v>
      </c>
      <c r="S7" s="3">
        <f>'July 2021'!S7+'august 2021'!R7</f>
        <v>1.88</v>
      </c>
      <c r="T7" s="3">
        <f>O7+(P7-R7)</f>
        <v>70.100000000000009</v>
      </c>
      <c r="U7" s="3">
        <f t="shared" ref="U7:U51" si="0">H7+N7+T7</f>
        <v>1109.1549999999995</v>
      </c>
    </row>
    <row r="8" spans="1:21" ht="38.25" customHeight="1">
      <c r="A8" s="94">
        <v>2</v>
      </c>
      <c r="B8" s="96" t="s">
        <v>15</v>
      </c>
      <c r="C8" s="3">
        <f>'July 2021'!H8</f>
        <v>5.3350000000000009</v>
      </c>
      <c r="D8" s="3">
        <v>0</v>
      </c>
      <c r="E8" s="3">
        <f>'July 2021'!E8+'august 2021'!D8</f>
        <v>0</v>
      </c>
      <c r="F8" s="3">
        <v>0</v>
      </c>
      <c r="G8" s="3">
        <f>'July 2021'!G8+'august 2021'!F8</f>
        <v>0</v>
      </c>
      <c r="H8" s="3">
        <f t="shared" ref="H8:H48" si="1">C8+(D8-F8)</f>
        <v>5.3350000000000009</v>
      </c>
      <c r="I8" s="3">
        <f>'July 2021'!N8</f>
        <v>85.504000000000019</v>
      </c>
      <c r="J8" s="3">
        <v>12.44</v>
      </c>
      <c r="K8" s="3">
        <f>'July 2021'!K8+'august 2021'!J8</f>
        <v>19.274000000000001</v>
      </c>
      <c r="L8" s="3">
        <v>0</v>
      </c>
      <c r="M8" s="3">
        <f>'July 2021'!M8+'august 2021'!L8</f>
        <v>0</v>
      </c>
      <c r="N8" s="3">
        <f t="shared" ref="N8:N48" si="2">I8+J8-L8</f>
        <v>97.944000000000017</v>
      </c>
      <c r="O8" s="3">
        <f>'July 2021'!T8</f>
        <v>0.21000000000000002</v>
      </c>
      <c r="P8" s="3">
        <v>0</v>
      </c>
      <c r="Q8" s="3">
        <f>'July 2021'!Q8+'august 2021'!P8</f>
        <v>0</v>
      </c>
      <c r="R8" s="3">
        <v>0</v>
      </c>
      <c r="S8" s="3">
        <f>'July 2021'!S8+'august 2021'!R8</f>
        <v>0</v>
      </c>
      <c r="T8" s="3">
        <f t="shared" ref="T8:T48" si="3">O8+(P8-R8)</f>
        <v>0.21000000000000002</v>
      </c>
      <c r="U8" s="3">
        <f t="shared" si="0"/>
        <v>103.48900000000002</v>
      </c>
    </row>
    <row r="9" spans="1:21" ht="38.25" customHeight="1">
      <c r="A9" s="94">
        <v>3</v>
      </c>
      <c r="B9" s="96" t="s">
        <v>16</v>
      </c>
      <c r="C9" s="3">
        <f>'July 2021'!H9</f>
        <v>308.7600000000001</v>
      </c>
      <c r="D9" s="3">
        <v>0</v>
      </c>
      <c r="E9" s="3">
        <f>'July 2021'!E9+'august 2021'!D9</f>
        <v>0</v>
      </c>
      <c r="F9" s="3">
        <v>0</v>
      </c>
      <c r="G9" s="3">
        <f>'July 2021'!G9+'august 2021'!F9</f>
        <v>0</v>
      </c>
      <c r="H9" s="3">
        <f t="shared" si="1"/>
        <v>308.7600000000001</v>
      </c>
      <c r="I9" s="3">
        <f>'July 2021'!N9</f>
        <v>540.41800000000001</v>
      </c>
      <c r="J9" s="3">
        <v>1.18</v>
      </c>
      <c r="K9" s="3">
        <f>'July 2021'!K9+'august 2021'!J9</f>
        <v>5.8599999999999994</v>
      </c>
      <c r="L9" s="3">
        <v>0</v>
      </c>
      <c r="M9" s="3">
        <f>'July 2021'!M9+'august 2021'!L9</f>
        <v>0</v>
      </c>
      <c r="N9" s="3">
        <f t="shared" si="2"/>
        <v>541.59799999999996</v>
      </c>
      <c r="O9" s="3">
        <f>'July 2021'!T9</f>
        <v>44.809999999999995</v>
      </c>
      <c r="P9" s="3">
        <v>0</v>
      </c>
      <c r="Q9" s="3">
        <f>'July 2021'!Q9+'august 2021'!P9</f>
        <v>0</v>
      </c>
      <c r="R9" s="3">
        <v>0</v>
      </c>
      <c r="S9" s="3">
        <f>'July 2021'!S9+'august 2021'!R9</f>
        <v>0</v>
      </c>
      <c r="T9" s="3">
        <f t="shared" si="3"/>
        <v>44.809999999999995</v>
      </c>
      <c r="U9" s="3">
        <f t="shared" si="0"/>
        <v>895.16800000000001</v>
      </c>
    </row>
    <row r="10" spans="1:21" s="23" customFormat="1" ht="38.25" customHeight="1">
      <c r="A10" s="94">
        <v>4</v>
      </c>
      <c r="B10" s="96" t="s">
        <v>17</v>
      </c>
      <c r="C10" s="3">
        <f>'July 2021'!H10</f>
        <v>7.36</v>
      </c>
      <c r="D10" s="3">
        <v>0</v>
      </c>
      <c r="E10" s="3">
        <f>'July 2021'!E10+'august 2021'!D10</f>
        <v>0</v>
      </c>
      <c r="F10" s="3">
        <v>0</v>
      </c>
      <c r="G10" s="3">
        <f>'July 2021'!G10+'august 2021'!F10</f>
        <v>0</v>
      </c>
      <c r="H10" s="3">
        <f t="shared" si="1"/>
        <v>7.36</v>
      </c>
      <c r="I10" s="3">
        <f>'July 2021'!N10</f>
        <v>482.71499999999997</v>
      </c>
      <c r="J10" s="3">
        <v>0.72</v>
      </c>
      <c r="K10" s="3">
        <f>'July 2021'!K10+'august 2021'!J10</f>
        <v>3.04</v>
      </c>
      <c r="L10" s="3">
        <v>0</v>
      </c>
      <c r="M10" s="3">
        <f>'July 2021'!M10+'august 2021'!L10</f>
        <v>0</v>
      </c>
      <c r="N10" s="3">
        <f t="shared" si="2"/>
        <v>483.435</v>
      </c>
      <c r="O10" s="3">
        <f>'July 2021'!T10</f>
        <v>0.8</v>
      </c>
      <c r="P10" s="3">
        <v>0</v>
      </c>
      <c r="Q10" s="3">
        <f>'July 2021'!Q10+'august 2021'!P10</f>
        <v>0</v>
      </c>
      <c r="R10" s="3">
        <v>0</v>
      </c>
      <c r="S10" s="3">
        <f>'July 2021'!S10+'august 2021'!R10</f>
        <v>0</v>
      </c>
      <c r="T10" s="3">
        <f t="shared" si="3"/>
        <v>0.8</v>
      </c>
      <c r="U10" s="3">
        <f t="shared" si="0"/>
        <v>491.59500000000003</v>
      </c>
    </row>
    <row r="11" spans="1:21" s="23" customFormat="1" ht="38.25" customHeight="1">
      <c r="A11" s="93"/>
      <c r="B11" s="95" t="s">
        <v>18</v>
      </c>
      <c r="C11" s="6">
        <f>SUM(C7:C10)</f>
        <v>772.38699999999994</v>
      </c>
      <c r="D11" s="6">
        <f t="shared" ref="D11:T11" si="4">SUM(D7:D10)</f>
        <v>0</v>
      </c>
      <c r="E11" s="6">
        <f t="shared" si="4"/>
        <v>0</v>
      </c>
      <c r="F11" s="6">
        <f t="shared" si="4"/>
        <v>0</v>
      </c>
      <c r="G11" s="6">
        <f t="shared" si="4"/>
        <v>8.9580000000000002</v>
      </c>
      <c r="H11" s="6">
        <f t="shared" si="4"/>
        <v>772.38699999999994</v>
      </c>
      <c r="I11" s="6">
        <f t="shared" si="4"/>
        <v>1695.6749999999997</v>
      </c>
      <c r="J11" s="6">
        <f t="shared" si="4"/>
        <v>15.424999999999999</v>
      </c>
      <c r="K11" s="6">
        <f t="shared" si="4"/>
        <v>65.242000000000004</v>
      </c>
      <c r="L11" s="6">
        <f t="shared" si="4"/>
        <v>0</v>
      </c>
      <c r="M11" s="6">
        <f t="shared" si="4"/>
        <v>0</v>
      </c>
      <c r="N11" s="6">
        <f t="shared" si="4"/>
        <v>1711.0999999999997</v>
      </c>
      <c r="O11" s="6">
        <f t="shared" si="4"/>
        <v>115.92</v>
      </c>
      <c r="P11" s="6">
        <f t="shared" si="4"/>
        <v>0</v>
      </c>
      <c r="Q11" s="6">
        <f t="shared" si="4"/>
        <v>1.88</v>
      </c>
      <c r="R11" s="6">
        <f t="shared" si="4"/>
        <v>0</v>
      </c>
      <c r="S11" s="6">
        <f t="shared" si="4"/>
        <v>1.88</v>
      </c>
      <c r="T11" s="6">
        <f t="shared" si="4"/>
        <v>115.92</v>
      </c>
      <c r="U11" s="6">
        <f t="shared" si="0"/>
        <v>2599.4069999999997</v>
      </c>
    </row>
    <row r="12" spans="1:21" ht="38.25" customHeight="1">
      <c r="A12" s="94">
        <v>5</v>
      </c>
      <c r="B12" s="96" t="s">
        <v>19</v>
      </c>
      <c r="C12" s="3">
        <f>'July 2021'!H12</f>
        <v>534.94999999999959</v>
      </c>
      <c r="D12" s="3">
        <v>0</v>
      </c>
      <c r="E12" s="3">
        <f>'July 2021'!E12+'august 2021'!D12</f>
        <v>0</v>
      </c>
      <c r="F12" s="3">
        <v>0</v>
      </c>
      <c r="G12" s="3">
        <f>'July 2021'!G12+'august 2021'!F12</f>
        <v>23.09</v>
      </c>
      <c r="H12" s="3">
        <f t="shared" si="1"/>
        <v>534.94999999999959</v>
      </c>
      <c r="I12" s="3">
        <f>'July 2021'!N12</f>
        <v>785.05499999999984</v>
      </c>
      <c r="J12" s="45">
        <v>0.45</v>
      </c>
      <c r="K12" s="3">
        <f>'July 2021'!K12+'august 2021'!J12</f>
        <v>63.465000000000003</v>
      </c>
      <c r="L12" s="3">
        <v>0</v>
      </c>
      <c r="M12" s="3">
        <f>'July 2021'!M12+'august 2021'!L12</f>
        <v>0</v>
      </c>
      <c r="N12" s="3">
        <f t="shared" si="2"/>
        <v>785.50499999999988</v>
      </c>
      <c r="O12" s="3">
        <f>'July 2021'!T12</f>
        <v>42.680000000000007</v>
      </c>
      <c r="P12" s="3">
        <v>0</v>
      </c>
      <c r="Q12" s="3">
        <f>'July 2021'!Q12+'august 2021'!P12</f>
        <v>0</v>
      </c>
      <c r="R12" s="3">
        <v>0</v>
      </c>
      <c r="S12" s="3">
        <f>'July 2021'!S12+'august 2021'!R12</f>
        <v>0</v>
      </c>
      <c r="T12" s="3">
        <f t="shared" si="3"/>
        <v>42.680000000000007</v>
      </c>
      <c r="U12" s="3">
        <f t="shared" si="0"/>
        <v>1363.1349999999995</v>
      </c>
    </row>
    <row r="13" spans="1:21" ht="38.25" customHeight="1">
      <c r="A13" s="94">
        <v>6</v>
      </c>
      <c r="B13" s="96" t="s">
        <v>20</v>
      </c>
      <c r="C13" s="3">
        <f>'July 2021'!H13</f>
        <v>315.62000000000012</v>
      </c>
      <c r="D13" s="3">
        <v>0</v>
      </c>
      <c r="E13" s="3">
        <f>'July 2021'!E13+'august 2021'!D13</f>
        <v>0</v>
      </c>
      <c r="F13" s="3">
        <v>0</v>
      </c>
      <c r="G13" s="3">
        <f>'July 2021'!G13+'august 2021'!F13</f>
        <v>0</v>
      </c>
      <c r="H13" s="3">
        <f t="shared" si="1"/>
        <v>315.62000000000012</v>
      </c>
      <c r="I13" s="3">
        <f>'July 2021'!N13</f>
        <v>522.58200000000022</v>
      </c>
      <c r="J13" s="45">
        <v>1.1499999999999999</v>
      </c>
      <c r="K13" s="3">
        <f>'July 2021'!K13+'august 2021'!J13</f>
        <v>2.8319999999999999</v>
      </c>
      <c r="L13" s="3">
        <v>0</v>
      </c>
      <c r="M13" s="3">
        <f>'July 2021'!M13+'august 2021'!L13</f>
        <v>0</v>
      </c>
      <c r="N13" s="3">
        <f t="shared" si="2"/>
        <v>523.7320000000002</v>
      </c>
      <c r="O13" s="3">
        <f>'July 2021'!T13</f>
        <v>21.49</v>
      </c>
      <c r="P13" s="3">
        <v>0</v>
      </c>
      <c r="Q13" s="3">
        <f>'July 2021'!Q13+'august 2021'!P13</f>
        <v>0</v>
      </c>
      <c r="R13" s="3">
        <v>0</v>
      </c>
      <c r="S13" s="3">
        <f>'July 2021'!S13+'august 2021'!R13</f>
        <v>0</v>
      </c>
      <c r="T13" s="3">
        <f t="shared" si="3"/>
        <v>21.49</v>
      </c>
      <c r="U13" s="3">
        <f t="shared" si="0"/>
        <v>860.84200000000033</v>
      </c>
    </row>
    <row r="14" spans="1:21" s="23" customFormat="1" ht="38.25" customHeight="1">
      <c r="A14" s="94">
        <v>7</v>
      </c>
      <c r="B14" s="96" t="s">
        <v>21</v>
      </c>
      <c r="C14" s="3">
        <f>'July 2021'!H14</f>
        <v>1277.9099999999994</v>
      </c>
      <c r="D14" s="3">
        <v>0</v>
      </c>
      <c r="E14" s="3">
        <f>'July 2021'!E14+'august 2021'!D14</f>
        <v>0.15</v>
      </c>
      <c r="F14" s="3">
        <v>0</v>
      </c>
      <c r="G14" s="3">
        <f>'July 2021'!G14+'august 2021'!F14</f>
        <v>0</v>
      </c>
      <c r="H14" s="3">
        <f t="shared" si="1"/>
        <v>1277.9099999999994</v>
      </c>
      <c r="I14" s="3">
        <f>'July 2021'!N14</f>
        <v>858.06800000000021</v>
      </c>
      <c r="J14" s="45">
        <v>2.25</v>
      </c>
      <c r="K14" s="3">
        <f>'July 2021'!K14+'august 2021'!J14</f>
        <v>31.917999999999999</v>
      </c>
      <c r="L14" s="3">
        <v>0</v>
      </c>
      <c r="M14" s="3">
        <f>'July 2021'!M14+'august 2021'!L14</f>
        <v>0</v>
      </c>
      <c r="N14" s="3">
        <f t="shared" si="2"/>
        <v>860.31800000000021</v>
      </c>
      <c r="O14" s="3">
        <f>'July 2021'!T14</f>
        <v>57.749999999999993</v>
      </c>
      <c r="P14" s="3">
        <v>0</v>
      </c>
      <c r="Q14" s="3">
        <f>'July 2021'!Q14+'august 2021'!P14</f>
        <v>0</v>
      </c>
      <c r="R14" s="3">
        <v>0</v>
      </c>
      <c r="S14" s="3">
        <f>'July 2021'!S14+'august 2021'!R14</f>
        <v>0</v>
      </c>
      <c r="T14" s="3">
        <f t="shared" si="3"/>
        <v>57.749999999999993</v>
      </c>
      <c r="U14" s="3">
        <f t="shared" si="0"/>
        <v>2195.9779999999996</v>
      </c>
    </row>
    <row r="15" spans="1:21" s="23" customFormat="1" ht="38.25" customHeight="1">
      <c r="A15" s="93"/>
      <c r="B15" s="95" t="s">
        <v>22</v>
      </c>
      <c r="C15" s="6">
        <f>SUM(C12:C14)</f>
        <v>2128.4799999999991</v>
      </c>
      <c r="D15" s="6">
        <f t="shared" ref="D15:T15" si="5">SUM(D12:D14)</f>
        <v>0</v>
      </c>
      <c r="E15" s="6">
        <f t="shared" si="5"/>
        <v>0.15</v>
      </c>
      <c r="F15" s="6">
        <f t="shared" si="5"/>
        <v>0</v>
      </c>
      <c r="G15" s="6">
        <f t="shared" si="5"/>
        <v>23.09</v>
      </c>
      <c r="H15" s="6">
        <f t="shared" si="5"/>
        <v>2128.4799999999991</v>
      </c>
      <c r="I15" s="6">
        <f t="shared" si="5"/>
        <v>2165.7050000000004</v>
      </c>
      <c r="J15" s="6">
        <f t="shared" si="5"/>
        <v>3.8499999999999996</v>
      </c>
      <c r="K15" s="6">
        <f t="shared" si="5"/>
        <v>98.215000000000003</v>
      </c>
      <c r="L15" s="6">
        <f t="shared" si="5"/>
        <v>0</v>
      </c>
      <c r="M15" s="6">
        <f t="shared" si="5"/>
        <v>0</v>
      </c>
      <c r="N15" s="6">
        <f t="shared" si="5"/>
        <v>2169.5550000000003</v>
      </c>
      <c r="O15" s="6">
        <f t="shared" si="5"/>
        <v>121.91999999999999</v>
      </c>
      <c r="P15" s="6">
        <f t="shared" si="5"/>
        <v>0</v>
      </c>
      <c r="Q15" s="6">
        <f t="shared" si="5"/>
        <v>0</v>
      </c>
      <c r="R15" s="6">
        <f t="shared" si="5"/>
        <v>0</v>
      </c>
      <c r="S15" s="6">
        <f t="shared" si="5"/>
        <v>0</v>
      </c>
      <c r="T15" s="6">
        <f t="shared" si="5"/>
        <v>121.91999999999999</v>
      </c>
      <c r="U15" s="6">
        <f t="shared" si="0"/>
        <v>4419.9549999999999</v>
      </c>
    </row>
    <row r="16" spans="1:21" s="36" customFormat="1" ht="38.25" customHeight="1">
      <c r="A16" s="94">
        <v>8</v>
      </c>
      <c r="B16" s="96" t="s">
        <v>23</v>
      </c>
      <c r="C16" s="3">
        <f>'July 2021'!H16</f>
        <v>988.17400000000043</v>
      </c>
      <c r="D16" s="3">
        <v>7.0000000000000007E-2</v>
      </c>
      <c r="E16" s="3">
        <f>'July 2021'!E16+'august 2021'!D16</f>
        <v>0.67999999999999994</v>
      </c>
      <c r="F16" s="3">
        <v>7.93</v>
      </c>
      <c r="G16" s="3">
        <f>'July 2021'!G16+'august 2021'!F16</f>
        <v>45.16</v>
      </c>
      <c r="H16" s="3">
        <f t="shared" si="1"/>
        <v>980.31400000000042</v>
      </c>
      <c r="I16" s="3">
        <f>'July 2021'!N16</f>
        <v>149.02599999999998</v>
      </c>
      <c r="J16" s="3">
        <v>29.06</v>
      </c>
      <c r="K16" s="3">
        <f>'July 2021'!K16+'august 2021'!J16</f>
        <v>67.314999999999998</v>
      </c>
      <c r="L16" s="3">
        <v>0</v>
      </c>
      <c r="M16" s="3">
        <f>'July 2021'!M16+'august 2021'!L16</f>
        <v>0</v>
      </c>
      <c r="N16" s="3">
        <f t="shared" si="2"/>
        <v>178.08599999999998</v>
      </c>
      <c r="O16" s="3">
        <f>'July 2021'!T16</f>
        <v>245.90200000000002</v>
      </c>
      <c r="P16" s="3">
        <v>0.03</v>
      </c>
      <c r="Q16" s="3">
        <f>'July 2021'!Q16+'august 2021'!P16</f>
        <v>0.03</v>
      </c>
      <c r="R16" s="3">
        <v>0</v>
      </c>
      <c r="S16" s="3">
        <f>'July 2021'!S16+'august 2021'!R16</f>
        <v>0</v>
      </c>
      <c r="T16" s="3">
        <f t="shared" si="3"/>
        <v>245.93200000000002</v>
      </c>
      <c r="U16" s="3">
        <f t="shared" si="0"/>
        <v>1404.3320000000003</v>
      </c>
    </row>
    <row r="17" spans="1:21" ht="61.5" customHeight="1">
      <c r="A17" s="37">
        <v>9</v>
      </c>
      <c r="B17" s="47" t="s">
        <v>24</v>
      </c>
      <c r="C17" s="3">
        <f>'July 2021'!H17</f>
        <v>144.09599999999995</v>
      </c>
      <c r="D17" s="3">
        <v>3.51</v>
      </c>
      <c r="E17" s="3">
        <f>'July 2021'!E17+'august 2021'!D17</f>
        <v>3.51</v>
      </c>
      <c r="F17" s="3">
        <v>0</v>
      </c>
      <c r="G17" s="3">
        <f>'July 2021'!G17+'august 2021'!F17</f>
        <v>39.729999999999997</v>
      </c>
      <c r="H17" s="3">
        <f t="shared" si="1"/>
        <v>147.60599999999994</v>
      </c>
      <c r="I17" s="3">
        <f>'July 2021'!N17</f>
        <v>365.71000000000015</v>
      </c>
      <c r="J17" s="3">
        <v>6</v>
      </c>
      <c r="K17" s="3">
        <f>'July 2021'!K17+'august 2021'!J17</f>
        <v>30.970000000000002</v>
      </c>
      <c r="L17" s="3">
        <v>0</v>
      </c>
      <c r="M17" s="3">
        <f>'July 2021'!M17+'august 2021'!L17</f>
        <v>0</v>
      </c>
      <c r="N17" s="3">
        <f t="shared" si="2"/>
        <v>371.71000000000015</v>
      </c>
      <c r="O17" s="3">
        <f>'July 2021'!T17</f>
        <v>62.74</v>
      </c>
      <c r="P17" s="3">
        <v>0</v>
      </c>
      <c r="Q17" s="3">
        <f>'July 2021'!Q17+'august 2021'!P17</f>
        <v>0.03</v>
      </c>
      <c r="R17" s="3">
        <v>0</v>
      </c>
      <c r="S17" s="3">
        <f>'July 2021'!S17+'august 2021'!R17</f>
        <v>1.665</v>
      </c>
      <c r="T17" s="3">
        <f t="shared" si="3"/>
        <v>62.74</v>
      </c>
      <c r="U17" s="3">
        <f t="shared" si="0"/>
        <v>582.05600000000004</v>
      </c>
    </row>
    <row r="18" spans="1:21" s="23" customFormat="1" ht="38.25" customHeight="1">
      <c r="A18" s="94">
        <v>10</v>
      </c>
      <c r="B18" s="96" t="s">
        <v>25</v>
      </c>
      <c r="C18" s="3">
        <f>'July 2021'!H18</f>
        <v>210.76600000000008</v>
      </c>
      <c r="D18" s="3">
        <v>0.05</v>
      </c>
      <c r="E18" s="3">
        <f>'July 2021'!E18+'august 2021'!D18</f>
        <v>0.26</v>
      </c>
      <c r="F18" s="3">
        <v>0</v>
      </c>
      <c r="G18" s="3">
        <f>'July 2021'!G18+'august 2021'!F18</f>
        <v>0</v>
      </c>
      <c r="H18" s="3">
        <f t="shared" si="1"/>
        <v>210.81600000000009</v>
      </c>
      <c r="I18" s="3">
        <f>'July 2021'!N18</f>
        <v>348.12699999999995</v>
      </c>
      <c r="J18" s="3">
        <v>2.14</v>
      </c>
      <c r="K18" s="3">
        <f>'July 2021'!K18+'august 2021'!J18</f>
        <v>4.0600000000000005</v>
      </c>
      <c r="L18" s="3">
        <v>0</v>
      </c>
      <c r="M18" s="3">
        <f>'July 2021'!M18+'august 2021'!L18</f>
        <v>0</v>
      </c>
      <c r="N18" s="3">
        <f t="shared" si="2"/>
        <v>350.26699999999994</v>
      </c>
      <c r="O18" s="3">
        <f>'July 2021'!T18</f>
        <v>8.3749999999999982</v>
      </c>
      <c r="P18" s="3">
        <v>0</v>
      </c>
      <c r="Q18" s="3">
        <f>'July 2021'!Q18+'august 2021'!P18</f>
        <v>0</v>
      </c>
      <c r="R18" s="3">
        <v>0</v>
      </c>
      <c r="S18" s="3">
        <f>'July 2021'!S18+'august 2021'!R18</f>
        <v>0</v>
      </c>
      <c r="T18" s="3">
        <f t="shared" si="3"/>
        <v>8.3749999999999982</v>
      </c>
      <c r="U18" s="3">
        <f t="shared" si="0"/>
        <v>569.45800000000008</v>
      </c>
    </row>
    <row r="19" spans="1:21" s="23" customFormat="1" ht="38.25" customHeight="1">
      <c r="A19" s="93"/>
      <c r="B19" s="95" t="s">
        <v>26</v>
      </c>
      <c r="C19" s="6">
        <f>SUM(C16:C18)</f>
        <v>1343.0360000000005</v>
      </c>
      <c r="D19" s="6">
        <f t="shared" ref="D19:T19" si="6">SUM(D16:D18)</f>
        <v>3.6299999999999994</v>
      </c>
      <c r="E19" s="6">
        <f t="shared" si="6"/>
        <v>4.4499999999999993</v>
      </c>
      <c r="F19" s="6">
        <f t="shared" si="6"/>
        <v>7.93</v>
      </c>
      <c r="G19" s="6">
        <f t="shared" si="6"/>
        <v>84.889999999999986</v>
      </c>
      <c r="H19" s="6">
        <f t="shared" si="6"/>
        <v>1338.7360000000003</v>
      </c>
      <c r="I19" s="6">
        <f t="shared" si="6"/>
        <v>862.86300000000006</v>
      </c>
      <c r="J19" s="6">
        <f t="shared" si="6"/>
        <v>37.200000000000003</v>
      </c>
      <c r="K19" s="6">
        <f t="shared" si="6"/>
        <v>102.345</v>
      </c>
      <c r="L19" s="6">
        <f t="shared" si="6"/>
        <v>0</v>
      </c>
      <c r="M19" s="6">
        <f t="shared" si="6"/>
        <v>0</v>
      </c>
      <c r="N19" s="6">
        <f t="shared" si="6"/>
        <v>900.0630000000001</v>
      </c>
      <c r="O19" s="6">
        <f t="shared" si="6"/>
        <v>317.017</v>
      </c>
      <c r="P19" s="6">
        <f t="shared" si="6"/>
        <v>0.03</v>
      </c>
      <c r="Q19" s="6">
        <f t="shared" si="6"/>
        <v>0.06</v>
      </c>
      <c r="R19" s="6">
        <f t="shared" si="6"/>
        <v>0</v>
      </c>
      <c r="S19" s="6">
        <f t="shared" si="6"/>
        <v>1.665</v>
      </c>
      <c r="T19" s="6">
        <f t="shared" si="6"/>
        <v>317.04700000000003</v>
      </c>
      <c r="U19" s="6">
        <f t="shared" si="0"/>
        <v>2555.8460000000005</v>
      </c>
    </row>
    <row r="20" spans="1:21" ht="38.25" customHeight="1">
      <c r="A20" s="94">
        <v>11</v>
      </c>
      <c r="B20" s="96" t="s">
        <v>27</v>
      </c>
      <c r="C20" s="3">
        <f>'July 2021'!H20</f>
        <v>642.01999999999987</v>
      </c>
      <c r="D20" s="3">
        <v>0</v>
      </c>
      <c r="E20" s="3">
        <f>'July 2021'!E20+'august 2021'!D20</f>
        <v>2.37</v>
      </c>
      <c r="F20" s="3">
        <v>0</v>
      </c>
      <c r="G20" s="3">
        <f>'July 2021'!G20+'august 2021'!F20</f>
        <v>0</v>
      </c>
      <c r="H20" s="3">
        <f t="shared" si="1"/>
        <v>642.01999999999987</v>
      </c>
      <c r="I20" s="3">
        <f>'July 2021'!N20</f>
        <v>392.60000000000008</v>
      </c>
      <c r="J20" s="3">
        <v>1.1599999999999999</v>
      </c>
      <c r="K20" s="3">
        <f>'July 2021'!K20+'august 2021'!J20</f>
        <v>3.75</v>
      </c>
      <c r="L20" s="3">
        <v>0</v>
      </c>
      <c r="M20" s="3">
        <f>'July 2021'!M20+'august 2021'!L20</f>
        <v>0</v>
      </c>
      <c r="N20" s="3">
        <f t="shared" si="2"/>
        <v>393.7600000000001</v>
      </c>
      <c r="O20" s="3">
        <f>'July 2021'!T20</f>
        <v>40.370000000000005</v>
      </c>
      <c r="P20" s="3">
        <v>0</v>
      </c>
      <c r="Q20" s="3">
        <f>'July 2021'!Q20+'august 2021'!P20</f>
        <v>0.15</v>
      </c>
      <c r="R20" s="3">
        <v>0</v>
      </c>
      <c r="S20" s="3">
        <f>'July 2021'!S20+'august 2021'!R20</f>
        <v>0</v>
      </c>
      <c r="T20" s="3">
        <f t="shared" si="3"/>
        <v>40.370000000000005</v>
      </c>
      <c r="U20" s="3">
        <f t="shared" si="0"/>
        <v>1076.1500000000001</v>
      </c>
    </row>
    <row r="21" spans="1:21" ht="38.25" customHeight="1">
      <c r="A21" s="94">
        <v>12</v>
      </c>
      <c r="B21" s="96" t="s">
        <v>28</v>
      </c>
      <c r="C21" s="3">
        <f>'July 2021'!H21</f>
        <v>10.559999999999995</v>
      </c>
      <c r="D21" s="3">
        <v>0</v>
      </c>
      <c r="E21" s="3">
        <f>'July 2021'!E21+'august 2021'!D21</f>
        <v>0</v>
      </c>
      <c r="F21" s="3">
        <v>0</v>
      </c>
      <c r="G21" s="3">
        <f>'July 2021'!G21+'august 2021'!F21</f>
        <v>8.36</v>
      </c>
      <c r="H21" s="3">
        <f t="shared" si="1"/>
        <v>10.559999999999995</v>
      </c>
      <c r="I21" s="3">
        <f>'July 2021'!N21</f>
        <v>413.88299999999998</v>
      </c>
      <c r="J21" s="3">
        <v>1.1040000000000001</v>
      </c>
      <c r="K21" s="3">
        <f>'July 2021'!K21+'august 2021'!J21</f>
        <v>26.484000000000002</v>
      </c>
      <c r="L21" s="3">
        <v>0</v>
      </c>
      <c r="M21" s="3">
        <f>'July 2021'!M21+'august 2021'!L21</f>
        <v>0</v>
      </c>
      <c r="N21" s="3">
        <f t="shared" si="2"/>
        <v>414.98699999999997</v>
      </c>
      <c r="O21" s="3">
        <f>'July 2021'!T21</f>
        <v>19.559999999999999</v>
      </c>
      <c r="P21" s="3">
        <v>0</v>
      </c>
      <c r="Q21" s="3">
        <f>'July 2021'!Q21+'august 2021'!P21</f>
        <v>0</v>
      </c>
      <c r="R21" s="3">
        <v>0</v>
      </c>
      <c r="S21" s="3">
        <f>'July 2021'!S21+'august 2021'!R21</f>
        <v>0</v>
      </c>
      <c r="T21" s="3">
        <f t="shared" si="3"/>
        <v>19.559999999999999</v>
      </c>
      <c r="U21" s="3">
        <f t="shared" si="0"/>
        <v>445.10699999999997</v>
      </c>
    </row>
    <row r="22" spans="1:21" s="23" customFormat="1" ht="38.25" customHeight="1">
      <c r="A22" s="94">
        <v>13</v>
      </c>
      <c r="B22" s="96" t="s">
        <v>29</v>
      </c>
      <c r="C22" s="3">
        <f>'July 2021'!H22</f>
        <v>117.10000000000005</v>
      </c>
      <c r="D22" s="3">
        <v>0</v>
      </c>
      <c r="E22" s="3">
        <f>'July 2021'!E22+'august 2021'!D22</f>
        <v>0.85</v>
      </c>
      <c r="F22" s="3">
        <v>0</v>
      </c>
      <c r="G22" s="3">
        <f>'July 2021'!G22+'august 2021'!F22</f>
        <v>64.459999999999994</v>
      </c>
      <c r="H22" s="3">
        <f t="shared" si="1"/>
        <v>117.10000000000005</v>
      </c>
      <c r="I22" s="3">
        <f>'July 2021'!N22</f>
        <v>439.78000000000003</v>
      </c>
      <c r="J22" s="3">
        <v>0.75</v>
      </c>
      <c r="K22" s="3">
        <f>'July 2021'!K22+'august 2021'!J22</f>
        <v>106.575</v>
      </c>
      <c r="L22" s="3">
        <v>0</v>
      </c>
      <c r="M22" s="3">
        <f>'July 2021'!M22+'august 2021'!L22</f>
        <v>19.510000000000002</v>
      </c>
      <c r="N22" s="3">
        <f t="shared" si="2"/>
        <v>440.53000000000003</v>
      </c>
      <c r="O22" s="3">
        <f>'July 2021'!T22</f>
        <v>0.60000000000000142</v>
      </c>
      <c r="P22" s="3">
        <v>0</v>
      </c>
      <c r="Q22" s="3">
        <f>'July 2021'!Q22+'august 2021'!P22</f>
        <v>0</v>
      </c>
      <c r="R22" s="3">
        <v>0</v>
      </c>
      <c r="S22" s="3">
        <f>'July 2021'!S22+'august 2021'!R22</f>
        <v>12.75</v>
      </c>
      <c r="T22" s="3">
        <f t="shared" si="3"/>
        <v>0.60000000000000142</v>
      </c>
      <c r="U22" s="3">
        <f t="shared" si="0"/>
        <v>558.23000000000013</v>
      </c>
    </row>
    <row r="23" spans="1:21" s="23" customFormat="1" ht="38.25" customHeight="1">
      <c r="A23" s="94">
        <v>14</v>
      </c>
      <c r="B23" s="96" t="s">
        <v>30</v>
      </c>
      <c r="C23" s="3">
        <f>'July 2021'!H23</f>
        <v>429.48499999999984</v>
      </c>
      <c r="D23" s="3">
        <v>0</v>
      </c>
      <c r="E23" s="3">
        <f>'July 2021'!E23+'august 2021'!D23</f>
        <v>7.1899999999999995</v>
      </c>
      <c r="F23" s="3">
        <v>0</v>
      </c>
      <c r="G23" s="3">
        <f>'July 2021'!G23+'august 2021'!F23</f>
        <v>0</v>
      </c>
      <c r="H23" s="3">
        <f t="shared" si="1"/>
        <v>429.48499999999984</v>
      </c>
      <c r="I23" s="3">
        <f>'July 2021'!N23</f>
        <v>81.559999999999988</v>
      </c>
      <c r="J23" s="3">
        <v>0.46500000000000002</v>
      </c>
      <c r="K23" s="3">
        <f>'July 2021'!K23+'august 2021'!J23</f>
        <v>5.2249999999999996</v>
      </c>
      <c r="L23" s="3">
        <v>0</v>
      </c>
      <c r="M23" s="3">
        <f>'July 2021'!M23+'august 2021'!L23</f>
        <v>0</v>
      </c>
      <c r="N23" s="3">
        <f t="shared" si="2"/>
        <v>82.024999999999991</v>
      </c>
      <c r="O23" s="3">
        <f>'July 2021'!T23</f>
        <v>19.240000000000002</v>
      </c>
      <c r="P23" s="3">
        <v>0</v>
      </c>
      <c r="Q23" s="3">
        <f>'July 2021'!Q23+'august 2021'!P23</f>
        <v>0</v>
      </c>
      <c r="R23" s="3">
        <v>0</v>
      </c>
      <c r="S23" s="3">
        <f>'July 2021'!S23+'august 2021'!R23</f>
        <v>3.26</v>
      </c>
      <c r="T23" s="3">
        <f t="shared" si="3"/>
        <v>19.240000000000002</v>
      </c>
      <c r="U23" s="3">
        <f t="shared" si="0"/>
        <v>530.74999999999977</v>
      </c>
    </row>
    <row r="24" spans="1:21" s="23" customFormat="1" ht="38.25" customHeight="1">
      <c r="A24" s="93"/>
      <c r="B24" s="95" t="s">
        <v>31</v>
      </c>
      <c r="C24" s="6">
        <f>SUM(C20:C23)</f>
        <v>1199.1649999999997</v>
      </c>
      <c r="D24" s="6">
        <f t="shared" ref="D24:T24" si="7">SUM(D20:D23)</f>
        <v>0</v>
      </c>
      <c r="E24" s="6">
        <f t="shared" si="7"/>
        <v>10.41</v>
      </c>
      <c r="F24" s="6">
        <f t="shared" si="7"/>
        <v>0</v>
      </c>
      <c r="G24" s="6">
        <f t="shared" si="7"/>
        <v>72.819999999999993</v>
      </c>
      <c r="H24" s="6">
        <f t="shared" si="7"/>
        <v>1199.1649999999997</v>
      </c>
      <c r="I24" s="6">
        <f t="shared" si="7"/>
        <v>1327.8230000000001</v>
      </c>
      <c r="J24" s="6">
        <f t="shared" si="7"/>
        <v>3.4790000000000001</v>
      </c>
      <c r="K24" s="6">
        <f t="shared" si="7"/>
        <v>142.03399999999999</v>
      </c>
      <c r="L24" s="6">
        <f t="shared" si="7"/>
        <v>0</v>
      </c>
      <c r="M24" s="6">
        <f t="shared" si="7"/>
        <v>19.510000000000002</v>
      </c>
      <c r="N24" s="6">
        <f t="shared" si="7"/>
        <v>1331.3020000000001</v>
      </c>
      <c r="O24" s="6">
        <f t="shared" si="7"/>
        <v>79.77000000000001</v>
      </c>
      <c r="P24" s="6">
        <f t="shared" si="7"/>
        <v>0</v>
      </c>
      <c r="Q24" s="6">
        <f t="shared" si="7"/>
        <v>0.15</v>
      </c>
      <c r="R24" s="6">
        <f t="shared" si="7"/>
        <v>0</v>
      </c>
      <c r="S24" s="6">
        <f t="shared" si="7"/>
        <v>16.009999999999998</v>
      </c>
      <c r="T24" s="6">
        <f t="shared" si="7"/>
        <v>79.77000000000001</v>
      </c>
      <c r="U24" s="6">
        <f t="shared" si="0"/>
        <v>2610.2369999999996</v>
      </c>
    </row>
    <row r="25" spans="1:21" s="23" customFormat="1" ht="38.25" customHeight="1">
      <c r="A25" s="93"/>
      <c r="B25" s="95" t="s">
        <v>32</v>
      </c>
      <c r="C25" s="6">
        <f>C24+C19+C15+C11</f>
        <v>5443.0679999999984</v>
      </c>
      <c r="D25" s="6">
        <f t="shared" ref="D25:T25" si="8">D24+D19+D15+D11</f>
        <v>3.6299999999999994</v>
      </c>
      <c r="E25" s="6">
        <f t="shared" si="8"/>
        <v>15.01</v>
      </c>
      <c r="F25" s="6">
        <f t="shared" si="8"/>
        <v>7.93</v>
      </c>
      <c r="G25" s="6">
        <f t="shared" si="8"/>
        <v>189.75799999999998</v>
      </c>
      <c r="H25" s="6">
        <f t="shared" si="8"/>
        <v>5438.7679999999991</v>
      </c>
      <c r="I25" s="6">
        <f t="shared" si="8"/>
        <v>6052.0660000000007</v>
      </c>
      <c r="J25" s="6">
        <f t="shared" si="8"/>
        <v>59.954000000000001</v>
      </c>
      <c r="K25" s="6">
        <f t="shared" si="8"/>
        <v>407.83600000000001</v>
      </c>
      <c r="L25" s="6">
        <f t="shared" si="8"/>
        <v>0</v>
      </c>
      <c r="M25" s="6">
        <f t="shared" si="8"/>
        <v>19.510000000000002</v>
      </c>
      <c r="N25" s="6">
        <f t="shared" si="8"/>
        <v>6112.0199999999995</v>
      </c>
      <c r="O25" s="6">
        <f t="shared" si="8"/>
        <v>634.62699999999995</v>
      </c>
      <c r="P25" s="6">
        <f t="shared" si="8"/>
        <v>0.03</v>
      </c>
      <c r="Q25" s="6">
        <f t="shared" si="8"/>
        <v>2.09</v>
      </c>
      <c r="R25" s="6">
        <f t="shared" si="8"/>
        <v>0</v>
      </c>
      <c r="S25" s="6">
        <f t="shared" si="8"/>
        <v>19.554999999999996</v>
      </c>
      <c r="T25" s="6">
        <f t="shared" si="8"/>
        <v>634.65699999999993</v>
      </c>
      <c r="U25" s="6">
        <f t="shared" si="0"/>
        <v>12185.444999999998</v>
      </c>
    </row>
    <row r="26" spans="1:21" ht="38.25" customHeight="1">
      <c r="A26" s="94">
        <v>15</v>
      </c>
      <c r="B26" s="96" t="s">
        <v>33</v>
      </c>
      <c r="C26" s="3">
        <f>'July 2021'!H26</f>
        <v>7447.0369999999994</v>
      </c>
      <c r="D26" s="3">
        <v>1.76</v>
      </c>
      <c r="E26" s="3">
        <f>'July 2021'!E26+'august 2021'!D26</f>
        <v>48.15</v>
      </c>
      <c r="F26" s="3">
        <v>0</v>
      </c>
      <c r="G26" s="3">
        <f>'July 2021'!G26+'august 2021'!F26</f>
        <v>0</v>
      </c>
      <c r="H26" s="3">
        <f t="shared" si="1"/>
        <v>7448.7969999999996</v>
      </c>
      <c r="I26" s="3">
        <f>'July 2021'!N26</f>
        <v>59.120000000000005</v>
      </c>
      <c r="J26" s="3">
        <v>0.03</v>
      </c>
      <c r="K26" s="3">
        <f>'July 2021'!K26+'august 2021'!J26</f>
        <v>0.1</v>
      </c>
      <c r="L26" s="3">
        <v>0</v>
      </c>
      <c r="M26" s="3">
        <f>'July 2021'!M26+'august 2021'!L26</f>
        <v>0</v>
      </c>
      <c r="N26" s="3">
        <f t="shared" si="2"/>
        <v>59.150000000000006</v>
      </c>
      <c r="O26" s="3">
        <f>'July 2021'!T26</f>
        <v>3.64</v>
      </c>
      <c r="P26" s="3">
        <v>0</v>
      </c>
      <c r="Q26" s="3">
        <f>'July 2021'!Q26+'august 2021'!P26</f>
        <v>2.62</v>
      </c>
      <c r="R26" s="3">
        <v>0</v>
      </c>
      <c r="S26" s="3">
        <f>'July 2021'!S26+'august 2021'!R26</f>
        <v>0</v>
      </c>
      <c r="T26" s="3">
        <f t="shared" si="3"/>
        <v>3.64</v>
      </c>
      <c r="U26" s="3">
        <f t="shared" si="0"/>
        <v>7511.5869999999995</v>
      </c>
    </row>
    <row r="27" spans="1:21" s="23" customFormat="1" ht="38.25" customHeight="1">
      <c r="A27" s="94">
        <v>16</v>
      </c>
      <c r="B27" s="96" t="s">
        <v>34</v>
      </c>
      <c r="C27" s="3">
        <f>'July 2021'!H27</f>
        <v>5496.9650000000011</v>
      </c>
      <c r="D27" s="3">
        <v>9.84</v>
      </c>
      <c r="E27" s="3">
        <f>'July 2021'!E27+'august 2021'!D27</f>
        <v>38.305000000000007</v>
      </c>
      <c r="F27" s="3">
        <v>0</v>
      </c>
      <c r="G27" s="3">
        <f>'July 2021'!G27+'august 2021'!F27</f>
        <v>0</v>
      </c>
      <c r="H27" s="3">
        <f t="shared" si="1"/>
        <v>5506.8050000000012</v>
      </c>
      <c r="I27" s="3">
        <f>'July 2021'!N27</f>
        <v>560.88800000000003</v>
      </c>
      <c r="J27" s="3">
        <v>0.93</v>
      </c>
      <c r="K27" s="3">
        <f>'July 2021'!K27+'august 2021'!J27</f>
        <v>5.8199999999999994</v>
      </c>
      <c r="L27" s="3">
        <v>0</v>
      </c>
      <c r="M27" s="3">
        <f>'July 2021'!M27+'august 2021'!L27</f>
        <v>0</v>
      </c>
      <c r="N27" s="3">
        <f t="shared" si="2"/>
        <v>561.81799999999998</v>
      </c>
      <c r="O27" s="3">
        <f>'July 2021'!T27</f>
        <v>16.920000000000002</v>
      </c>
      <c r="P27" s="3">
        <v>0</v>
      </c>
      <c r="Q27" s="3">
        <f>'July 2021'!Q27+'august 2021'!P27</f>
        <v>0</v>
      </c>
      <c r="R27" s="3">
        <v>0</v>
      </c>
      <c r="S27" s="3">
        <f>'July 2021'!S27+'august 2021'!R27</f>
        <v>0</v>
      </c>
      <c r="T27" s="3">
        <f t="shared" si="3"/>
        <v>16.920000000000002</v>
      </c>
      <c r="U27" s="3">
        <f t="shared" si="0"/>
        <v>6085.5430000000015</v>
      </c>
    </row>
    <row r="28" spans="1:21" s="23" customFormat="1" ht="38.25" customHeight="1">
      <c r="A28" s="93"/>
      <c r="B28" s="95" t="s">
        <v>35</v>
      </c>
      <c r="C28" s="6">
        <f>SUM(C26:C27)</f>
        <v>12944.002</v>
      </c>
      <c r="D28" s="6">
        <f t="shared" ref="D28:T28" si="9">SUM(D26:D27)</f>
        <v>11.6</v>
      </c>
      <c r="E28" s="6">
        <f t="shared" si="9"/>
        <v>86.455000000000013</v>
      </c>
      <c r="F28" s="6">
        <f t="shared" si="9"/>
        <v>0</v>
      </c>
      <c r="G28" s="6">
        <f t="shared" si="9"/>
        <v>0</v>
      </c>
      <c r="H28" s="6">
        <f t="shared" si="9"/>
        <v>12955.602000000001</v>
      </c>
      <c r="I28" s="6">
        <f t="shared" si="9"/>
        <v>620.00800000000004</v>
      </c>
      <c r="J28" s="6">
        <f t="shared" si="9"/>
        <v>0.96000000000000008</v>
      </c>
      <c r="K28" s="6">
        <f t="shared" si="9"/>
        <v>5.919999999999999</v>
      </c>
      <c r="L28" s="6">
        <f t="shared" si="9"/>
        <v>0</v>
      </c>
      <c r="M28" s="6">
        <f t="shared" si="9"/>
        <v>0</v>
      </c>
      <c r="N28" s="6">
        <f t="shared" si="9"/>
        <v>620.96799999999996</v>
      </c>
      <c r="O28" s="6">
        <f t="shared" si="9"/>
        <v>20.560000000000002</v>
      </c>
      <c r="P28" s="6">
        <f t="shared" si="9"/>
        <v>0</v>
      </c>
      <c r="Q28" s="6">
        <f t="shared" si="9"/>
        <v>2.62</v>
      </c>
      <c r="R28" s="6">
        <f t="shared" si="9"/>
        <v>0</v>
      </c>
      <c r="S28" s="6">
        <f t="shared" si="9"/>
        <v>0</v>
      </c>
      <c r="T28" s="6">
        <f t="shared" si="9"/>
        <v>20.560000000000002</v>
      </c>
      <c r="U28" s="6">
        <f t="shared" si="0"/>
        <v>13597.130000000001</v>
      </c>
    </row>
    <row r="29" spans="1:21" ht="38.25" customHeight="1">
      <c r="A29" s="94">
        <v>17</v>
      </c>
      <c r="B29" s="96" t="s">
        <v>36</v>
      </c>
      <c r="C29" s="3">
        <f>'July 2021'!H29</f>
        <v>4396.4679999999998</v>
      </c>
      <c r="D29" s="3">
        <v>8.01</v>
      </c>
      <c r="E29" s="3">
        <f>'July 2021'!E29+'august 2021'!D29</f>
        <v>21.401000000000003</v>
      </c>
      <c r="F29" s="3">
        <v>0</v>
      </c>
      <c r="G29" s="3">
        <f>'July 2021'!G29+'august 2021'!F29</f>
        <v>0</v>
      </c>
      <c r="H29" s="3">
        <f t="shared" si="1"/>
        <v>4404.4780000000001</v>
      </c>
      <c r="I29" s="3">
        <f>'July 2021'!N29</f>
        <v>120.61</v>
      </c>
      <c r="J29" s="3">
        <v>0.3</v>
      </c>
      <c r="K29" s="3">
        <f>'July 2021'!K29+'august 2021'!J29</f>
        <v>24.25</v>
      </c>
      <c r="L29" s="3">
        <v>0</v>
      </c>
      <c r="M29" s="3">
        <f>'July 2021'!M29+'august 2021'!L29</f>
        <v>0</v>
      </c>
      <c r="N29" s="3">
        <f t="shared" si="2"/>
        <v>120.91</v>
      </c>
      <c r="O29" s="3">
        <f>'July 2021'!T29</f>
        <v>57.720000000000006</v>
      </c>
      <c r="P29" s="3">
        <v>0</v>
      </c>
      <c r="Q29" s="3">
        <f>'July 2021'!Q29+'august 2021'!P29</f>
        <v>0</v>
      </c>
      <c r="R29" s="3">
        <v>0</v>
      </c>
      <c r="S29" s="3">
        <f>'July 2021'!S29+'august 2021'!R29</f>
        <v>0</v>
      </c>
      <c r="T29" s="3">
        <f t="shared" si="3"/>
        <v>57.720000000000006</v>
      </c>
      <c r="U29" s="3">
        <f t="shared" si="0"/>
        <v>4583.1080000000002</v>
      </c>
    </row>
    <row r="30" spans="1:21" ht="38.25" customHeight="1">
      <c r="A30" s="94">
        <v>18</v>
      </c>
      <c r="B30" s="96" t="s">
        <v>37</v>
      </c>
      <c r="C30" s="3">
        <f>'July 2021'!H30</f>
        <v>428.92099999999994</v>
      </c>
      <c r="D30" s="3">
        <v>4.51</v>
      </c>
      <c r="E30" s="3">
        <f>'July 2021'!E30+'august 2021'!D30</f>
        <v>30.518999999999998</v>
      </c>
      <c r="F30" s="3">
        <v>0</v>
      </c>
      <c r="G30" s="3">
        <f>'July 2021'!G30+'august 2021'!F30</f>
        <v>0</v>
      </c>
      <c r="H30" s="3">
        <f t="shared" si="1"/>
        <v>433.43099999999993</v>
      </c>
      <c r="I30" s="3">
        <f>'July 2021'!N30</f>
        <v>21.497</v>
      </c>
      <c r="J30" s="3">
        <v>0</v>
      </c>
      <c r="K30" s="3">
        <f>'July 2021'!K30+'august 2021'!J30</f>
        <v>0</v>
      </c>
      <c r="L30" s="3">
        <v>0</v>
      </c>
      <c r="M30" s="3">
        <f>'July 2021'!M30+'august 2021'!L30</f>
        <v>0</v>
      </c>
      <c r="N30" s="3">
        <f t="shared" si="2"/>
        <v>21.497</v>
      </c>
      <c r="O30" s="3">
        <f>'July 2021'!T30</f>
        <v>0.05</v>
      </c>
      <c r="P30" s="3">
        <v>0</v>
      </c>
      <c r="Q30" s="3">
        <f>'July 2021'!Q30+'august 2021'!P30</f>
        <v>0</v>
      </c>
      <c r="R30" s="3">
        <v>0</v>
      </c>
      <c r="S30" s="3">
        <f>'July 2021'!S30+'august 2021'!R30</f>
        <v>0</v>
      </c>
      <c r="T30" s="3">
        <f t="shared" si="3"/>
        <v>0.05</v>
      </c>
      <c r="U30" s="3">
        <f t="shared" si="0"/>
        <v>454.97799999999995</v>
      </c>
    </row>
    <row r="31" spans="1:21" s="23" customFormat="1" ht="38.25" customHeight="1">
      <c r="A31" s="94">
        <v>19</v>
      </c>
      <c r="B31" s="96" t="s">
        <v>38</v>
      </c>
      <c r="C31" s="3">
        <f>'July 2021'!H31</f>
        <v>4234.7210000000005</v>
      </c>
      <c r="D31" s="3">
        <v>4.1500000000000004</v>
      </c>
      <c r="E31" s="3">
        <f>'July 2021'!E31+'august 2021'!D31</f>
        <v>15.32</v>
      </c>
      <c r="F31" s="3">
        <v>0</v>
      </c>
      <c r="G31" s="3">
        <f>'July 2021'!G31+'august 2021'!F31</f>
        <v>0</v>
      </c>
      <c r="H31" s="3">
        <f t="shared" si="1"/>
        <v>4238.8710000000001</v>
      </c>
      <c r="I31" s="3">
        <f>'July 2021'!N31</f>
        <v>100.59000000000002</v>
      </c>
      <c r="J31" s="3">
        <v>0</v>
      </c>
      <c r="K31" s="3">
        <f>'July 2021'!K31+'august 2021'!J31</f>
        <v>0.28000000000000003</v>
      </c>
      <c r="L31" s="3">
        <v>0</v>
      </c>
      <c r="M31" s="3">
        <f>'July 2021'!M31+'august 2021'!L31</f>
        <v>0</v>
      </c>
      <c r="N31" s="3">
        <f t="shared" si="2"/>
        <v>100.59000000000002</v>
      </c>
      <c r="O31" s="3">
        <f>'July 2021'!T31</f>
        <v>158.35</v>
      </c>
      <c r="P31" s="3">
        <v>0</v>
      </c>
      <c r="Q31" s="3">
        <f>'July 2021'!Q31+'august 2021'!P31</f>
        <v>0</v>
      </c>
      <c r="R31" s="3">
        <v>0</v>
      </c>
      <c r="S31" s="3">
        <f>'July 2021'!S31+'august 2021'!R31</f>
        <v>0</v>
      </c>
      <c r="T31" s="3">
        <f t="shared" si="3"/>
        <v>158.35</v>
      </c>
      <c r="U31" s="3">
        <f t="shared" si="0"/>
        <v>4497.8110000000006</v>
      </c>
    </row>
    <row r="32" spans="1:21" ht="38.25" customHeight="1">
      <c r="A32" s="94">
        <v>20</v>
      </c>
      <c r="B32" s="96" t="s">
        <v>39</v>
      </c>
      <c r="C32" s="3">
        <f>'July 2021'!H32</f>
        <v>2584.8658</v>
      </c>
      <c r="D32" s="3">
        <v>4.9400000000000004</v>
      </c>
      <c r="E32" s="3">
        <f>'July 2021'!E32+'august 2021'!D32</f>
        <v>12.490000000000002</v>
      </c>
      <c r="F32" s="3">
        <v>0</v>
      </c>
      <c r="G32" s="3">
        <f>'July 2021'!G32+'august 2021'!F32</f>
        <v>0</v>
      </c>
      <c r="H32" s="3">
        <f t="shared" si="1"/>
        <v>2589.8058000000001</v>
      </c>
      <c r="I32" s="3">
        <f>'July 2021'!N32</f>
        <v>186.22600000000006</v>
      </c>
      <c r="J32" s="3">
        <v>0.32</v>
      </c>
      <c r="K32" s="3">
        <f>'July 2021'!K32+'august 2021'!J32</f>
        <v>4.4850000000000003</v>
      </c>
      <c r="L32" s="3">
        <v>0</v>
      </c>
      <c r="M32" s="3">
        <f>'July 2021'!M32+'august 2021'!L32</f>
        <v>0</v>
      </c>
      <c r="N32" s="3">
        <f t="shared" si="2"/>
        <v>186.54600000000005</v>
      </c>
      <c r="O32" s="3">
        <f>'July 2021'!T32</f>
        <v>20.792000000000002</v>
      </c>
      <c r="P32" s="3">
        <v>0</v>
      </c>
      <c r="Q32" s="3">
        <f>'July 2021'!Q32+'august 2021'!P32</f>
        <v>7.0000000000000001E-3</v>
      </c>
      <c r="R32" s="3">
        <v>0</v>
      </c>
      <c r="S32" s="3">
        <f>'July 2021'!S32+'august 2021'!R32</f>
        <v>0</v>
      </c>
      <c r="T32" s="3">
        <f t="shared" si="3"/>
        <v>20.792000000000002</v>
      </c>
      <c r="U32" s="3">
        <f t="shared" si="0"/>
        <v>2797.1438000000003</v>
      </c>
    </row>
    <row r="33" spans="1:21" s="23" customFormat="1" ht="38.25" customHeight="1">
      <c r="A33" s="93"/>
      <c r="B33" s="95" t="s">
        <v>72</v>
      </c>
      <c r="C33" s="6">
        <f>SUM(C29:C32)</f>
        <v>11644.9758</v>
      </c>
      <c r="D33" s="6">
        <f t="shared" ref="D33:T33" si="10">SUM(D29:D32)</f>
        <v>21.610000000000003</v>
      </c>
      <c r="E33" s="6">
        <f t="shared" si="10"/>
        <v>79.730000000000018</v>
      </c>
      <c r="F33" s="6">
        <f t="shared" si="10"/>
        <v>0</v>
      </c>
      <c r="G33" s="6">
        <f t="shared" si="10"/>
        <v>0</v>
      </c>
      <c r="H33" s="6">
        <f t="shared" si="10"/>
        <v>11666.585799999999</v>
      </c>
      <c r="I33" s="6">
        <f t="shared" si="10"/>
        <v>428.92300000000006</v>
      </c>
      <c r="J33" s="6">
        <f t="shared" si="10"/>
        <v>0.62</v>
      </c>
      <c r="K33" s="6">
        <f t="shared" si="10"/>
        <v>29.015000000000001</v>
      </c>
      <c r="L33" s="6">
        <f t="shared" si="10"/>
        <v>0</v>
      </c>
      <c r="M33" s="6">
        <f t="shared" si="10"/>
        <v>0</v>
      </c>
      <c r="N33" s="6">
        <f t="shared" si="10"/>
        <v>429.54300000000006</v>
      </c>
      <c r="O33" s="6">
        <f t="shared" si="10"/>
        <v>236.91200000000001</v>
      </c>
      <c r="P33" s="6">
        <f t="shared" si="10"/>
        <v>0</v>
      </c>
      <c r="Q33" s="6">
        <f t="shared" si="10"/>
        <v>7.0000000000000001E-3</v>
      </c>
      <c r="R33" s="6">
        <f t="shared" si="10"/>
        <v>0</v>
      </c>
      <c r="S33" s="6">
        <f t="shared" si="10"/>
        <v>0</v>
      </c>
      <c r="T33" s="6">
        <f t="shared" si="10"/>
        <v>236.91200000000001</v>
      </c>
      <c r="U33" s="6">
        <f t="shared" si="0"/>
        <v>12333.040799999999</v>
      </c>
    </row>
    <row r="34" spans="1:21" ht="38.25" customHeight="1">
      <c r="A34" s="94">
        <v>21</v>
      </c>
      <c r="B34" s="96" t="s">
        <v>41</v>
      </c>
      <c r="C34" s="3">
        <f>'July 2021'!H34</f>
        <v>4376.7300000000005</v>
      </c>
      <c r="D34" s="3">
        <v>7.83</v>
      </c>
      <c r="E34" s="3">
        <f>'July 2021'!E34+'august 2021'!D34</f>
        <v>12.27</v>
      </c>
      <c r="F34" s="3">
        <v>0</v>
      </c>
      <c r="G34" s="3">
        <f>'July 2021'!G34+'august 2021'!F34</f>
        <v>0</v>
      </c>
      <c r="H34" s="3">
        <f t="shared" si="1"/>
        <v>4384.5600000000004</v>
      </c>
      <c r="I34" s="3">
        <f>'July 2021'!N34</f>
        <v>9.4</v>
      </c>
      <c r="J34" s="3">
        <v>0</v>
      </c>
      <c r="K34" s="3">
        <f>'July 2021'!K34+'august 2021'!J34</f>
        <v>0</v>
      </c>
      <c r="L34" s="3">
        <v>0</v>
      </c>
      <c r="M34" s="3">
        <f>'July 2021'!M34+'august 2021'!L34</f>
        <v>0</v>
      </c>
      <c r="N34" s="3">
        <f t="shared" si="2"/>
        <v>9.4</v>
      </c>
      <c r="O34" s="3">
        <f>'July 2021'!T34</f>
        <v>0</v>
      </c>
      <c r="P34" s="3">
        <v>0</v>
      </c>
      <c r="Q34" s="3">
        <f>'July 2021'!Q34+'august 2021'!P34</f>
        <v>0</v>
      </c>
      <c r="R34" s="3">
        <v>0</v>
      </c>
      <c r="S34" s="3">
        <f>'July 2021'!S34+'august 2021'!R34</f>
        <v>0</v>
      </c>
      <c r="T34" s="3">
        <f t="shared" si="3"/>
        <v>0</v>
      </c>
      <c r="U34" s="3">
        <f t="shared" si="0"/>
        <v>4393.96</v>
      </c>
    </row>
    <row r="35" spans="1:21" ht="38.25" customHeight="1">
      <c r="A35" s="94">
        <v>22</v>
      </c>
      <c r="B35" s="96" t="s">
        <v>42</v>
      </c>
      <c r="C35" s="3">
        <f>'July 2021'!H35</f>
        <v>5943.9899999999989</v>
      </c>
      <c r="D35" s="3">
        <v>20.53</v>
      </c>
      <c r="E35" s="3">
        <f>'July 2021'!E35+'august 2021'!D35</f>
        <v>77.900000000000006</v>
      </c>
      <c r="F35" s="3">
        <v>0</v>
      </c>
      <c r="G35" s="3">
        <f>'July 2021'!G35+'august 2021'!F35</f>
        <v>0</v>
      </c>
      <c r="H35" s="3">
        <f t="shared" si="1"/>
        <v>5964.5199999999986</v>
      </c>
      <c r="I35" s="3">
        <f>'July 2021'!N35</f>
        <v>4</v>
      </c>
      <c r="J35" s="3">
        <v>0</v>
      </c>
      <c r="K35" s="3">
        <f>'July 2021'!K35+'august 2021'!J35</f>
        <v>0</v>
      </c>
      <c r="L35" s="3">
        <v>0</v>
      </c>
      <c r="M35" s="3">
        <f>'July 2021'!M35+'august 2021'!L35</f>
        <v>0</v>
      </c>
      <c r="N35" s="3">
        <f t="shared" si="2"/>
        <v>4</v>
      </c>
      <c r="O35" s="3">
        <f>'July 2021'!T35</f>
        <v>0.03</v>
      </c>
      <c r="P35" s="3">
        <v>0</v>
      </c>
      <c r="Q35" s="3">
        <f>'July 2021'!Q35+'august 2021'!P35</f>
        <v>0</v>
      </c>
      <c r="R35" s="3">
        <v>0</v>
      </c>
      <c r="S35" s="3">
        <f>'July 2021'!S35+'august 2021'!R35</f>
        <v>0</v>
      </c>
      <c r="T35" s="3">
        <f t="shared" si="3"/>
        <v>0.03</v>
      </c>
      <c r="U35" s="3">
        <f t="shared" si="0"/>
        <v>5968.5499999999984</v>
      </c>
    </row>
    <row r="36" spans="1:21" s="23" customFormat="1" ht="38.25" customHeight="1">
      <c r="A36" s="94">
        <v>23</v>
      </c>
      <c r="B36" s="96" t="s">
        <v>43</v>
      </c>
      <c r="C36" s="3">
        <f>'July 2021'!H36</f>
        <v>2962.0199999999995</v>
      </c>
      <c r="D36" s="3">
        <v>0</v>
      </c>
      <c r="E36" s="3">
        <f>'July 2021'!E36+'august 2021'!D36</f>
        <v>26.85</v>
      </c>
      <c r="F36" s="3">
        <v>0</v>
      </c>
      <c r="G36" s="3">
        <f>'July 2021'!G36+'august 2021'!F36</f>
        <v>0</v>
      </c>
      <c r="H36" s="3">
        <f t="shared" si="1"/>
        <v>2962.0199999999995</v>
      </c>
      <c r="I36" s="3">
        <f>'July 2021'!N36</f>
        <v>155.65000000000003</v>
      </c>
      <c r="J36" s="3">
        <v>0</v>
      </c>
      <c r="K36" s="3">
        <f>'July 2021'!K36+'august 2021'!J36</f>
        <v>0</v>
      </c>
      <c r="L36" s="3">
        <v>0</v>
      </c>
      <c r="M36" s="3">
        <f>'July 2021'!M36+'august 2021'!L36</f>
        <v>0</v>
      </c>
      <c r="N36" s="3">
        <f t="shared" si="2"/>
        <v>155.65000000000003</v>
      </c>
      <c r="O36" s="3">
        <f>'July 2021'!T36</f>
        <v>2.2000000000000002</v>
      </c>
      <c r="P36" s="3">
        <v>0</v>
      </c>
      <c r="Q36" s="3">
        <f>'July 2021'!Q36+'august 2021'!P36</f>
        <v>0</v>
      </c>
      <c r="R36" s="3">
        <v>0</v>
      </c>
      <c r="S36" s="3">
        <f>'July 2021'!S36+'august 2021'!R36</f>
        <v>0</v>
      </c>
      <c r="T36" s="3">
        <f t="shared" si="3"/>
        <v>2.2000000000000002</v>
      </c>
      <c r="U36" s="3">
        <f t="shared" si="0"/>
        <v>3119.8699999999994</v>
      </c>
    </row>
    <row r="37" spans="1:21" s="23" customFormat="1" ht="38.25" customHeight="1">
      <c r="A37" s="94">
        <v>24</v>
      </c>
      <c r="B37" s="96" t="s">
        <v>44</v>
      </c>
      <c r="C37" s="3">
        <f>'July 2021'!H37</f>
        <v>4730.5099999999984</v>
      </c>
      <c r="D37" s="3">
        <v>4.9800000000000004</v>
      </c>
      <c r="E37" s="3">
        <f>'July 2021'!E37+'august 2021'!D37</f>
        <v>34.049999999999997</v>
      </c>
      <c r="F37" s="3">
        <v>0</v>
      </c>
      <c r="G37" s="3">
        <f>'July 2021'!G37+'august 2021'!F37</f>
        <v>0</v>
      </c>
      <c r="H37" s="3">
        <f t="shared" si="1"/>
        <v>4735.489999999998</v>
      </c>
      <c r="I37" s="3">
        <f>'July 2021'!N37</f>
        <v>6.92</v>
      </c>
      <c r="J37" s="3">
        <v>0</v>
      </c>
      <c r="K37" s="3">
        <f>'July 2021'!K37+'august 2021'!J37</f>
        <v>0</v>
      </c>
      <c r="L37" s="3">
        <v>0</v>
      </c>
      <c r="M37" s="3">
        <f>'July 2021'!M37+'august 2021'!L37</f>
        <v>0</v>
      </c>
      <c r="N37" s="3">
        <f t="shared" si="2"/>
        <v>6.92</v>
      </c>
      <c r="O37" s="3">
        <f>'July 2021'!T37</f>
        <v>1.04</v>
      </c>
      <c r="P37" s="3">
        <v>0</v>
      </c>
      <c r="Q37" s="3">
        <f>'July 2021'!Q37+'august 2021'!P37</f>
        <v>0</v>
      </c>
      <c r="R37" s="3">
        <v>0</v>
      </c>
      <c r="S37" s="3">
        <f>'July 2021'!S37+'august 2021'!R37</f>
        <v>0</v>
      </c>
      <c r="T37" s="3">
        <f t="shared" si="3"/>
        <v>1.04</v>
      </c>
      <c r="U37" s="3">
        <f t="shared" si="0"/>
        <v>4743.449999999998</v>
      </c>
    </row>
    <row r="38" spans="1:21" s="23" customFormat="1" ht="38.25" customHeight="1">
      <c r="A38" s="93"/>
      <c r="B38" s="95" t="s">
        <v>45</v>
      </c>
      <c r="C38" s="6">
        <f>SUM(C34:C37)</f>
        <v>18013.249999999996</v>
      </c>
      <c r="D38" s="6">
        <f t="shared" ref="D38:T38" si="11">SUM(D34:D37)</f>
        <v>33.340000000000003</v>
      </c>
      <c r="E38" s="6">
        <f t="shared" si="11"/>
        <v>151.07</v>
      </c>
      <c r="F38" s="6">
        <f t="shared" si="11"/>
        <v>0</v>
      </c>
      <c r="G38" s="6">
        <f t="shared" si="11"/>
        <v>0</v>
      </c>
      <c r="H38" s="6">
        <f t="shared" si="11"/>
        <v>18046.589999999997</v>
      </c>
      <c r="I38" s="6">
        <f t="shared" si="11"/>
        <v>175.97000000000003</v>
      </c>
      <c r="J38" s="6">
        <f t="shared" si="11"/>
        <v>0</v>
      </c>
      <c r="K38" s="6">
        <f t="shared" si="11"/>
        <v>0</v>
      </c>
      <c r="L38" s="6">
        <f t="shared" si="11"/>
        <v>0</v>
      </c>
      <c r="M38" s="6">
        <f t="shared" si="11"/>
        <v>0</v>
      </c>
      <c r="N38" s="6">
        <f t="shared" si="11"/>
        <v>175.97000000000003</v>
      </c>
      <c r="O38" s="6">
        <f t="shared" si="11"/>
        <v>3.27</v>
      </c>
      <c r="P38" s="6">
        <f t="shared" si="11"/>
        <v>0</v>
      </c>
      <c r="Q38" s="6">
        <f t="shared" si="11"/>
        <v>0</v>
      </c>
      <c r="R38" s="6">
        <f t="shared" si="11"/>
        <v>0</v>
      </c>
      <c r="S38" s="6">
        <f t="shared" si="11"/>
        <v>0</v>
      </c>
      <c r="T38" s="6">
        <f t="shared" si="11"/>
        <v>3.27</v>
      </c>
      <c r="U38" s="6">
        <f t="shared" si="0"/>
        <v>18225.829999999998</v>
      </c>
    </row>
    <row r="39" spans="1:21" s="23" customFormat="1" ht="38.25" customHeight="1">
      <c r="A39" s="93"/>
      <c r="B39" s="95" t="s">
        <v>46</v>
      </c>
      <c r="C39" s="6">
        <f>C38+C33+C28</f>
        <v>42602.227799999993</v>
      </c>
      <c r="D39" s="6">
        <f t="shared" ref="D39:T39" si="12">D38+D33+D28</f>
        <v>66.55</v>
      </c>
      <c r="E39" s="6">
        <f t="shared" si="12"/>
        <v>317.255</v>
      </c>
      <c r="F39" s="6">
        <f t="shared" si="12"/>
        <v>0</v>
      </c>
      <c r="G39" s="6">
        <f t="shared" si="12"/>
        <v>0</v>
      </c>
      <c r="H39" s="6">
        <f t="shared" si="12"/>
        <v>42668.777799999996</v>
      </c>
      <c r="I39" s="6">
        <f t="shared" si="12"/>
        <v>1224.9010000000001</v>
      </c>
      <c r="J39" s="6">
        <f t="shared" si="12"/>
        <v>1.58</v>
      </c>
      <c r="K39" s="6">
        <f t="shared" si="12"/>
        <v>34.935000000000002</v>
      </c>
      <c r="L39" s="6">
        <f t="shared" si="12"/>
        <v>0</v>
      </c>
      <c r="M39" s="6">
        <f t="shared" si="12"/>
        <v>0</v>
      </c>
      <c r="N39" s="6">
        <f t="shared" si="12"/>
        <v>1226.4810000000002</v>
      </c>
      <c r="O39" s="6">
        <f t="shared" si="12"/>
        <v>260.74200000000002</v>
      </c>
      <c r="P39" s="6">
        <f t="shared" si="12"/>
        <v>0</v>
      </c>
      <c r="Q39" s="6">
        <f t="shared" si="12"/>
        <v>2.6270000000000002</v>
      </c>
      <c r="R39" s="6">
        <f t="shared" si="12"/>
        <v>0</v>
      </c>
      <c r="S39" s="6">
        <f t="shared" si="12"/>
        <v>0</v>
      </c>
      <c r="T39" s="6">
        <f t="shared" si="12"/>
        <v>260.74200000000002</v>
      </c>
      <c r="U39" s="6">
        <f t="shared" si="0"/>
        <v>44156.000799999994</v>
      </c>
    </row>
    <row r="40" spans="1:21" ht="38.25" customHeight="1">
      <c r="A40" s="94">
        <v>25</v>
      </c>
      <c r="B40" s="96" t="s">
        <v>47</v>
      </c>
      <c r="C40" s="3">
        <f>'July 2021'!H40</f>
        <v>11115.733999999997</v>
      </c>
      <c r="D40" s="3">
        <v>7.37</v>
      </c>
      <c r="E40" s="3">
        <f>'July 2021'!E40+'august 2021'!D40</f>
        <v>128.244</v>
      </c>
      <c r="F40" s="3">
        <v>0</v>
      </c>
      <c r="G40" s="3">
        <f>'July 2021'!G40+'august 2021'!F40</f>
        <v>0</v>
      </c>
      <c r="H40" s="3">
        <f t="shared" si="1"/>
        <v>11123.103999999998</v>
      </c>
      <c r="I40" s="3">
        <f>'July 2021'!N40</f>
        <v>0</v>
      </c>
      <c r="J40" s="3">
        <v>0</v>
      </c>
      <c r="K40" s="3">
        <f>'July 2021'!K40+'august 2021'!J40</f>
        <v>0</v>
      </c>
      <c r="L40" s="3">
        <v>0</v>
      </c>
      <c r="M40" s="3">
        <f>'July 2021'!M40+'august 2021'!L40</f>
        <v>0</v>
      </c>
      <c r="N40" s="3">
        <f t="shared" si="2"/>
        <v>0</v>
      </c>
      <c r="O40" s="3">
        <f>'July 2021'!T40</f>
        <v>0</v>
      </c>
      <c r="P40" s="3">
        <v>0</v>
      </c>
      <c r="Q40" s="3">
        <f>'July 2021'!Q40+'august 2021'!P40</f>
        <v>0</v>
      </c>
      <c r="R40" s="3">
        <v>0</v>
      </c>
      <c r="S40" s="3">
        <f>'July 2021'!S40+'august 2021'!R40</f>
        <v>0</v>
      </c>
      <c r="T40" s="3">
        <f t="shared" si="3"/>
        <v>0</v>
      </c>
      <c r="U40" s="3">
        <f t="shared" si="0"/>
        <v>11123.103999999998</v>
      </c>
    </row>
    <row r="41" spans="1:21" ht="38.25" customHeight="1">
      <c r="A41" s="94">
        <v>26</v>
      </c>
      <c r="B41" s="96" t="s">
        <v>48</v>
      </c>
      <c r="C41" s="3">
        <f>'July 2021'!H41</f>
        <v>7119.1439999999948</v>
      </c>
      <c r="D41" s="3">
        <v>38.454999999999998</v>
      </c>
      <c r="E41" s="3">
        <f>'July 2021'!E41+'august 2021'!D41</f>
        <v>85.912999999999997</v>
      </c>
      <c r="F41" s="3">
        <v>0</v>
      </c>
      <c r="G41" s="3">
        <f>'July 2021'!G41+'august 2021'!F41</f>
        <v>0</v>
      </c>
      <c r="H41" s="3">
        <f t="shared" si="1"/>
        <v>7157.5989999999947</v>
      </c>
      <c r="I41" s="3">
        <f>'July 2021'!N41</f>
        <v>0</v>
      </c>
      <c r="J41" s="3">
        <v>0</v>
      </c>
      <c r="K41" s="3">
        <f>'July 2021'!K41+'august 2021'!J41</f>
        <v>0</v>
      </c>
      <c r="L41" s="3">
        <v>0</v>
      </c>
      <c r="M41" s="3">
        <f>'July 2021'!M41+'august 2021'!L41</f>
        <v>0</v>
      </c>
      <c r="N41" s="3">
        <f t="shared" si="2"/>
        <v>0</v>
      </c>
      <c r="O41" s="3">
        <f>'July 2021'!T41</f>
        <v>0</v>
      </c>
      <c r="P41" s="3">
        <v>0</v>
      </c>
      <c r="Q41" s="3">
        <f>'July 2021'!Q41+'august 2021'!P41</f>
        <v>0</v>
      </c>
      <c r="R41" s="3">
        <v>0</v>
      </c>
      <c r="S41" s="3">
        <f>'July 2021'!S41+'august 2021'!R41</f>
        <v>0</v>
      </c>
      <c r="T41" s="3">
        <f t="shared" si="3"/>
        <v>0</v>
      </c>
      <c r="U41" s="3">
        <f t="shared" si="0"/>
        <v>7157.5989999999947</v>
      </c>
    </row>
    <row r="42" spans="1:21" s="23" customFormat="1" ht="38.25" customHeight="1">
      <c r="A42" s="94">
        <v>27</v>
      </c>
      <c r="B42" s="96" t="s">
        <v>49</v>
      </c>
      <c r="C42" s="3">
        <f>'July 2021'!H42</f>
        <v>13601.228999999996</v>
      </c>
      <c r="D42" s="3">
        <v>8.7899999999999991</v>
      </c>
      <c r="E42" s="3">
        <f>'July 2021'!E42+'august 2021'!D42</f>
        <v>95.902999999999992</v>
      </c>
      <c r="F42" s="3">
        <v>0</v>
      </c>
      <c r="G42" s="3">
        <f>'July 2021'!G42+'august 2021'!F42</f>
        <v>0</v>
      </c>
      <c r="H42" s="3">
        <f t="shared" si="1"/>
        <v>13610.018999999997</v>
      </c>
      <c r="I42" s="3">
        <f>'July 2021'!N42</f>
        <v>0</v>
      </c>
      <c r="J42" s="3">
        <v>0</v>
      </c>
      <c r="K42" s="3">
        <f>'July 2021'!K42+'august 2021'!J42</f>
        <v>0</v>
      </c>
      <c r="L42" s="3">
        <v>0</v>
      </c>
      <c r="M42" s="3">
        <f>'July 2021'!M42+'august 2021'!L42</f>
        <v>0</v>
      </c>
      <c r="N42" s="3">
        <f t="shared" si="2"/>
        <v>0</v>
      </c>
      <c r="O42" s="3">
        <f>'July 2021'!T42</f>
        <v>5.5</v>
      </c>
      <c r="P42" s="3">
        <v>0.17</v>
      </c>
      <c r="Q42" s="3">
        <f>'July 2021'!Q42+'august 2021'!P42</f>
        <v>5.67</v>
      </c>
      <c r="R42" s="3">
        <v>0</v>
      </c>
      <c r="S42" s="3">
        <f>'July 2021'!S42+'august 2021'!R42</f>
        <v>0</v>
      </c>
      <c r="T42" s="3">
        <f t="shared" si="3"/>
        <v>5.67</v>
      </c>
      <c r="U42" s="3">
        <f t="shared" si="0"/>
        <v>13615.688999999997</v>
      </c>
    </row>
    <row r="43" spans="1:21" ht="38.25" customHeight="1">
      <c r="A43" s="94">
        <v>28</v>
      </c>
      <c r="B43" s="96" t="s">
        <v>50</v>
      </c>
      <c r="C43" s="3">
        <f>'July 2021'!H43</f>
        <v>1011.7000000000003</v>
      </c>
      <c r="D43" s="3">
        <v>15.4</v>
      </c>
      <c r="E43" s="3">
        <f>'July 2021'!E43+'august 2021'!D43</f>
        <v>55.521999999999991</v>
      </c>
      <c r="F43" s="3">
        <v>0</v>
      </c>
      <c r="G43" s="3">
        <f>'July 2021'!G43+'august 2021'!F43</f>
        <v>0</v>
      </c>
      <c r="H43" s="3">
        <f t="shared" si="1"/>
        <v>1027.1000000000004</v>
      </c>
      <c r="I43" s="3">
        <f>'July 2021'!N43</f>
        <v>0</v>
      </c>
      <c r="J43" s="3">
        <v>0</v>
      </c>
      <c r="K43" s="3">
        <f>'July 2021'!K43+'august 2021'!J43</f>
        <v>0</v>
      </c>
      <c r="L43" s="3">
        <v>0</v>
      </c>
      <c r="M43" s="3">
        <f>'July 2021'!M43+'august 2021'!L43</f>
        <v>0</v>
      </c>
      <c r="N43" s="3">
        <f t="shared" si="2"/>
        <v>0</v>
      </c>
      <c r="O43" s="3">
        <f>'July 2021'!T43</f>
        <v>0</v>
      </c>
      <c r="P43" s="3">
        <v>0</v>
      </c>
      <c r="Q43" s="3">
        <f>'July 2021'!Q43+'august 2021'!P43</f>
        <v>0</v>
      </c>
      <c r="R43" s="3">
        <v>0</v>
      </c>
      <c r="S43" s="3">
        <f>'July 2021'!S43+'august 2021'!R43</f>
        <v>0</v>
      </c>
      <c r="T43" s="3">
        <f t="shared" si="3"/>
        <v>0</v>
      </c>
      <c r="U43" s="3">
        <f t="shared" si="0"/>
        <v>1027.1000000000004</v>
      </c>
    </row>
    <row r="44" spans="1:21" s="23" customFormat="1" ht="38.25" customHeight="1">
      <c r="A44" s="93"/>
      <c r="B44" s="95" t="s">
        <v>51</v>
      </c>
      <c r="C44" s="6">
        <f>SUM(C40:C43)</f>
        <v>32847.806999999986</v>
      </c>
      <c r="D44" s="6">
        <f t="shared" ref="D44:T44" si="13">SUM(D40:D43)</f>
        <v>70.015000000000001</v>
      </c>
      <c r="E44" s="6">
        <f t="shared" si="13"/>
        <v>365.58199999999994</v>
      </c>
      <c r="F44" s="6">
        <f t="shared" si="13"/>
        <v>0</v>
      </c>
      <c r="G44" s="6">
        <f t="shared" si="13"/>
        <v>0</v>
      </c>
      <c r="H44" s="6">
        <f t="shared" si="13"/>
        <v>32917.821999999993</v>
      </c>
      <c r="I44" s="6">
        <f t="shared" si="13"/>
        <v>0</v>
      </c>
      <c r="J44" s="6">
        <f t="shared" si="13"/>
        <v>0</v>
      </c>
      <c r="K44" s="6">
        <f t="shared" si="13"/>
        <v>0</v>
      </c>
      <c r="L44" s="6">
        <f t="shared" si="13"/>
        <v>0</v>
      </c>
      <c r="M44" s="6">
        <f t="shared" si="13"/>
        <v>0</v>
      </c>
      <c r="N44" s="6">
        <f t="shared" si="13"/>
        <v>0</v>
      </c>
      <c r="O44" s="6">
        <f t="shared" si="13"/>
        <v>5.5</v>
      </c>
      <c r="P44" s="6">
        <f t="shared" si="13"/>
        <v>0.17</v>
      </c>
      <c r="Q44" s="6">
        <f t="shared" si="13"/>
        <v>5.67</v>
      </c>
      <c r="R44" s="6">
        <f t="shared" si="13"/>
        <v>0</v>
      </c>
      <c r="S44" s="6">
        <f t="shared" si="13"/>
        <v>0</v>
      </c>
      <c r="T44" s="6">
        <f t="shared" si="13"/>
        <v>5.67</v>
      </c>
      <c r="U44" s="6">
        <f t="shared" si="0"/>
        <v>32923.491999999991</v>
      </c>
    </row>
    <row r="45" spans="1:21" ht="38.25" customHeight="1">
      <c r="A45" s="94">
        <v>29</v>
      </c>
      <c r="B45" s="96" t="s">
        <v>52</v>
      </c>
      <c r="C45" s="3">
        <f>'July 2021'!H45</f>
        <v>8075.3321000000005</v>
      </c>
      <c r="D45" s="3">
        <v>7.51</v>
      </c>
      <c r="E45" s="3">
        <f>'July 2021'!E45+'august 2021'!D45</f>
        <v>34.4</v>
      </c>
      <c r="F45" s="3">
        <v>0</v>
      </c>
      <c r="G45" s="3">
        <f>'July 2021'!G45+'august 2021'!F45</f>
        <v>0</v>
      </c>
      <c r="H45" s="3">
        <f t="shared" si="1"/>
        <v>8082.8421000000008</v>
      </c>
      <c r="I45" s="3">
        <f>'July 2021'!N45</f>
        <v>0.93000000000000016</v>
      </c>
      <c r="J45" s="3">
        <v>0</v>
      </c>
      <c r="K45" s="3">
        <f>'July 2021'!K45+'august 2021'!J45</f>
        <v>7.0000000000000007E-2</v>
      </c>
      <c r="L45" s="3">
        <v>0</v>
      </c>
      <c r="M45" s="3">
        <f>'July 2021'!M45+'august 2021'!L45</f>
        <v>0</v>
      </c>
      <c r="N45" s="3">
        <f t="shared" si="2"/>
        <v>0.93000000000000016</v>
      </c>
      <c r="O45" s="3">
        <f>'July 2021'!T45</f>
        <v>14.43</v>
      </c>
      <c r="P45" s="3">
        <v>0.17</v>
      </c>
      <c r="Q45" s="3">
        <f>'July 2021'!Q45+'august 2021'!P45</f>
        <v>0.17</v>
      </c>
      <c r="R45" s="3">
        <v>0</v>
      </c>
      <c r="S45" s="3">
        <f>'July 2021'!S45+'august 2021'!R45</f>
        <v>0</v>
      </c>
      <c r="T45" s="3">
        <f t="shared" si="3"/>
        <v>14.6</v>
      </c>
      <c r="U45" s="3">
        <f t="shared" si="0"/>
        <v>8098.3721000000014</v>
      </c>
    </row>
    <row r="46" spans="1:21" ht="38.25" customHeight="1">
      <c r="A46" s="94">
        <v>30</v>
      </c>
      <c r="B46" s="96" t="s">
        <v>53</v>
      </c>
      <c r="C46" s="3">
        <f>'July 2021'!H46</f>
        <v>7735.1050000000014</v>
      </c>
      <c r="D46" s="3">
        <v>20.21</v>
      </c>
      <c r="E46" s="3">
        <f>'July 2021'!E46+'august 2021'!D46</f>
        <v>88.19</v>
      </c>
      <c r="F46" s="3">
        <v>0</v>
      </c>
      <c r="G46" s="3">
        <f>'July 2021'!G46+'august 2021'!F46</f>
        <v>0</v>
      </c>
      <c r="H46" s="3">
        <f t="shared" si="1"/>
        <v>7755.3150000000014</v>
      </c>
      <c r="I46" s="3">
        <f>'July 2021'!N46</f>
        <v>0.96</v>
      </c>
      <c r="J46" s="3">
        <v>0</v>
      </c>
      <c r="K46" s="3">
        <f>'July 2021'!K46+'august 2021'!J46</f>
        <v>0</v>
      </c>
      <c r="L46" s="3">
        <v>0</v>
      </c>
      <c r="M46" s="3">
        <f>'July 2021'!M46+'august 2021'!L46</f>
        <v>0</v>
      </c>
      <c r="N46" s="3">
        <f t="shared" si="2"/>
        <v>0.96</v>
      </c>
      <c r="O46" s="3">
        <f>'July 2021'!T46</f>
        <v>0</v>
      </c>
      <c r="P46" s="3">
        <v>0</v>
      </c>
      <c r="Q46" s="3">
        <f>'July 2021'!Q46+'august 2021'!P46</f>
        <v>0</v>
      </c>
      <c r="R46" s="3">
        <v>0</v>
      </c>
      <c r="S46" s="3">
        <f>'July 2021'!S46+'august 2021'!R46</f>
        <v>0</v>
      </c>
      <c r="T46" s="3">
        <f t="shared" si="3"/>
        <v>0</v>
      </c>
      <c r="U46" s="3">
        <f t="shared" si="0"/>
        <v>7756.2750000000015</v>
      </c>
    </row>
    <row r="47" spans="1:21" s="23" customFormat="1" ht="38.25" customHeight="1">
      <c r="A47" s="94">
        <v>31</v>
      </c>
      <c r="B47" s="96" t="s">
        <v>54</v>
      </c>
      <c r="C47" s="3">
        <f>'July 2021'!H47</f>
        <v>8445.1500000000015</v>
      </c>
      <c r="D47" s="3">
        <v>15.39</v>
      </c>
      <c r="E47" s="3">
        <f>'July 2021'!E47+'august 2021'!D47</f>
        <v>62.11</v>
      </c>
      <c r="F47" s="3">
        <v>0</v>
      </c>
      <c r="G47" s="3">
        <f>'July 2021'!G47+'august 2021'!F47</f>
        <v>0</v>
      </c>
      <c r="H47" s="3">
        <f t="shared" si="1"/>
        <v>8460.5400000000009</v>
      </c>
      <c r="I47" s="3">
        <f>'July 2021'!N47</f>
        <v>6.89</v>
      </c>
      <c r="J47" s="3">
        <v>0</v>
      </c>
      <c r="K47" s="3">
        <f>'July 2021'!K47+'august 2021'!J47</f>
        <v>0</v>
      </c>
      <c r="L47" s="3">
        <v>0</v>
      </c>
      <c r="M47" s="3">
        <f>'July 2021'!M47+'august 2021'!L47</f>
        <v>0</v>
      </c>
      <c r="N47" s="3">
        <f t="shared" si="2"/>
        <v>6.89</v>
      </c>
      <c r="O47" s="3">
        <f>'July 2021'!T47</f>
        <v>0.03</v>
      </c>
      <c r="P47" s="3">
        <v>0</v>
      </c>
      <c r="Q47" s="3">
        <f>'July 2021'!Q47+'august 2021'!P47</f>
        <v>0</v>
      </c>
      <c r="R47" s="3">
        <v>0</v>
      </c>
      <c r="S47" s="3">
        <f>'July 2021'!S47+'august 2021'!R47</f>
        <v>0</v>
      </c>
      <c r="T47" s="3">
        <f t="shared" si="3"/>
        <v>0.03</v>
      </c>
      <c r="U47" s="3">
        <f t="shared" si="0"/>
        <v>8467.4600000000009</v>
      </c>
    </row>
    <row r="48" spans="1:21" s="23" customFormat="1" ht="38.25" customHeight="1">
      <c r="A48" s="94">
        <v>32</v>
      </c>
      <c r="B48" s="96" t="s">
        <v>55</v>
      </c>
      <c r="C48" s="3">
        <f>'July 2021'!H48</f>
        <v>7654.9989999999998</v>
      </c>
      <c r="D48" s="3">
        <v>26.6</v>
      </c>
      <c r="E48" s="3">
        <f>'July 2021'!E48+'august 2021'!D48</f>
        <v>179.56899999999999</v>
      </c>
      <c r="F48" s="3">
        <v>0</v>
      </c>
      <c r="G48" s="3">
        <f>'July 2021'!G48+'august 2021'!F48</f>
        <v>0</v>
      </c>
      <c r="H48" s="3">
        <f t="shared" si="1"/>
        <v>7681.5990000000002</v>
      </c>
      <c r="I48" s="3">
        <f>'July 2021'!N48</f>
        <v>0.505</v>
      </c>
      <c r="J48" s="3">
        <v>0</v>
      </c>
      <c r="K48" s="3">
        <f>'July 2021'!K48+'august 2021'!J48</f>
        <v>0</v>
      </c>
      <c r="L48" s="3">
        <v>0</v>
      </c>
      <c r="M48" s="3">
        <f>'July 2021'!M48+'august 2021'!L48</f>
        <v>0</v>
      </c>
      <c r="N48" s="3">
        <f t="shared" si="2"/>
        <v>0.505</v>
      </c>
      <c r="O48" s="3">
        <f>'July 2021'!T48</f>
        <v>0</v>
      </c>
      <c r="P48" s="3">
        <v>0</v>
      </c>
      <c r="Q48" s="3">
        <f>'July 2021'!Q48+'august 2021'!P48</f>
        <v>0</v>
      </c>
      <c r="R48" s="3">
        <v>0</v>
      </c>
      <c r="S48" s="3">
        <f>'July 2021'!S48+'august 2021'!R48</f>
        <v>0</v>
      </c>
      <c r="T48" s="3">
        <f t="shared" si="3"/>
        <v>0</v>
      </c>
      <c r="U48" s="3">
        <f t="shared" si="0"/>
        <v>7682.1040000000003</v>
      </c>
    </row>
    <row r="49" spans="1:21" s="23" customFormat="1" ht="38.25" customHeight="1">
      <c r="A49" s="93"/>
      <c r="B49" s="95" t="s">
        <v>56</v>
      </c>
      <c r="C49" s="6">
        <f>SUM(C45:C48)</f>
        <v>31910.586100000004</v>
      </c>
      <c r="D49" s="6">
        <f t="shared" ref="D49:T49" si="14">SUM(D45:D48)</f>
        <v>69.710000000000008</v>
      </c>
      <c r="E49" s="6">
        <f t="shared" si="14"/>
        <v>364.26900000000001</v>
      </c>
      <c r="F49" s="6">
        <f t="shared" si="14"/>
        <v>0</v>
      </c>
      <c r="G49" s="6">
        <f t="shared" si="14"/>
        <v>0</v>
      </c>
      <c r="H49" s="6">
        <f t="shared" si="14"/>
        <v>31980.296100000007</v>
      </c>
      <c r="I49" s="6">
        <f t="shared" si="14"/>
        <v>9.2850000000000001</v>
      </c>
      <c r="J49" s="6">
        <f t="shared" si="14"/>
        <v>0</v>
      </c>
      <c r="K49" s="6">
        <f t="shared" si="14"/>
        <v>7.0000000000000007E-2</v>
      </c>
      <c r="L49" s="6">
        <f t="shared" si="14"/>
        <v>0</v>
      </c>
      <c r="M49" s="6">
        <f t="shared" si="14"/>
        <v>0</v>
      </c>
      <c r="N49" s="6">
        <f t="shared" si="14"/>
        <v>9.2850000000000001</v>
      </c>
      <c r="O49" s="6">
        <f t="shared" si="14"/>
        <v>14.459999999999999</v>
      </c>
      <c r="P49" s="6">
        <f t="shared" si="14"/>
        <v>0.17</v>
      </c>
      <c r="Q49" s="6">
        <f t="shared" si="14"/>
        <v>0.17</v>
      </c>
      <c r="R49" s="6">
        <f t="shared" si="14"/>
        <v>0</v>
      </c>
      <c r="S49" s="6">
        <f t="shared" si="14"/>
        <v>0</v>
      </c>
      <c r="T49" s="6">
        <f t="shared" si="14"/>
        <v>14.629999999999999</v>
      </c>
      <c r="U49" s="6">
        <f t="shared" si="0"/>
        <v>32004.211100000008</v>
      </c>
    </row>
    <row r="50" spans="1:21" s="23" customFormat="1" ht="38.25" customHeight="1">
      <c r="A50" s="93"/>
      <c r="B50" s="95" t="s">
        <v>57</v>
      </c>
      <c r="C50" s="6">
        <f>C49+C44</f>
        <v>64758.393099999987</v>
      </c>
      <c r="D50" s="6">
        <f t="shared" ref="D50:T50" si="15">D49+D44</f>
        <v>139.72500000000002</v>
      </c>
      <c r="E50" s="6">
        <f t="shared" si="15"/>
        <v>729.85099999999989</v>
      </c>
      <c r="F50" s="6">
        <f t="shared" si="15"/>
        <v>0</v>
      </c>
      <c r="G50" s="6">
        <f t="shared" si="15"/>
        <v>0</v>
      </c>
      <c r="H50" s="6">
        <f t="shared" si="15"/>
        <v>64898.1181</v>
      </c>
      <c r="I50" s="6">
        <f t="shared" si="15"/>
        <v>9.2850000000000001</v>
      </c>
      <c r="J50" s="6">
        <f t="shared" si="15"/>
        <v>0</v>
      </c>
      <c r="K50" s="6">
        <f t="shared" si="15"/>
        <v>7.0000000000000007E-2</v>
      </c>
      <c r="L50" s="6">
        <f t="shared" si="15"/>
        <v>0</v>
      </c>
      <c r="M50" s="6">
        <f t="shared" si="15"/>
        <v>0</v>
      </c>
      <c r="N50" s="6">
        <f t="shared" si="15"/>
        <v>9.2850000000000001</v>
      </c>
      <c r="O50" s="6">
        <f t="shared" si="15"/>
        <v>19.96</v>
      </c>
      <c r="P50" s="6">
        <f t="shared" si="15"/>
        <v>0.34</v>
      </c>
      <c r="Q50" s="6">
        <f t="shared" si="15"/>
        <v>5.84</v>
      </c>
      <c r="R50" s="6">
        <f t="shared" si="15"/>
        <v>0</v>
      </c>
      <c r="S50" s="6">
        <f t="shared" si="15"/>
        <v>0</v>
      </c>
      <c r="T50" s="6">
        <f t="shared" si="15"/>
        <v>20.299999999999997</v>
      </c>
      <c r="U50" s="6">
        <f t="shared" si="0"/>
        <v>64927.703100000006</v>
      </c>
    </row>
    <row r="51" spans="1:21" s="23" customFormat="1" ht="38.25" customHeight="1">
      <c r="A51" s="93"/>
      <c r="B51" s="95" t="s">
        <v>58</v>
      </c>
      <c r="C51" s="6">
        <f>C50+C39+C25</f>
        <v>112803.68889999998</v>
      </c>
      <c r="D51" s="6">
        <f t="shared" ref="D51:T51" si="16">D50+D39+D25</f>
        <v>209.90500000000003</v>
      </c>
      <c r="E51" s="6">
        <f t="shared" si="16"/>
        <v>1062.1159999999998</v>
      </c>
      <c r="F51" s="6">
        <f t="shared" si="16"/>
        <v>7.93</v>
      </c>
      <c r="G51" s="6">
        <f t="shared" si="16"/>
        <v>189.75799999999998</v>
      </c>
      <c r="H51" s="6">
        <f t="shared" si="16"/>
        <v>113005.6639</v>
      </c>
      <c r="I51" s="6">
        <f t="shared" si="16"/>
        <v>7286.2520000000004</v>
      </c>
      <c r="J51" s="6">
        <f t="shared" si="16"/>
        <v>61.533999999999999</v>
      </c>
      <c r="K51" s="6">
        <f t="shared" si="16"/>
        <v>442.84100000000001</v>
      </c>
      <c r="L51" s="6">
        <f t="shared" si="16"/>
        <v>0</v>
      </c>
      <c r="M51" s="6">
        <f t="shared" si="16"/>
        <v>19.510000000000002</v>
      </c>
      <c r="N51" s="6">
        <f t="shared" si="16"/>
        <v>7347.7860000000001</v>
      </c>
      <c r="O51" s="6">
        <f t="shared" si="16"/>
        <v>915.32899999999995</v>
      </c>
      <c r="P51" s="6">
        <f t="shared" si="16"/>
        <v>0.37</v>
      </c>
      <c r="Q51" s="6">
        <f t="shared" si="16"/>
        <v>10.557</v>
      </c>
      <c r="R51" s="6">
        <f t="shared" si="16"/>
        <v>0</v>
      </c>
      <c r="S51" s="6">
        <f t="shared" si="16"/>
        <v>19.554999999999996</v>
      </c>
      <c r="T51" s="6">
        <f t="shared" si="16"/>
        <v>915.69899999999996</v>
      </c>
      <c r="U51" s="6">
        <f t="shared" si="0"/>
        <v>121269.1489</v>
      </c>
    </row>
    <row r="52" spans="1:21" s="23" customFormat="1" ht="38.25" customHeight="1">
      <c r="A52" s="38"/>
      <c r="B52" s="48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</row>
    <row r="53" spans="1:21" s="38" customFormat="1" ht="24.75" customHeight="1">
      <c r="B53" s="46"/>
      <c r="C53" s="213" t="s">
        <v>59</v>
      </c>
      <c r="D53" s="213"/>
      <c r="E53" s="213"/>
      <c r="F53" s="213"/>
      <c r="G53" s="213"/>
      <c r="H53" s="22"/>
      <c r="I53" s="92"/>
      <c r="J53" s="92">
        <f>D51+J51+P51-F51-L51-R51</f>
        <v>263.87900000000002</v>
      </c>
      <c r="K53" s="92"/>
      <c r="L53" s="92"/>
      <c r="M53" s="92"/>
      <c r="N53" s="92"/>
      <c r="R53" s="92"/>
      <c r="U53" s="92"/>
    </row>
    <row r="54" spans="1:21" s="38" customFormat="1" ht="30" customHeight="1">
      <c r="B54" s="46"/>
      <c r="C54" s="213" t="s">
        <v>60</v>
      </c>
      <c r="D54" s="213"/>
      <c r="E54" s="213"/>
      <c r="F54" s="213"/>
      <c r="G54" s="213"/>
      <c r="H54" s="19"/>
      <c r="I54" s="92"/>
      <c r="J54" s="92">
        <f>E51+K51+Q51-G51-M51-S51</f>
        <v>1286.6909999999998</v>
      </c>
      <c r="K54" s="92"/>
      <c r="L54" s="92"/>
      <c r="M54" s="92"/>
      <c r="N54" s="92"/>
      <c r="R54" s="92"/>
      <c r="T54" s="92"/>
    </row>
    <row r="55" spans="1:21" ht="33" customHeight="1">
      <c r="C55" s="213" t="s">
        <v>61</v>
      </c>
      <c r="D55" s="213"/>
      <c r="E55" s="213"/>
      <c r="F55" s="213"/>
      <c r="G55" s="213"/>
      <c r="H55" s="19"/>
      <c r="I55" s="39"/>
      <c r="J55" s="46">
        <f>H51+N51+T51</f>
        <v>121269.1489</v>
      </c>
      <c r="K55" s="19"/>
      <c r="L55" s="19"/>
      <c r="M55" s="28" t="e">
        <f>#REF!+'august 2021'!J53</f>
        <v>#REF!</v>
      </c>
      <c r="N55" s="19"/>
      <c r="P55" s="38"/>
      <c r="Q55" s="40"/>
      <c r="U55" s="40"/>
    </row>
    <row r="56" spans="1:21" ht="33" customHeight="1">
      <c r="C56" s="41"/>
      <c r="D56" s="92"/>
      <c r="E56" s="92"/>
      <c r="F56" s="92"/>
      <c r="G56" s="92"/>
      <c r="H56" s="19"/>
      <c r="I56" s="39"/>
      <c r="J56" s="92"/>
      <c r="K56" s="19"/>
      <c r="L56" s="19"/>
      <c r="M56" s="19"/>
      <c r="N56" s="28">
        <f>'[1]sep 2020 '!J56+'august 2021'!J53</f>
        <v>117014.78989999999</v>
      </c>
      <c r="P56" s="38"/>
      <c r="Q56" s="40"/>
      <c r="U56" s="40"/>
    </row>
    <row r="57" spans="1:21" ht="37.5" customHeight="1">
      <c r="B57" s="201" t="s">
        <v>62</v>
      </c>
      <c r="C57" s="201"/>
      <c r="D57" s="201"/>
      <c r="E57" s="201"/>
      <c r="F57" s="201"/>
      <c r="G57" s="22"/>
      <c r="H57" s="23"/>
      <c r="I57" s="24"/>
      <c r="J57" s="202"/>
      <c r="K57" s="199"/>
      <c r="L57" s="199"/>
      <c r="M57" s="42">
        <f>'April 2021'!J55+'august 2021'!J53</f>
        <v>120480.3979</v>
      </c>
      <c r="N57" s="23"/>
      <c r="O57" s="23"/>
      <c r="P57" s="90"/>
      <c r="Q57" s="201" t="s">
        <v>63</v>
      </c>
      <c r="R57" s="201"/>
      <c r="S57" s="201"/>
      <c r="T57" s="201"/>
      <c r="U57" s="201"/>
    </row>
    <row r="58" spans="1:21" ht="37.5" customHeight="1">
      <c r="B58" s="201" t="s">
        <v>64</v>
      </c>
      <c r="C58" s="201"/>
      <c r="D58" s="201"/>
      <c r="E58" s="201"/>
      <c r="F58" s="201"/>
      <c r="G58" s="23"/>
      <c r="H58" s="22"/>
      <c r="I58" s="26"/>
      <c r="J58" s="27"/>
      <c r="K58" s="91"/>
      <c r="L58" s="27"/>
      <c r="M58" s="23"/>
      <c r="N58" s="57">
        <f>'July 2021'!J55+'august 2021'!J53</f>
        <v>121269.14889999999</v>
      </c>
      <c r="O58" s="57">
        <f>'April 2021'!J55+'august 2021'!J53</f>
        <v>120480.3979</v>
      </c>
      <c r="P58" s="90"/>
      <c r="Q58" s="201" t="s">
        <v>64</v>
      </c>
      <c r="R58" s="201"/>
      <c r="S58" s="201"/>
      <c r="T58" s="201"/>
      <c r="U58" s="201"/>
    </row>
    <row r="59" spans="1:21" ht="37.5" customHeight="1">
      <c r="H59" s="28">
        <f>'[1]Feb 2021'!J55+'august 2021'!J53</f>
        <v>119959.58689999999</v>
      </c>
      <c r="J59" s="199" t="s">
        <v>65</v>
      </c>
      <c r="K59" s="199"/>
      <c r="L59" s="199"/>
      <c r="M59" s="28" t="e">
        <f>#REF!+'august 2021'!J53</f>
        <v>#REF!</v>
      </c>
    </row>
    <row r="60" spans="1:21" ht="37.5" customHeight="1">
      <c r="G60" s="19"/>
      <c r="H60" s="28">
        <f>H51+N51+T51</f>
        <v>121269.1489</v>
      </c>
      <c r="J60" s="199" t="s">
        <v>66</v>
      </c>
      <c r="K60" s="199"/>
      <c r="L60" s="199"/>
      <c r="M60" s="28" t="e">
        <f>#REF!+'august 2021'!J53</f>
        <v>#REF!</v>
      </c>
    </row>
    <row r="61" spans="1:21">
      <c r="H61" s="43"/>
    </row>
    <row r="62" spans="1:21">
      <c r="H62" s="28">
        <f>'[1]nov 2020'!J56+'august 2021'!J53</f>
        <v>118878.72989999999</v>
      </c>
      <c r="I62" s="44"/>
      <c r="J62" s="43"/>
    </row>
    <row r="63" spans="1:21">
      <c r="H63" s="28">
        <f>'[1]nov 2020'!J56+'august 2021'!J53</f>
        <v>118878.72989999999</v>
      </c>
      <c r="I63" s="97">
        <f>'June 2021)'!J55+'august 2021'!J53</f>
        <v>120940.37790000001</v>
      </c>
      <c r="J63" s="43"/>
    </row>
    <row r="64" spans="1:21">
      <c r="H64" s="28">
        <f>'[2]nov 17'!J53+'[2]dec 17'!J51</f>
        <v>98988.2883</v>
      </c>
      <c r="I64" s="44"/>
      <c r="J64" s="43"/>
    </row>
    <row r="65" spans="8:21">
      <c r="H65" s="43"/>
      <c r="I65" s="44"/>
      <c r="J65" s="43"/>
    </row>
    <row r="66" spans="8:21">
      <c r="H66" s="43"/>
      <c r="I66" s="44"/>
      <c r="J66" s="43"/>
    </row>
    <row r="67" spans="8:21">
      <c r="P67" s="21"/>
      <c r="Q67" s="21"/>
      <c r="R67" s="21"/>
      <c r="S67" s="35"/>
      <c r="T67" s="21"/>
      <c r="U67" s="21"/>
    </row>
    <row r="68" spans="8:21">
      <c r="P68" s="21"/>
      <c r="Q68" s="21"/>
      <c r="R68" s="21"/>
      <c r="S68" s="35"/>
      <c r="T68" s="21"/>
      <c r="U68" s="21"/>
    </row>
  </sheetData>
  <mergeCells count="30">
    <mergeCell ref="J59:L59"/>
    <mergeCell ref="J60:L60"/>
    <mergeCell ref="C55:G55"/>
    <mergeCell ref="B57:F57"/>
    <mergeCell ref="J57:L57"/>
    <mergeCell ref="Q57:U57"/>
    <mergeCell ref="B58:F58"/>
    <mergeCell ref="Q58:U58"/>
    <mergeCell ref="P5:Q5"/>
    <mergeCell ref="R5:S5"/>
    <mergeCell ref="T5:T6"/>
    <mergeCell ref="U5:U6"/>
    <mergeCell ref="C53:G53"/>
    <mergeCell ref="C54:G54"/>
    <mergeCell ref="H5:H6"/>
    <mergeCell ref="I5:I6"/>
    <mergeCell ref="J5:K5"/>
    <mergeCell ref="L5:M5"/>
    <mergeCell ref="N5:N6"/>
    <mergeCell ref="O5:O6"/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</mergeCells>
  <pageMargins left="0.15748031496062992" right="0.23622047244094491" top="0.27559055118110237" bottom="0.15748031496062992" header="0.19685039370078741" footer="0.15748031496062992"/>
  <pageSetup paperSize="8" scale="36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8"/>
  <sheetViews>
    <sheetView zoomScale="48" zoomScaleNormal="48" workbookViewId="0">
      <pane xSplit="2" ySplit="6" topLeftCell="D49" activePane="bottomRight" state="frozen"/>
      <selection pane="topRight" activeCell="C1" sqref="C1"/>
      <selection pane="bottomLeft" activeCell="A7" sqref="A7"/>
      <selection pane="bottomRight" sqref="A1:U1"/>
    </sheetView>
  </sheetViews>
  <sheetFormatPr defaultRowHeight="31.5"/>
  <cols>
    <col min="1" max="1" width="11.5703125" style="21" customWidth="1"/>
    <col min="2" max="2" width="40.7109375" style="49" customWidth="1"/>
    <col min="3" max="3" width="28.140625" style="21" customWidth="1"/>
    <col min="4" max="5" width="25.42578125" style="21" customWidth="1"/>
    <col min="6" max="6" width="28.42578125" style="21" customWidth="1"/>
    <col min="7" max="7" width="31.28515625" style="21" customWidth="1"/>
    <col min="8" max="8" width="32.42578125" style="21" customWidth="1"/>
    <col min="9" max="9" width="33" style="29" customWidth="1"/>
    <col min="10" max="15" width="25.42578125" style="21" customWidth="1"/>
    <col min="16" max="18" width="25.42578125" style="30" customWidth="1"/>
    <col min="19" max="19" width="25.42578125" style="31" customWidth="1"/>
    <col min="20" max="20" width="25.42578125" style="30" customWidth="1"/>
    <col min="21" max="21" width="28.140625" style="30" customWidth="1"/>
    <col min="22" max="16384" width="9.140625" style="21"/>
  </cols>
  <sheetData>
    <row r="1" spans="1:21" ht="55.5" customHeight="1">
      <c r="A1" s="207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</row>
    <row r="2" spans="1:21" ht="15" customHeight="1">
      <c r="A2" s="209" t="s">
        <v>73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</row>
    <row r="3" spans="1:21" ht="32.25" customHeight="1">
      <c r="A3" s="209"/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</row>
    <row r="4" spans="1:21" s="35" customFormat="1" ht="43.5" customHeight="1">
      <c r="A4" s="207" t="s">
        <v>2</v>
      </c>
      <c r="B4" s="211" t="s">
        <v>3</v>
      </c>
      <c r="C4" s="207" t="s">
        <v>4</v>
      </c>
      <c r="D4" s="207"/>
      <c r="E4" s="207"/>
      <c r="F4" s="207"/>
      <c r="G4" s="207"/>
      <c r="H4" s="207"/>
      <c r="I4" s="207" t="s">
        <v>5</v>
      </c>
      <c r="J4" s="210"/>
      <c r="K4" s="210"/>
      <c r="L4" s="210"/>
      <c r="M4" s="210"/>
      <c r="N4" s="210"/>
      <c r="O4" s="207" t="s">
        <v>6</v>
      </c>
      <c r="P4" s="210"/>
      <c r="Q4" s="210"/>
      <c r="R4" s="210"/>
      <c r="S4" s="210"/>
      <c r="T4" s="210"/>
      <c r="U4" s="102"/>
    </row>
    <row r="5" spans="1:21" s="35" customFormat="1" ht="54.75" customHeight="1">
      <c r="A5" s="210"/>
      <c r="B5" s="212"/>
      <c r="C5" s="207" t="s">
        <v>7</v>
      </c>
      <c r="D5" s="207" t="s">
        <v>8</v>
      </c>
      <c r="E5" s="207"/>
      <c r="F5" s="207" t="s">
        <v>9</v>
      </c>
      <c r="G5" s="207"/>
      <c r="H5" s="207" t="s">
        <v>10</v>
      </c>
      <c r="I5" s="207" t="s">
        <v>7</v>
      </c>
      <c r="J5" s="207" t="s">
        <v>8</v>
      </c>
      <c r="K5" s="207"/>
      <c r="L5" s="207" t="s">
        <v>9</v>
      </c>
      <c r="M5" s="207"/>
      <c r="N5" s="207" t="s">
        <v>10</v>
      </c>
      <c r="O5" s="207" t="s">
        <v>7</v>
      </c>
      <c r="P5" s="207" t="s">
        <v>8</v>
      </c>
      <c r="Q5" s="207"/>
      <c r="R5" s="207" t="s">
        <v>9</v>
      </c>
      <c r="S5" s="207"/>
      <c r="T5" s="207" t="s">
        <v>10</v>
      </c>
      <c r="U5" s="207" t="s">
        <v>11</v>
      </c>
    </row>
    <row r="6" spans="1:21" s="35" customFormat="1" ht="38.25" customHeight="1">
      <c r="A6" s="210"/>
      <c r="B6" s="212"/>
      <c r="C6" s="210"/>
      <c r="D6" s="101" t="s">
        <v>12</v>
      </c>
      <c r="E6" s="101" t="s">
        <v>13</v>
      </c>
      <c r="F6" s="101" t="s">
        <v>12</v>
      </c>
      <c r="G6" s="101" t="s">
        <v>13</v>
      </c>
      <c r="H6" s="207"/>
      <c r="I6" s="210"/>
      <c r="J6" s="101" t="s">
        <v>12</v>
      </c>
      <c r="K6" s="101" t="s">
        <v>13</v>
      </c>
      <c r="L6" s="101" t="s">
        <v>12</v>
      </c>
      <c r="M6" s="101" t="s">
        <v>13</v>
      </c>
      <c r="N6" s="207"/>
      <c r="O6" s="210"/>
      <c r="P6" s="101" t="s">
        <v>12</v>
      </c>
      <c r="Q6" s="101" t="s">
        <v>13</v>
      </c>
      <c r="R6" s="101" t="s">
        <v>12</v>
      </c>
      <c r="S6" s="101" t="s">
        <v>13</v>
      </c>
      <c r="T6" s="207"/>
      <c r="U6" s="207"/>
    </row>
    <row r="7" spans="1:21" ht="38.25" customHeight="1">
      <c r="A7" s="102">
        <v>1</v>
      </c>
      <c r="B7" s="104" t="s">
        <v>14</v>
      </c>
      <c r="C7" s="3">
        <f>'[3]august 2021'!H7</f>
        <v>450.93199999999985</v>
      </c>
      <c r="D7" s="3">
        <v>0</v>
      </c>
      <c r="E7" s="3">
        <f>'[3]august 2021'!E7+'september 2021'!D7</f>
        <v>0</v>
      </c>
      <c r="F7" s="3">
        <v>0</v>
      </c>
      <c r="G7" s="3">
        <f>'[3]august 2021'!G7+'september 2021'!F7</f>
        <v>8.9580000000000002</v>
      </c>
      <c r="H7" s="3">
        <f>C7+(D7-F7)</f>
        <v>450.93199999999985</v>
      </c>
      <c r="I7" s="3">
        <f>'[3]august 2021'!N7</f>
        <v>588.12299999999982</v>
      </c>
      <c r="J7" s="3">
        <v>1.085</v>
      </c>
      <c r="K7" s="3">
        <f>'[3]august 2021'!K7+'september 2021'!J7</f>
        <v>38.153000000000006</v>
      </c>
      <c r="L7" s="3">
        <v>0</v>
      </c>
      <c r="M7" s="3">
        <f>'[3]august 2021'!M7+'september 2021'!L7</f>
        <v>0</v>
      </c>
      <c r="N7" s="3">
        <f>I7+J7-L7</f>
        <v>589.20799999999986</v>
      </c>
      <c r="O7" s="3">
        <f>'[3]august 2021'!T7</f>
        <v>70.100000000000009</v>
      </c>
      <c r="P7" s="3">
        <v>0</v>
      </c>
      <c r="Q7" s="3">
        <f>'[3]august 2021'!Q7+'september 2021'!P7</f>
        <v>1.88</v>
      </c>
      <c r="R7" s="3">
        <v>0</v>
      </c>
      <c r="S7" s="3">
        <f>'[3]august 2021'!S7+'september 2021'!R7</f>
        <v>1.88</v>
      </c>
      <c r="T7" s="3">
        <f>O7+(P7-R7)</f>
        <v>70.100000000000009</v>
      </c>
      <c r="U7" s="3">
        <f>H7+N7+T7</f>
        <v>1110.2399999999996</v>
      </c>
    </row>
    <row r="8" spans="1:21" ht="38.25" customHeight="1">
      <c r="A8" s="102">
        <v>2</v>
      </c>
      <c r="B8" s="104" t="s">
        <v>15</v>
      </c>
      <c r="C8" s="3">
        <f>'[3]august 2021'!H8</f>
        <v>5.3350000000000009</v>
      </c>
      <c r="D8" s="3">
        <v>0</v>
      </c>
      <c r="E8" s="3">
        <f>'[3]august 2021'!E8+'september 2021'!D8</f>
        <v>0</v>
      </c>
      <c r="F8" s="3">
        <v>0</v>
      </c>
      <c r="G8" s="3">
        <f>'[3]august 2021'!G8+'september 2021'!F8</f>
        <v>0</v>
      </c>
      <c r="H8" s="3">
        <f>C8+(D8-F8)</f>
        <v>5.3350000000000009</v>
      </c>
      <c r="I8" s="3">
        <f>'[3]august 2021'!N8</f>
        <v>97.944000000000017</v>
      </c>
      <c r="J8" s="3">
        <v>12.44</v>
      </c>
      <c r="K8" s="3">
        <f>'[3]august 2021'!K8+'september 2021'!J8</f>
        <v>31.713999999999999</v>
      </c>
      <c r="L8" s="3">
        <v>0</v>
      </c>
      <c r="M8" s="3">
        <f>'[3]august 2021'!M8+'september 2021'!L8</f>
        <v>0</v>
      </c>
      <c r="N8" s="3">
        <f>I8+J8-L8</f>
        <v>110.38400000000001</v>
      </c>
      <c r="O8" s="3">
        <f>'[3]august 2021'!T8</f>
        <v>0.21000000000000002</v>
      </c>
      <c r="P8" s="3">
        <v>0</v>
      </c>
      <c r="Q8" s="3">
        <f>'[3]august 2021'!Q8+'september 2021'!P8</f>
        <v>0</v>
      </c>
      <c r="R8" s="3">
        <v>0</v>
      </c>
      <c r="S8" s="3">
        <f>'[3]august 2021'!S8+'september 2021'!R8</f>
        <v>0</v>
      </c>
      <c r="T8" s="3">
        <f>O8+(P8-R8)</f>
        <v>0.21000000000000002</v>
      </c>
      <c r="U8" s="3">
        <f>H8+N8+T8</f>
        <v>115.92900000000002</v>
      </c>
    </row>
    <row r="9" spans="1:21" ht="38.25" customHeight="1">
      <c r="A9" s="102">
        <v>3</v>
      </c>
      <c r="B9" s="104" t="s">
        <v>16</v>
      </c>
      <c r="C9" s="3">
        <f>'[3]august 2021'!H9</f>
        <v>308.7600000000001</v>
      </c>
      <c r="D9" s="3">
        <v>0</v>
      </c>
      <c r="E9" s="3">
        <f>'[3]august 2021'!E9+'september 2021'!D9</f>
        <v>0</v>
      </c>
      <c r="F9" s="3">
        <v>0</v>
      </c>
      <c r="G9" s="3">
        <f>'[3]august 2021'!G9+'september 2021'!F9</f>
        <v>0</v>
      </c>
      <c r="H9" s="3">
        <f>C9+(D9-F9)</f>
        <v>308.7600000000001</v>
      </c>
      <c r="I9" s="3">
        <f>'[3]august 2021'!N9</f>
        <v>541.59799999999996</v>
      </c>
      <c r="J9" s="3">
        <v>1.18</v>
      </c>
      <c r="K9" s="3">
        <f>'[3]august 2021'!K9+'september 2021'!J9</f>
        <v>7.0399999999999991</v>
      </c>
      <c r="L9" s="3">
        <v>0</v>
      </c>
      <c r="M9" s="3">
        <f>'[3]august 2021'!M9+'september 2021'!L9</f>
        <v>0</v>
      </c>
      <c r="N9" s="3">
        <f>I9+J9-L9</f>
        <v>542.77799999999991</v>
      </c>
      <c r="O9" s="3">
        <f>'[3]august 2021'!T9</f>
        <v>44.809999999999995</v>
      </c>
      <c r="P9" s="3">
        <v>0</v>
      </c>
      <c r="Q9" s="3">
        <f>'[3]august 2021'!Q9+'september 2021'!P9</f>
        <v>0</v>
      </c>
      <c r="R9" s="3">
        <v>0</v>
      </c>
      <c r="S9" s="3">
        <f>'[3]august 2021'!S9+'september 2021'!R9</f>
        <v>0</v>
      </c>
      <c r="T9" s="3">
        <f>O9+(P9-R9)</f>
        <v>44.809999999999995</v>
      </c>
      <c r="U9" s="3">
        <f>H9+N9+T9</f>
        <v>896.34799999999996</v>
      </c>
    </row>
    <row r="10" spans="1:21" s="23" customFormat="1" ht="38.25" customHeight="1">
      <c r="A10" s="102">
        <v>4</v>
      </c>
      <c r="B10" s="104" t="s">
        <v>17</v>
      </c>
      <c r="C10" s="3">
        <f>'[3]august 2021'!H10</f>
        <v>7.36</v>
      </c>
      <c r="D10" s="3">
        <v>0</v>
      </c>
      <c r="E10" s="3">
        <f>'[3]august 2021'!E10+'september 2021'!D10</f>
        <v>0</v>
      </c>
      <c r="F10" s="3">
        <v>0</v>
      </c>
      <c r="G10" s="3">
        <f>'[3]august 2021'!G10+'september 2021'!F10</f>
        <v>0</v>
      </c>
      <c r="H10" s="3">
        <f>C10+(D10-F10)</f>
        <v>7.36</v>
      </c>
      <c r="I10" s="3">
        <f>'[3]august 2021'!N10</f>
        <v>483.435</v>
      </c>
      <c r="J10" s="3">
        <v>0.72</v>
      </c>
      <c r="K10" s="3">
        <f>'[3]august 2021'!K10+'september 2021'!J10</f>
        <v>3.76</v>
      </c>
      <c r="L10" s="3">
        <v>0</v>
      </c>
      <c r="M10" s="3">
        <f>'[3]august 2021'!M10+'september 2021'!L10</f>
        <v>0</v>
      </c>
      <c r="N10" s="3">
        <f>I10+J10-L10</f>
        <v>484.15500000000003</v>
      </c>
      <c r="O10" s="3">
        <f>'[3]august 2021'!T10</f>
        <v>0.8</v>
      </c>
      <c r="P10" s="3">
        <v>0</v>
      </c>
      <c r="Q10" s="3">
        <f>'[3]august 2021'!Q10+'september 2021'!P10</f>
        <v>0</v>
      </c>
      <c r="R10" s="3">
        <v>0</v>
      </c>
      <c r="S10" s="3">
        <f>'[3]august 2021'!S10+'september 2021'!R10</f>
        <v>0</v>
      </c>
      <c r="T10" s="3">
        <f>O10+(P10-R10)</f>
        <v>0.8</v>
      </c>
      <c r="U10" s="3">
        <f>H10+N10+T10</f>
        <v>492.31500000000005</v>
      </c>
    </row>
    <row r="11" spans="1:21" s="23" customFormat="1" ht="38.25" customHeight="1">
      <c r="A11" s="101"/>
      <c r="B11" s="103" t="s">
        <v>18</v>
      </c>
      <c r="C11" s="6">
        <f t="shared" ref="C11:U11" si="0">SUM(C7:C10)</f>
        <v>772.38699999999994</v>
      </c>
      <c r="D11" s="6">
        <f t="shared" si="0"/>
        <v>0</v>
      </c>
      <c r="E11" s="6">
        <f t="shared" si="0"/>
        <v>0</v>
      </c>
      <c r="F11" s="6">
        <f t="shared" si="0"/>
        <v>0</v>
      </c>
      <c r="G11" s="6">
        <f t="shared" si="0"/>
        <v>8.9580000000000002</v>
      </c>
      <c r="H11" s="6">
        <f t="shared" si="0"/>
        <v>772.38699999999994</v>
      </c>
      <c r="I11" s="6">
        <f t="shared" si="0"/>
        <v>1711.0999999999997</v>
      </c>
      <c r="J11" s="6">
        <f t="shared" si="0"/>
        <v>15.424999999999999</v>
      </c>
      <c r="K11" s="6">
        <f t="shared" si="0"/>
        <v>80.667000000000016</v>
      </c>
      <c r="L11" s="6">
        <f t="shared" si="0"/>
        <v>0</v>
      </c>
      <c r="M11" s="6">
        <f t="shared" si="0"/>
        <v>0</v>
      </c>
      <c r="N11" s="6">
        <f t="shared" si="0"/>
        <v>1726.5249999999999</v>
      </c>
      <c r="O11" s="6">
        <f t="shared" si="0"/>
        <v>115.92</v>
      </c>
      <c r="P11" s="6">
        <f t="shared" si="0"/>
        <v>0</v>
      </c>
      <c r="Q11" s="6">
        <f t="shared" si="0"/>
        <v>1.88</v>
      </c>
      <c r="R11" s="6">
        <f t="shared" si="0"/>
        <v>0</v>
      </c>
      <c r="S11" s="6">
        <f t="shared" si="0"/>
        <v>1.88</v>
      </c>
      <c r="T11" s="6">
        <f t="shared" si="0"/>
        <v>115.92</v>
      </c>
      <c r="U11" s="6">
        <f t="shared" si="0"/>
        <v>2614.8319999999999</v>
      </c>
    </row>
    <row r="12" spans="1:21" ht="38.25" customHeight="1">
      <c r="A12" s="102">
        <v>5</v>
      </c>
      <c r="B12" s="104" t="s">
        <v>19</v>
      </c>
      <c r="C12" s="3">
        <f>'[3]august 2021'!H12</f>
        <v>534.94999999999959</v>
      </c>
      <c r="D12" s="3">
        <v>0</v>
      </c>
      <c r="E12" s="3">
        <f>'[3]august 2021'!E12+'september 2021'!D12</f>
        <v>0</v>
      </c>
      <c r="F12" s="3">
        <v>0</v>
      </c>
      <c r="G12" s="3">
        <f>'[3]august 2021'!G12+'september 2021'!F12</f>
        <v>23.09</v>
      </c>
      <c r="H12" s="3">
        <f>C12+(D12-F12)</f>
        <v>534.94999999999959</v>
      </c>
      <c r="I12" s="3">
        <f>'[3]august 2021'!N12</f>
        <v>785.50499999999988</v>
      </c>
      <c r="J12" s="105">
        <v>0.84</v>
      </c>
      <c r="K12" s="3">
        <f>'[3]august 2021'!K12+'september 2021'!J12</f>
        <v>64.305000000000007</v>
      </c>
      <c r="L12" s="3">
        <v>0</v>
      </c>
      <c r="M12" s="3">
        <f>'[3]august 2021'!M12+'september 2021'!L12</f>
        <v>0</v>
      </c>
      <c r="N12" s="3">
        <f>I12+J12-L12</f>
        <v>786.34499999999991</v>
      </c>
      <c r="O12" s="3">
        <f>'[3]august 2021'!T12</f>
        <v>42.680000000000007</v>
      </c>
      <c r="P12" s="3">
        <v>0</v>
      </c>
      <c r="Q12" s="3">
        <f>'[3]august 2021'!Q12+'september 2021'!P12</f>
        <v>0</v>
      </c>
      <c r="R12" s="3">
        <v>0</v>
      </c>
      <c r="S12" s="3">
        <f>'[3]august 2021'!S12+'september 2021'!R12</f>
        <v>0</v>
      </c>
      <c r="T12" s="3">
        <f>O12+(P12-R12)</f>
        <v>42.680000000000007</v>
      </c>
      <c r="U12" s="3">
        <f>H12+N12+T12</f>
        <v>1363.9749999999997</v>
      </c>
    </row>
    <row r="13" spans="1:21" ht="38.25" customHeight="1">
      <c r="A13" s="102">
        <v>6</v>
      </c>
      <c r="B13" s="104" t="s">
        <v>20</v>
      </c>
      <c r="C13" s="3">
        <f>'[3]august 2021'!H13</f>
        <v>315.62000000000012</v>
      </c>
      <c r="D13" s="3">
        <v>0</v>
      </c>
      <c r="E13" s="3">
        <f>'[3]august 2021'!E13+'september 2021'!D13</f>
        <v>0</v>
      </c>
      <c r="F13" s="3">
        <v>0</v>
      </c>
      <c r="G13" s="3">
        <f>'[3]august 2021'!G13+'september 2021'!F13</f>
        <v>0</v>
      </c>
      <c r="H13" s="3">
        <f>C13+(D13-F13)</f>
        <v>315.62000000000012</v>
      </c>
      <c r="I13" s="3">
        <f>'[3]august 2021'!N13</f>
        <v>523.7320000000002</v>
      </c>
      <c r="J13" s="105">
        <v>0.34</v>
      </c>
      <c r="K13" s="3">
        <f>'[3]august 2021'!K13+'september 2021'!J13</f>
        <v>3.1719999999999997</v>
      </c>
      <c r="L13" s="3">
        <v>0</v>
      </c>
      <c r="M13" s="3">
        <f>'[3]august 2021'!M13+'september 2021'!L13</f>
        <v>0</v>
      </c>
      <c r="N13" s="3">
        <f>I13+J13-L13</f>
        <v>524.07200000000023</v>
      </c>
      <c r="O13" s="3">
        <f>'[3]august 2021'!T13</f>
        <v>21.49</v>
      </c>
      <c r="P13" s="3">
        <v>0</v>
      </c>
      <c r="Q13" s="3">
        <f>'[3]august 2021'!Q13+'september 2021'!P13</f>
        <v>0</v>
      </c>
      <c r="R13" s="3">
        <v>0</v>
      </c>
      <c r="S13" s="3">
        <f>'[3]august 2021'!S13+'september 2021'!R13</f>
        <v>0</v>
      </c>
      <c r="T13" s="3">
        <f>O13+(P13-R13)</f>
        <v>21.49</v>
      </c>
      <c r="U13" s="3">
        <f>H13+N13+T13</f>
        <v>861.18200000000036</v>
      </c>
    </row>
    <row r="14" spans="1:21" s="23" customFormat="1" ht="38.25" customHeight="1">
      <c r="A14" s="102">
        <v>7</v>
      </c>
      <c r="B14" s="104" t="s">
        <v>21</v>
      </c>
      <c r="C14" s="3">
        <f>'[3]august 2021'!H14</f>
        <v>1277.9099999999994</v>
      </c>
      <c r="D14" s="3">
        <v>0</v>
      </c>
      <c r="E14" s="3">
        <f>'[3]august 2021'!E14+'september 2021'!D14</f>
        <v>0.15</v>
      </c>
      <c r="F14" s="3">
        <v>0</v>
      </c>
      <c r="G14" s="3">
        <f>'[3]august 2021'!G14+'september 2021'!F14</f>
        <v>0</v>
      </c>
      <c r="H14" s="3">
        <f>C14+(D14-F14)</f>
        <v>1277.9099999999994</v>
      </c>
      <c r="I14" s="3">
        <f>'[3]august 2021'!N14</f>
        <v>860.31800000000021</v>
      </c>
      <c r="J14" s="105">
        <v>1.94</v>
      </c>
      <c r="K14" s="3">
        <f>'[3]august 2021'!K14+'september 2021'!J14</f>
        <v>33.857999999999997</v>
      </c>
      <c r="L14" s="3">
        <v>0</v>
      </c>
      <c r="M14" s="3">
        <f>'[3]august 2021'!M14+'september 2021'!L14</f>
        <v>0</v>
      </c>
      <c r="N14" s="3">
        <f>I14+J14-L14</f>
        <v>862.25800000000027</v>
      </c>
      <c r="O14" s="3">
        <f>'[3]august 2021'!T14</f>
        <v>57.749999999999993</v>
      </c>
      <c r="P14" s="3">
        <v>0</v>
      </c>
      <c r="Q14" s="3">
        <f>'[3]august 2021'!Q14+'september 2021'!P14</f>
        <v>0</v>
      </c>
      <c r="R14" s="3">
        <v>0</v>
      </c>
      <c r="S14" s="3">
        <f>'[3]august 2021'!S14+'september 2021'!R14</f>
        <v>0</v>
      </c>
      <c r="T14" s="3">
        <f>O14+(P14-R14)</f>
        <v>57.749999999999993</v>
      </c>
      <c r="U14" s="3">
        <f>H14+N14+T14</f>
        <v>2197.9179999999997</v>
      </c>
    </row>
    <row r="15" spans="1:21" s="23" customFormat="1" ht="38.25" customHeight="1">
      <c r="A15" s="101"/>
      <c r="B15" s="103" t="s">
        <v>22</v>
      </c>
      <c r="C15" s="6">
        <f t="shared" ref="C15:U15" si="1">SUM(C12:C14)</f>
        <v>2128.4799999999991</v>
      </c>
      <c r="D15" s="6">
        <f t="shared" si="1"/>
        <v>0</v>
      </c>
      <c r="E15" s="6">
        <f t="shared" si="1"/>
        <v>0.15</v>
      </c>
      <c r="F15" s="6">
        <f t="shared" si="1"/>
        <v>0</v>
      </c>
      <c r="G15" s="6">
        <f t="shared" si="1"/>
        <v>23.09</v>
      </c>
      <c r="H15" s="6">
        <f t="shared" si="1"/>
        <v>2128.4799999999991</v>
      </c>
      <c r="I15" s="6">
        <f t="shared" si="1"/>
        <v>2169.5550000000003</v>
      </c>
      <c r="J15" s="6">
        <f t="shared" si="1"/>
        <v>3.12</v>
      </c>
      <c r="K15" s="6">
        <f t="shared" si="1"/>
        <v>101.33500000000001</v>
      </c>
      <c r="L15" s="6">
        <f t="shared" si="1"/>
        <v>0</v>
      </c>
      <c r="M15" s="6">
        <f t="shared" si="1"/>
        <v>0</v>
      </c>
      <c r="N15" s="6">
        <f t="shared" si="1"/>
        <v>2172.6750000000002</v>
      </c>
      <c r="O15" s="6">
        <f t="shared" si="1"/>
        <v>121.91999999999999</v>
      </c>
      <c r="P15" s="6">
        <f t="shared" si="1"/>
        <v>0</v>
      </c>
      <c r="Q15" s="6">
        <f t="shared" si="1"/>
        <v>0</v>
      </c>
      <c r="R15" s="6">
        <f t="shared" si="1"/>
        <v>0</v>
      </c>
      <c r="S15" s="6">
        <f t="shared" si="1"/>
        <v>0</v>
      </c>
      <c r="T15" s="6">
        <f t="shared" si="1"/>
        <v>121.91999999999999</v>
      </c>
      <c r="U15" s="6">
        <f t="shared" si="1"/>
        <v>4423.0749999999998</v>
      </c>
    </row>
    <row r="16" spans="1:21" s="36" customFormat="1" ht="38.25" customHeight="1">
      <c r="A16" s="102">
        <v>8</v>
      </c>
      <c r="B16" s="104" t="s">
        <v>23</v>
      </c>
      <c r="C16" s="3">
        <f>'[3]august 2021'!H16</f>
        <v>980.31400000000042</v>
      </c>
      <c r="D16" s="3">
        <v>0.43</v>
      </c>
      <c r="E16" s="3">
        <f>'[3]august 2021'!E16+'september 2021'!D16</f>
        <v>1.1099999999999999</v>
      </c>
      <c r="F16" s="3">
        <v>0</v>
      </c>
      <c r="G16" s="3">
        <f>'[3]august 2021'!G16+'september 2021'!F16</f>
        <v>45.16</v>
      </c>
      <c r="H16" s="3">
        <f>C16+(D16-F16)</f>
        <v>980.74400000000037</v>
      </c>
      <c r="I16" s="3">
        <f>'[3]august 2021'!N16</f>
        <v>178.08599999999998</v>
      </c>
      <c r="J16" s="3">
        <v>29.27</v>
      </c>
      <c r="K16" s="3">
        <f>'[3]august 2021'!K16+'september 2021'!J16</f>
        <v>96.584999999999994</v>
      </c>
      <c r="L16" s="3">
        <v>0</v>
      </c>
      <c r="M16" s="3">
        <f>'[3]august 2021'!M16+'september 2021'!L16</f>
        <v>0</v>
      </c>
      <c r="N16" s="3">
        <f>I16+J16-L16</f>
        <v>207.35599999999999</v>
      </c>
      <c r="O16" s="3">
        <f>'[3]august 2021'!T16</f>
        <v>245.93200000000002</v>
      </c>
      <c r="P16" s="3">
        <v>0</v>
      </c>
      <c r="Q16" s="3">
        <f>'[3]august 2021'!Q16+'september 2021'!P16</f>
        <v>0.03</v>
      </c>
      <c r="R16" s="3">
        <v>0</v>
      </c>
      <c r="S16" s="3">
        <f>'[3]august 2021'!S16+'september 2021'!R16</f>
        <v>0</v>
      </c>
      <c r="T16" s="3">
        <f>O16+(P16-R16)</f>
        <v>245.93200000000002</v>
      </c>
      <c r="U16" s="3">
        <f>H16+N16+T16</f>
        <v>1434.0320000000004</v>
      </c>
    </row>
    <row r="17" spans="1:21" ht="61.5" customHeight="1">
      <c r="A17" s="37">
        <v>9</v>
      </c>
      <c r="B17" s="47" t="s">
        <v>24</v>
      </c>
      <c r="C17" s="3">
        <f>'[3]august 2021'!H17</f>
        <v>147.60599999999994</v>
      </c>
      <c r="D17" s="3">
        <v>0</v>
      </c>
      <c r="E17" s="3">
        <f>'[3]august 2021'!E17+'september 2021'!D17</f>
        <v>3.51</v>
      </c>
      <c r="F17" s="3">
        <v>0</v>
      </c>
      <c r="G17" s="3">
        <f>'[3]august 2021'!G17+'september 2021'!F17</f>
        <v>39.729999999999997</v>
      </c>
      <c r="H17" s="3">
        <f>C17+(D17-F17)</f>
        <v>147.60599999999994</v>
      </c>
      <c r="I17" s="3">
        <f>'[3]august 2021'!N17</f>
        <v>371.71000000000015</v>
      </c>
      <c r="J17" s="3">
        <v>0.13</v>
      </c>
      <c r="K17" s="3">
        <f>'[3]august 2021'!K17+'september 2021'!J17</f>
        <v>31.1</v>
      </c>
      <c r="L17" s="3">
        <v>0</v>
      </c>
      <c r="M17" s="3">
        <f>'[3]august 2021'!M17+'september 2021'!L17</f>
        <v>0</v>
      </c>
      <c r="N17" s="3">
        <f>I17+J17-L17</f>
        <v>371.84000000000015</v>
      </c>
      <c r="O17" s="3">
        <f>'[3]august 2021'!T17</f>
        <v>62.74</v>
      </c>
      <c r="P17" s="3">
        <v>0</v>
      </c>
      <c r="Q17" s="3">
        <f>'[3]august 2021'!Q17+'september 2021'!P17</f>
        <v>0.03</v>
      </c>
      <c r="R17" s="3">
        <v>0</v>
      </c>
      <c r="S17" s="3">
        <f>'[3]august 2021'!S17+'september 2021'!R17</f>
        <v>1.665</v>
      </c>
      <c r="T17" s="3">
        <f>O17+(P17-R17)</f>
        <v>62.74</v>
      </c>
      <c r="U17" s="3">
        <f>H17+N17+T17</f>
        <v>582.18600000000015</v>
      </c>
    </row>
    <row r="18" spans="1:21" s="23" customFormat="1" ht="38.25" customHeight="1">
      <c r="A18" s="102">
        <v>10</v>
      </c>
      <c r="B18" s="104" t="s">
        <v>25</v>
      </c>
      <c r="C18" s="3">
        <f>'[3]august 2021'!H18</f>
        <v>210.81600000000009</v>
      </c>
      <c r="D18" s="3">
        <v>0</v>
      </c>
      <c r="E18" s="3">
        <f>'[3]august 2021'!E18+'september 2021'!D18</f>
        <v>0.26</v>
      </c>
      <c r="F18" s="3">
        <v>0</v>
      </c>
      <c r="G18" s="3">
        <f>'[3]august 2021'!G18+'september 2021'!F18</f>
        <v>0</v>
      </c>
      <c r="H18" s="3">
        <f>C18+(D18-F18)</f>
        <v>210.81600000000009</v>
      </c>
      <c r="I18" s="3">
        <f>'[3]august 2021'!N18</f>
        <v>350.26699999999994</v>
      </c>
      <c r="J18" s="3">
        <v>0.37</v>
      </c>
      <c r="K18" s="3">
        <f>'[3]august 2021'!K18+'september 2021'!J18</f>
        <v>4.4300000000000006</v>
      </c>
      <c r="L18" s="3">
        <v>0</v>
      </c>
      <c r="M18" s="3">
        <f>'[3]august 2021'!M18+'september 2021'!L18</f>
        <v>0</v>
      </c>
      <c r="N18" s="3">
        <f>I18+J18-L18</f>
        <v>350.63699999999994</v>
      </c>
      <c r="O18" s="3">
        <f>'[3]august 2021'!T18</f>
        <v>8.3749999999999982</v>
      </c>
      <c r="P18" s="3">
        <v>0</v>
      </c>
      <c r="Q18" s="3">
        <f>'[3]august 2021'!Q18+'september 2021'!P18</f>
        <v>0</v>
      </c>
      <c r="R18" s="3">
        <v>0</v>
      </c>
      <c r="S18" s="3">
        <f>'[3]august 2021'!S18+'september 2021'!R18</f>
        <v>0</v>
      </c>
      <c r="T18" s="3">
        <f>O18+(P18-R18)</f>
        <v>8.3749999999999982</v>
      </c>
      <c r="U18" s="3">
        <f>H18+N18+T18</f>
        <v>569.82799999999997</v>
      </c>
    </row>
    <row r="19" spans="1:21" s="23" customFormat="1" ht="38.25" customHeight="1">
      <c r="A19" s="101"/>
      <c r="B19" s="103" t="s">
        <v>26</v>
      </c>
      <c r="C19" s="6">
        <f t="shared" ref="C19:U19" si="2">SUM(C16:C18)</f>
        <v>1338.7360000000003</v>
      </c>
      <c r="D19" s="6">
        <f t="shared" si="2"/>
        <v>0.43</v>
      </c>
      <c r="E19" s="6">
        <f t="shared" si="2"/>
        <v>4.879999999999999</v>
      </c>
      <c r="F19" s="6">
        <f t="shared" si="2"/>
        <v>0</v>
      </c>
      <c r="G19" s="6">
        <f t="shared" si="2"/>
        <v>84.889999999999986</v>
      </c>
      <c r="H19" s="6">
        <f t="shared" si="2"/>
        <v>1339.1660000000004</v>
      </c>
      <c r="I19" s="6">
        <f t="shared" si="2"/>
        <v>900.0630000000001</v>
      </c>
      <c r="J19" s="6">
        <f t="shared" si="2"/>
        <v>29.77</v>
      </c>
      <c r="K19" s="6">
        <f t="shared" si="2"/>
        <v>132.11500000000001</v>
      </c>
      <c r="L19" s="6">
        <f t="shared" si="2"/>
        <v>0</v>
      </c>
      <c r="M19" s="6">
        <f t="shared" si="2"/>
        <v>0</v>
      </c>
      <c r="N19" s="6">
        <f t="shared" si="2"/>
        <v>929.83300000000008</v>
      </c>
      <c r="O19" s="6">
        <f t="shared" si="2"/>
        <v>317.04700000000003</v>
      </c>
      <c r="P19" s="6">
        <f t="shared" si="2"/>
        <v>0</v>
      </c>
      <c r="Q19" s="6">
        <f t="shared" si="2"/>
        <v>0.06</v>
      </c>
      <c r="R19" s="6">
        <f t="shared" si="2"/>
        <v>0</v>
      </c>
      <c r="S19" s="6">
        <f t="shared" si="2"/>
        <v>1.665</v>
      </c>
      <c r="T19" s="6">
        <f t="shared" si="2"/>
        <v>317.04700000000003</v>
      </c>
      <c r="U19" s="6">
        <f t="shared" si="2"/>
        <v>2586.0460000000003</v>
      </c>
    </row>
    <row r="20" spans="1:21" ht="38.25" customHeight="1">
      <c r="A20" s="102">
        <v>11</v>
      </c>
      <c r="B20" s="104" t="s">
        <v>27</v>
      </c>
      <c r="C20" s="3">
        <f>'[3]august 2021'!H20</f>
        <v>642.01999999999987</v>
      </c>
      <c r="D20" s="3">
        <v>0</v>
      </c>
      <c r="E20" s="3">
        <f>'[3]august 2021'!E20+'september 2021'!D20</f>
        <v>2.37</v>
      </c>
      <c r="F20" s="3">
        <v>0</v>
      </c>
      <c r="G20" s="3">
        <f>'[3]august 2021'!G20+'september 2021'!F20</f>
        <v>0</v>
      </c>
      <c r="H20" s="3">
        <f>C20+(D20-F20)</f>
        <v>642.01999999999987</v>
      </c>
      <c r="I20" s="3">
        <f>'[3]august 2021'!N20</f>
        <v>393.7600000000001</v>
      </c>
      <c r="J20" s="3">
        <v>0.875</v>
      </c>
      <c r="K20" s="3">
        <f>'[3]august 2021'!K20+'september 2021'!J20</f>
        <v>4.625</v>
      </c>
      <c r="L20" s="3">
        <v>0</v>
      </c>
      <c r="M20" s="3">
        <f>'[3]august 2021'!M20+'september 2021'!L20</f>
        <v>0</v>
      </c>
      <c r="N20" s="3">
        <f>I20+J20-L20</f>
        <v>394.6350000000001</v>
      </c>
      <c r="O20" s="3">
        <f>'[3]august 2021'!T20</f>
        <v>40.370000000000005</v>
      </c>
      <c r="P20" s="3">
        <v>0</v>
      </c>
      <c r="Q20" s="3">
        <f>'[3]august 2021'!Q20+'september 2021'!P20</f>
        <v>0.15</v>
      </c>
      <c r="R20" s="3">
        <v>0</v>
      </c>
      <c r="S20" s="3">
        <f>'[3]august 2021'!S20+'september 2021'!R20</f>
        <v>0</v>
      </c>
      <c r="T20" s="3">
        <f>O20+(P20-R20)</f>
        <v>40.370000000000005</v>
      </c>
      <c r="U20" s="3">
        <f>H20+N20+T20</f>
        <v>1077.0250000000001</v>
      </c>
    </row>
    <row r="21" spans="1:21" ht="38.25" customHeight="1">
      <c r="A21" s="102">
        <v>12</v>
      </c>
      <c r="B21" s="104" t="s">
        <v>28</v>
      </c>
      <c r="C21" s="3">
        <f>'[3]august 2021'!H21</f>
        <v>10.559999999999995</v>
      </c>
      <c r="D21" s="3">
        <v>0</v>
      </c>
      <c r="E21" s="3">
        <f>'[3]august 2021'!E21+'september 2021'!D21</f>
        <v>0</v>
      </c>
      <c r="F21" s="3">
        <v>0</v>
      </c>
      <c r="G21" s="3">
        <f>'[3]august 2021'!G21+'september 2021'!F21</f>
        <v>8.36</v>
      </c>
      <c r="H21" s="3">
        <f>C21+(D21-F21)</f>
        <v>10.559999999999995</v>
      </c>
      <c r="I21" s="3">
        <f>'[3]august 2021'!N21</f>
        <v>414.98699999999997</v>
      </c>
      <c r="J21" s="3">
        <v>0.19</v>
      </c>
      <c r="K21" s="3">
        <f>'[3]august 2021'!K21+'september 2021'!J21</f>
        <v>26.674000000000003</v>
      </c>
      <c r="L21" s="3">
        <v>0</v>
      </c>
      <c r="M21" s="3">
        <f>'[3]august 2021'!M21+'september 2021'!L21</f>
        <v>0</v>
      </c>
      <c r="N21" s="3">
        <f>I21+J21-L21</f>
        <v>415.17699999999996</v>
      </c>
      <c r="O21" s="3">
        <f>'[3]august 2021'!T21</f>
        <v>19.559999999999999</v>
      </c>
      <c r="P21" s="3">
        <v>0</v>
      </c>
      <c r="Q21" s="3">
        <f>'[3]august 2021'!Q21+'september 2021'!P21</f>
        <v>0</v>
      </c>
      <c r="R21" s="3">
        <v>0</v>
      </c>
      <c r="S21" s="3">
        <f>'[3]august 2021'!S21+'september 2021'!R21</f>
        <v>0</v>
      </c>
      <c r="T21" s="3">
        <f>O21+(P21-R21)</f>
        <v>19.559999999999999</v>
      </c>
      <c r="U21" s="3">
        <f>H21+N21+T21</f>
        <v>445.29699999999997</v>
      </c>
    </row>
    <row r="22" spans="1:21" s="23" customFormat="1" ht="38.25" customHeight="1">
      <c r="A22" s="102">
        <v>13</v>
      </c>
      <c r="B22" s="104" t="s">
        <v>29</v>
      </c>
      <c r="C22" s="3">
        <f>'[3]august 2021'!H22</f>
        <v>117.10000000000005</v>
      </c>
      <c r="D22" s="3">
        <v>0</v>
      </c>
      <c r="E22" s="3">
        <f>'[3]august 2021'!E22+'september 2021'!D22</f>
        <v>0.85</v>
      </c>
      <c r="F22" s="3">
        <v>0</v>
      </c>
      <c r="G22" s="3">
        <f>'[3]august 2021'!G22+'september 2021'!F22</f>
        <v>64.459999999999994</v>
      </c>
      <c r="H22" s="3">
        <f>C22+(D22-F22)</f>
        <v>117.10000000000005</v>
      </c>
      <c r="I22" s="3">
        <f>'[3]august 2021'!N22</f>
        <v>440.53000000000003</v>
      </c>
      <c r="J22" s="3">
        <v>0.17</v>
      </c>
      <c r="K22" s="3">
        <f>'[3]august 2021'!K22+'september 2021'!J22</f>
        <v>106.745</v>
      </c>
      <c r="L22" s="3">
        <v>0</v>
      </c>
      <c r="M22" s="3">
        <f>'[3]august 2021'!M22+'september 2021'!L22</f>
        <v>19.510000000000002</v>
      </c>
      <c r="N22" s="3">
        <f>I22+J22-L22</f>
        <v>440.70000000000005</v>
      </c>
      <c r="O22" s="3">
        <f>'[3]august 2021'!T22</f>
        <v>0.60000000000000142</v>
      </c>
      <c r="P22" s="3">
        <v>0</v>
      </c>
      <c r="Q22" s="3">
        <f>'[3]august 2021'!Q22+'september 2021'!P22</f>
        <v>0</v>
      </c>
      <c r="R22" s="3">
        <v>0</v>
      </c>
      <c r="S22" s="3">
        <f>'[3]august 2021'!S22+'september 2021'!R22</f>
        <v>12.75</v>
      </c>
      <c r="T22" s="3">
        <f>O22+(P22-R22)</f>
        <v>0.60000000000000142</v>
      </c>
      <c r="U22" s="3">
        <f>H22+N22+T22</f>
        <v>558.40000000000009</v>
      </c>
    </row>
    <row r="23" spans="1:21" s="23" customFormat="1" ht="38.25" customHeight="1">
      <c r="A23" s="102">
        <v>14</v>
      </c>
      <c r="B23" s="104" t="s">
        <v>30</v>
      </c>
      <c r="C23" s="3">
        <f>'[3]august 2021'!H23</f>
        <v>429.48499999999984</v>
      </c>
      <c r="D23" s="3">
        <v>0</v>
      </c>
      <c r="E23" s="3">
        <f>'[3]august 2021'!E23+'september 2021'!D23</f>
        <v>7.1899999999999995</v>
      </c>
      <c r="F23" s="3">
        <v>0</v>
      </c>
      <c r="G23" s="3">
        <f>'[3]august 2021'!G23+'september 2021'!F23</f>
        <v>0</v>
      </c>
      <c r="H23" s="3">
        <f>C23+(D23-F23)</f>
        <v>429.48499999999984</v>
      </c>
      <c r="I23" s="3">
        <f>'[3]august 2021'!N23</f>
        <v>82.024999999999991</v>
      </c>
      <c r="J23" s="3">
        <v>0.42</v>
      </c>
      <c r="K23" s="3">
        <f>'[3]august 2021'!K23+'september 2021'!J23</f>
        <v>5.6449999999999996</v>
      </c>
      <c r="L23" s="3">
        <v>0</v>
      </c>
      <c r="M23" s="3">
        <f>'[3]august 2021'!M23+'september 2021'!L23</f>
        <v>0</v>
      </c>
      <c r="N23" s="3">
        <f>I23+J23-L23</f>
        <v>82.444999999999993</v>
      </c>
      <c r="O23" s="3">
        <f>'[3]august 2021'!T23</f>
        <v>19.240000000000002</v>
      </c>
      <c r="P23" s="3">
        <v>0</v>
      </c>
      <c r="Q23" s="3">
        <f>'[3]august 2021'!Q23+'september 2021'!P23</f>
        <v>0</v>
      </c>
      <c r="R23" s="3">
        <v>0</v>
      </c>
      <c r="S23" s="3">
        <f>'[3]august 2021'!S23+'september 2021'!R23</f>
        <v>3.26</v>
      </c>
      <c r="T23" s="3">
        <f>O23+(P23-R23)</f>
        <v>19.240000000000002</v>
      </c>
      <c r="U23" s="3">
        <f>H23+N23+T23</f>
        <v>531.16999999999985</v>
      </c>
    </row>
    <row r="24" spans="1:21" s="23" customFormat="1" ht="38.25" customHeight="1">
      <c r="A24" s="101"/>
      <c r="B24" s="103" t="s">
        <v>31</v>
      </c>
      <c r="C24" s="6">
        <f t="shared" ref="C24:U24" si="3">SUM(C20:C23)</f>
        <v>1199.1649999999997</v>
      </c>
      <c r="D24" s="6">
        <f t="shared" si="3"/>
        <v>0</v>
      </c>
      <c r="E24" s="6">
        <f t="shared" si="3"/>
        <v>10.41</v>
      </c>
      <c r="F24" s="6">
        <f t="shared" si="3"/>
        <v>0</v>
      </c>
      <c r="G24" s="6">
        <f t="shared" si="3"/>
        <v>72.819999999999993</v>
      </c>
      <c r="H24" s="6">
        <f t="shared" si="3"/>
        <v>1199.1649999999997</v>
      </c>
      <c r="I24" s="6">
        <f t="shared" si="3"/>
        <v>1331.3020000000001</v>
      </c>
      <c r="J24" s="6">
        <f t="shared" si="3"/>
        <v>1.6549999999999998</v>
      </c>
      <c r="K24" s="6">
        <f t="shared" si="3"/>
        <v>143.68900000000002</v>
      </c>
      <c r="L24" s="6">
        <f t="shared" si="3"/>
        <v>0</v>
      </c>
      <c r="M24" s="6">
        <f t="shared" si="3"/>
        <v>19.510000000000002</v>
      </c>
      <c r="N24" s="6">
        <f t="shared" si="3"/>
        <v>1332.9570000000001</v>
      </c>
      <c r="O24" s="6">
        <f t="shared" si="3"/>
        <v>79.77000000000001</v>
      </c>
      <c r="P24" s="6">
        <f t="shared" si="3"/>
        <v>0</v>
      </c>
      <c r="Q24" s="6">
        <f t="shared" si="3"/>
        <v>0.15</v>
      </c>
      <c r="R24" s="6">
        <f t="shared" si="3"/>
        <v>0</v>
      </c>
      <c r="S24" s="6">
        <f t="shared" si="3"/>
        <v>16.009999999999998</v>
      </c>
      <c r="T24" s="6">
        <f t="shared" si="3"/>
        <v>79.77000000000001</v>
      </c>
      <c r="U24" s="6">
        <f t="shared" si="3"/>
        <v>2611.8919999999998</v>
      </c>
    </row>
    <row r="25" spans="1:21" s="23" customFormat="1" ht="38.25" customHeight="1">
      <c r="A25" s="101"/>
      <c r="B25" s="103" t="s">
        <v>32</v>
      </c>
      <c r="C25" s="6">
        <f t="shared" ref="C25:U25" si="4">C24+C19+C15+C11</f>
        <v>5438.7679999999991</v>
      </c>
      <c r="D25" s="6">
        <f t="shared" si="4"/>
        <v>0.43</v>
      </c>
      <c r="E25" s="6">
        <f t="shared" si="4"/>
        <v>15.44</v>
      </c>
      <c r="F25" s="6">
        <f t="shared" si="4"/>
        <v>0</v>
      </c>
      <c r="G25" s="6">
        <f t="shared" si="4"/>
        <v>189.75799999999998</v>
      </c>
      <c r="H25" s="6">
        <f t="shared" si="4"/>
        <v>5439.1979999999994</v>
      </c>
      <c r="I25" s="6">
        <f t="shared" si="4"/>
        <v>6112.0199999999995</v>
      </c>
      <c r="J25" s="6">
        <f t="shared" si="4"/>
        <v>49.97</v>
      </c>
      <c r="K25" s="6">
        <f t="shared" si="4"/>
        <v>457.80600000000004</v>
      </c>
      <c r="L25" s="6">
        <f t="shared" si="4"/>
        <v>0</v>
      </c>
      <c r="M25" s="6">
        <f t="shared" si="4"/>
        <v>19.510000000000002</v>
      </c>
      <c r="N25" s="6">
        <f t="shared" si="4"/>
        <v>6161.99</v>
      </c>
      <c r="O25" s="6">
        <f t="shared" si="4"/>
        <v>634.65699999999993</v>
      </c>
      <c r="P25" s="6">
        <f t="shared" si="4"/>
        <v>0</v>
      </c>
      <c r="Q25" s="6">
        <f t="shared" si="4"/>
        <v>2.09</v>
      </c>
      <c r="R25" s="6">
        <f t="shared" si="4"/>
        <v>0</v>
      </c>
      <c r="S25" s="6">
        <f t="shared" si="4"/>
        <v>19.554999999999996</v>
      </c>
      <c r="T25" s="6">
        <f t="shared" si="4"/>
        <v>634.65699999999993</v>
      </c>
      <c r="U25" s="6">
        <f t="shared" si="4"/>
        <v>12235.844999999999</v>
      </c>
    </row>
    <row r="26" spans="1:21" ht="38.25" customHeight="1">
      <c r="A26" s="102">
        <v>15</v>
      </c>
      <c r="B26" s="104" t="s">
        <v>33</v>
      </c>
      <c r="C26" s="3">
        <f>'[3]august 2021'!H26</f>
        <v>7448.7969999999996</v>
      </c>
      <c r="D26" s="3">
        <v>8.07</v>
      </c>
      <c r="E26" s="3">
        <f>'[3]august 2021'!E26+'september 2021'!D26</f>
        <v>56.22</v>
      </c>
      <c r="F26" s="3">
        <v>0</v>
      </c>
      <c r="G26" s="3">
        <f>'[3]august 2021'!G26+'september 2021'!F26</f>
        <v>0</v>
      </c>
      <c r="H26" s="3">
        <f>C26+(D26-F26)</f>
        <v>7456.8669999999993</v>
      </c>
      <c r="I26" s="3">
        <f>'[3]august 2021'!N26</f>
        <v>59.150000000000006</v>
      </c>
      <c r="J26" s="3">
        <v>0.28000000000000003</v>
      </c>
      <c r="K26" s="3">
        <f>'[3]august 2021'!K26+'september 2021'!J26</f>
        <v>0.38</v>
      </c>
      <c r="L26" s="3">
        <v>0</v>
      </c>
      <c r="M26" s="3">
        <f>'[3]august 2021'!M26+'september 2021'!L26</f>
        <v>0</v>
      </c>
      <c r="N26" s="3">
        <f>I26+J26-L26</f>
        <v>59.430000000000007</v>
      </c>
      <c r="O26" s="3">
        <f>'[3]august 2021'!T26</f>
        <v>3.64</v>
      </c>
      <c r="P26" s="3">
        <v>0</v>
      </c>
      <c r="Q26" s="3">
        <f>'[3]august 2021'!Q26+'september 2021'!P26</f>
        <v>2.62</v>
      </c>
      <c r="R26" s="3">
        <v>0</v>
      </c>
      <c r="S26" s="3">
        <f>'[3]august 2021'!S26+'september 2021'!R26</f>
        <v>0</v>
      </c>
      <c r="T26" s="3">
        <f>O26+(P26-R26)</f>
        <v>3.64</v>
      </c>
      <c r="U26" s="3">
        <f>H26+N26+T26</f>
        <v>7519.9369999999999</v>
      </c>
    </row>
    <row r="27" spans="1:21" s="23" customFormat="1" ht="38.25" customHeight="1">
      <c r="A27" s="102">
        <v>16</v>
      </c>
      <c r="B27" s="104" t="s">
        <v>34</v>
      </c>
      <c r="C27" s="3">
        <f>'[3]august 2021'!H27</f>
        <v>5506.8050000000012</v>
      </c>
      <c r="D27" s="3">
        <v>13.59</v>
      </c>
      <c r="E27" s="3">
        <f>'[3]august 2021'!E27+'september 2021'!D27</f>
        <v>51.89500000000001</v>
      </c>
      <c r="F27" s="3">
        <v>0</v>
      </c>
      <c r="G27" s="3">
        <f>'[3]august 2021'!G27+'september 2021'!F27</f>
        <v>0</v>
      </c>
      <c r="H27" s="3">
        <f>C27+(D27-F27)</f>
        <v>5520.3950000000013</v>
      </c>
      <c r="I27" s="3">
        <f>'[3]august 2021'!N27</f>
        <v>561.81799999999998</v>
      </c>
      <c r="J27" s="3">
        <v>1.51</v>
      </c>
      <c r="K27" s="3">
        <f>'[3]august 2021'!K27+'september 2021'!J27</f>
        <v>7.3299999999999992</v>
      </c>
      <c r="L27" s="3">
        <v>0</v>
      </c>
      <c r="M27" s="3">
        <f>'[3]august 2021'!M27+'september 2021'!L27</f>
        <v>0</v>
      </c>
      <c r="N27" s="3">
        <f>I27+J27-L27</f>
        <v>563.32799999999997</v>
      </c>
      <c r="O27" s="3">
        <f>'[3]august 2021'!T27</f>
        <v>16.920000000000002</v>
      </c>
      <c r="P27" s="3">
        <v>0</v>
      </c>
      <c r="Q27" s="3">
        <f>'[3]august 2021'!Q27+'september 2021'!P27</f>
        <v>0</v>
      </c>
      <c r="R27" s="3">
        <v>0</v>
      </c>
      <c r="S27" s="3">
        <f>'[3]august 2021'!S27+'september 2021'!R27</f>
        <v>0</v>
      </c>
      <c r="T27" s="3">
        <f>O27+(P27-R27)</f>
        <v>16.920000000000002</v>
      </c>
      <c r="U27" s="3">
        <f>H27+N27+T27</f>
        <v>6100.6430000000018</v>
      </c>
    </row>
    <row r="28" spans="1:21" s="23" customFormat="1" ht="38.25" customHeight="1">
      <c r="A28" s="101"/>
      <c r="B28" s="103" t="s">
        <v>35</v>
      </c>
      <c r="C28" s="6">
        <f t="shared" ref="C28:U28" si="5">SUM(C26:C27)</f>
        <v>12955.602000000001</v>
      </c>
      <c r="D28" s="6">
        <f t="shared" si="5"/>
        <v>21.66</v>
      </c>
      <c r="E28" s="6">
        <f t="shared" si="5"/>
        <v>108.11500000000001</v>
      </c>
      <c r="F28" s="6">
        <f t="shared" si="5"/>
        <v>0</v>
      </c>
      <c r="G28" s="6">
        <f t="shared" si="5"/>
        <v>0</v>
      </c>
      <c r="H28" s="6">
        <f t="shared" si="5"/>
        <v>12977.262000000001</v>
      </c>
      <c r="I28" s="6">
        <f t="shared" si="5"/>
        <v>620.96799999999996</v>
      </c>
      <c r="J28" s="6">
        <f t="shared" si="5"/>
        <v>1.79</v>
      </c>
      <c r="K28" s="6">
        <f t="shared" si="5"/>
        <v>7.7099999999999991</v>
      </c>
      <c r="L28" s="6">
        <f t="shared" si="5"/>
        <v>0</v>
      </c>
      <c r="M28" s="6">
        <f t="shared" si="5"/>
        <v>0</v>
      </c>
      <c r="N28" s="6">
        <f t="shared" si="5"/>
        <v>622.75800000000004</v>
      </c>
      <c r="O28" s="6">
        <f t="shared" si="5"/>
        <v>20.560000000000002</v>
      </c>
      <c r="P28" s="6">
        <f t="shared" si="5"/>
        <v>0</v>
      </c>
      <c r="Q28" s="6">
        <f t="shared" si="5"/>
        <v>2.62</v>
      </c>
      <c r="R28" s="6">
        <f t="shared" si="5"/>
        <v>0</v>
      </c>
      <c r="S28" s="6">
        <f t="shared" si="5"/>
        <v>0</v>
      </c>
      <c r="T28" s="6">
        <f t="shared" si="5"/>
        <v>20.560000000000002</v>
      </c>
      <c r="U28" s="6">
        <f t="shared" si="5"/>
        <v>13620.580000000002</v>
      </c>
    </row>
    <row r="29" spans="1:21" ht="38.25" customHeight="1">
      <c r="A29" s="102">
        <v>17</v>
      </c>
      <c r="B29" s="104" t="s">
        <v>36</v>
      </c>
      <c r="C29" s="3">
        <f>'[3]august 2021'!H29</f>
        <v>4404.4780000000001</v>
      </c>
      <c r="D29" s="3">
        <v>5.55</v>
      </c>
      <c r="E29" s="3">
        <f>'[3]august 2021'!E29+'september 2021'!D29</f>
        <v>26.951000000000004</v>
      </c>
      <c r="F29" s="3">
        <v>0</v>
      </c>
      <c r="G29" s="3">
        <f>'[3]august 2021'!G29+'september 2021'!F29</f>
        <v>0</v>
      </c>
      <c r="H29" s="3">
        <f>C29+(D29-F29)</f>
        <v>4410.0280000000002</v>
      </c>
      <c r="I29" s="3">
        <f>'[3]august 2021'!N29</f>
        <v>120.91</v>
      </c>
      <c r="J29" s="3">
        <v>0</v>
      </c>
      <c r="K29" s="3">
        <f>'[3]august 2021'!K29+'september 2021'!J29</f>
        <v>24.25</v>
      </c>
      <c r="L29" s="3">
        <v>0</v>
      </c>
      <c r="M29" s="3">
        <f>'[3]august 2021'!M29+'september 2021'!L29</f>
        <v>0</v>
      </c>
      <c r="N29" s="3">
        <f>I29+J29-L29</f>
        <v>120.91</v>
      </c>
      <c r="O29" s="3">
        <f>'[3]august 2021'!T29</f>
        <v>57.720000000000006</v>
      </c>
      <c r="P29" s="3">
        <v>0</v>
      </c>
      <c r="Q29" s="3">
        <f>'[3]august 2021'!Q29+'september 2021'!P29</f>
        <v>0</v>
      </c>
      <c r="R29" s="3">
        <v>0</v>
      </c>
      <c r="S29" s="3">
        <f>'[3]august 2021'!S29+'september 2021'!R29</f>
        <v>0</v>
      </c>
      <c r="T29" s="3">
        <f>O29+(P29-R29)</f>
        <v>57.720000000000006</v>
      </c>
      <c r="U29" s="3">
        <f>H29+N29+T29</f>
        <v>4588.6580000000004</v>
      </c>
    </row>
    <row r="30" spans="1:21" ht="38.25" customHeight="1">
      <c r="A30" s="102">
        <v>18</v>
      </c>
      <c r="B30" s="104" t="s">
        <v>37</v>
      </c>
      <c r="C30" s="3">
        <f>'[3]august 2021'!H30</f>
        <v>433.43099999999993</v>
      </c>
      <c r="D30" s="3">
        <v>4.22</v>
      </c>
      <c r="E30" s="3">
        <f>'[3]august 2021'!E30+'september 2021'!D30</f>
        <v>34.738999999999997</v>
      </c>
      <c r="F30" s="3">
        <v>0</v>
      </c>
      <c r="G30" s="3">
        <f>'[3]august 2021'!G30+'september 2021'!F30</f>
        <v>0</v>
      </c>
      <c r="H30" s="3">
        <f>C30+(D30-F30)</f>
        <v>437.65099999999995</v>
      </c>
      <c r="I30" s="3">
        <f>'[3]august 2021'!N30</f>
        <v>21.497</v>
      </c>
      <c r="J30" s="3">
        <v>0</v>
      </c>
      <c r="K30" s="3">
        <f>'[3]august 2021'!K30+'september 2021'!J30</f>
        <v>0</v>
      </c>
      <c r="L30" s="3">
        <v>0</v>
      </c>
      <c r="M30" s="3">
        <f>'[3]august 2021'!M30+'september 2021'!L30</f>
        <v>0</v>
      </c>
      <c r="N30" s="3">
        <f>I30+J30-L30</f>
        <v>21.497</v>
      </c>
      <c r="O30" s="3">
        <f>'[3]august 2021'!T30</f>
        <v>0.05</v>
      </c>
      <c r="P30" s="3">
        <v>0</v>
      </c>
      <c r="Q30" s="3">
        <f>'[3]august 2021'!Q30+'september 2021'!P30</f>
        <v>0</v>
      </c>
      <c r="R30" s="3">
        <v>0</v>
      </c>
      <c r="S30" s="3">
        <f>'[3]august 2021'!S30+'september 2021'!R30</f>
        <v>0</v>
      </c>
      <c r="T30" s="3">
        <f>O30+(P30-R30)</f>
        <v>0.05</v>
      </c>
      <c r="U30" s="3">
        <f>H30+N30+T30</f>
        <v>459.19799999999998</v>
      </c>
    </row>
    <row r="31" spans="1:21" s="23" customFormat="1" ht="38.25" customHeight="1">
      <c r="A31" s="102">
        <v>19</v>
      </c>
      <c r="B31" s="104" t="s">
        <v>38</v>
      </c>
      <c r="C31" s="3">
        <f>'[3]august 2021'!H31</f>
        <v>4238.8710000000001</v>
      </c>
      <c r="D31" s="3">
        <v>1.82</v>
      </c>
      <c r="E31" s="3">
        <f>'[3]august 2021'!E31+'september 2021'!D31</f>
        <v>17.14</v>
      </c>
      <c r="F31" s="3">
        <v>0</v>
      </c>
      <c r="G31" s="3">
        <f>'[3]august 2021'!G31+'september 2021'!F31</f>
        <v>0</v>
      </c>
      <c r="H31" s="3">
        <f>C31+(D31-F31)</f>
        <v>4240.6909999999998</v>
      </c>
      <c r="I31" s="3">
        <f>'[3]august 2021'!N31</f>
        <v>100.59000000000002</v>
      </c>
      <c r="J31" s="3">
        <v>0</v>
      </c>
      <c r="K31" s="3">
        <f>'[3]august 2021'!K31+'september 2021'!J31</f>
        <v>0.28000000000000003</v>
      </c>
      <c r="L31" s="3">
        <v>0</v>
      </c>
      <c r="M31" s="3">
        <f>'[3]august 2021'!M31+'september 2021'!L31</f>
        <v>0</v>
      </c>
      <c r="N31" s="3">
        <f>I31+J31-L31</f>
        <v>100.59000000000002</v>
      </c>
      <c r="O31" s="3">
        <f>'[3]august 2021'!T31</f>
        <v>158.35</v>
      </c>
      <c r="P31" s="3">
        <v>0</v>
      </c>
      <c r="Q31" s="3">
        <f>'[3]august 2021'!Q31+'september 2021'!P31</f>
        <v>0</v>
      </c>
      <c r="R31" s="3">
        <v>0</v>
      </c>
      <c r="S31" s="3">
        <f>'[3]august 2021'!S31+'september 2021'!R31</f>
        <v>0</v>
      </c>
      <c r="T31" s="3">
        <f>O31+(P31-R31)</f>
        <v>158.35</v>
      </c>
      <c r="U31" s="3">
        <f>H31+N31+T31</f>
        <v>4499.6310000000003</v>
      </c>
    </row>
    <row r="32" spans="1:21" ht="38.25" customHeight="1">
      <c r="A32" s="102">
        <v>20</v>
      </c>
      <c r="B32" s="104" t="s">
        <v>39</v>
      </c>
      <c r="C32" s="3">
        <f>'[3]august 2021'!H32</f>
        <v>2589.8058000000001</v>
      </c>
      <c r="D32" s="3">
        <v>3.99</v>
      </c>
      <c r="E32" s="3">
        <f>'[3]august 2021'!E32+'september 2021'!D32</f>
        <v>16.480000000000004</v>
      </c>
      <c r="F32" s="3">
        <v>0</v>
      </c>
      <c r="G32" s="3">
        <f>'[3]august 2021'!G32+'september 2021'!F32</f>
        <v>0</v>
      </c>
      <c r="H32" s="3">
        <f>C32+(D32-F32)</f>
        <v>2593.7957999999999</v>
      </c>
      <c r="I32" s="3">
        <f>'[3]august 2021'!N32</f>
        <v>186.54600000000005</v>
      </c>
      <c r="J32" s="3">
        <v>0.3</v>
      </c>
      <c r="K32" s="3">
        <f>'[3]august 2021'!K32+'september 2021'!J32</f>
        <v>4.7850000000000001</v>
      </c>
      <c r="L32" s="3">
        <v>0</v>
      </c>
      <c r="M32" s="3">
        <f>'[3]august 2021'!M32+'september 2021'!L32</f>
        <v>0</v>
      </c>
      <c r="N32" s="3">
        <f>I32+J32-L32</f>
        <v>186.84600000000006</v>
      </c>
      <c r="O32" s="3">
        <f>'[3]august 2021'!T32</f>
        <v>20.792000000000002</v>
      </c>
      <c r="P32" s="3">
        <v>0</v>
      </c>
      <c r="Q32" s="3">
        <f>'[3]august 2021'!Q32+'september 2021'!P32</f>
        <v>7.0000000000000001E-3</v>
      </c>
      <c r="R32" s="3">
        <v>0</v>
      </c>
      <c r="S32" s="3">
        <f>'[3]august 2021'!S32+'september 2021'!R32</f>
        <v>0</v>
      </c>
      <c r="T32" s="3">
        <f>O32+(P32-R32)</f>
        <v>20.792000000000002</v>
      </c>
      <c r="U32" s="3">
        <f>H32+N32+T32</f>
        <v>2801.4337999999998</v>
      </c>
    </row>
    <row r="33" spans="1:21" s="23" customFormat="1" ht="38.25" customHeight="1">
      <c r="A33" s="101"/>
      <c r="B33" s="103" t="s">
        <v>72</v>
      </c>
      <c r="C33" s="6">
        <f t="shared" ref="C33:U33" si="6">SUM(C29:C32)</f>
        <v>11666.585799999999</v>
      </c>
      <c r="D33" s="6">
        <f t="shared" si="6"/>
        <v>15.58</v>
      </c>
      <c r="E33" s="6">
        <f t="shared" si="6"/>
        <v>95.31</v>
      </c>
      <c r="F33" s="6">
        <f t="shared" si="6"/>
        <v>0</v>
      </c>
      <c r="G33" s="6">
        <f t="shared" si="6"/>
        <v>0</v>
      </c>
      <c r="H33" s="6">
        <f t="shared" si="6"/>
        <v>11682.165799999999</v>
      </c>
      <c r="I33" s="6">
        <f t="shared" si="6"/>
        <v>429.54300000000006</v>
      </c>
      <c r="J33" s="6">
        <f t="shared" si="6"/>
        <v>0.3</v>
      </c>
      <c r="K33" s="6">
        <f t="shared" si="6"/>
        <v>29.315000000000001</v>
      </c>
      <c r="L33" s="6">
        <f t="shared" si="6"/>
        <v>0</v>
      </c>
      <c r="M33" s="6">
        <f t="shared" si="6"/>
        <v>0</v>
      </c>
      <c r="N33" s="6">
        <f t="shared" si="6"/>
        <v>429.84300000000007</v>
      </c>
      <c r="O33" s="6">
        <f t="shared" si="6"/>
        <v>236.91200000000001</v>
      </c>
      <c r="P33" s="6">
        <f t="shared" si="6"/>
        <v>0</v>
      </c>
      <c r="Q33" s="6">
        <f t="shared" si="6"/>
        <v>7.0000000000000001E-3</v>
      </c>
      <c r="R33" s="6">
        <f t="shared" si="6"/>
        <v>0</v>
      </c>
      <c r="S33" s="6">
        <f t="shared" si="6"/>
        <v>0</v>
      </c>
      <c r="T33" s="6">
        <f t="shared" si="6"/>
        <v>236.91200000000001</v>
      </c>
      <c r="U33" s="6">
        <f t="shared" si="6"/>
        <v>12348.9208</v>
      </c>
    </row>
    <row r="34" spans="1:21" ht="38.25" customHeight="1">
      <c r="A34" s="102">
        <v>21</v>
      </c>
      <c r="B34" s="104" t="s">
        <v>41</v>
      </c>
      <c r="C34" s="3">
        <f>'[3]august 2021'!H34</f>
        <v>4384.5600000000004</v>
      </c>
      <c r="D34" s="3">
        <v>9.77</v>
      </c>
      <c r="E34" s="3">
        <f>'[3]august 2021'!E34+'september 2021'!D34</f>
        <v>22.04</v>
      </c>
      <c r="F34" s="3">
        <v>0</v>
      </c>
      <c r="G34" s="3">
        <f>'[3]august 2021'!G34+'september 2021'!F34</f>
        <v>0</v>
      </c>
      <c r="H34" s="3">
        <f>C34+(D34-F34)</f>
        <v>4394.3300000000008</v>
      </c>
      <c r="I34" s="3">
        <f>'[3]august 2021'!N34</f>
        <v>9.4</v>
      </c>
      <c r="J34" s="3">
        <v>0</v>
      </c>
      <c r="K34" s="3">
        <f>'[3]august 2021'!K34+'september 2021'!J34</f>
        <v>0</v>
      </c>
      <c r="L34" s="3">
        <v>0</v>
      </c>
      <c r="M34" s="3">
        <f>'[3]august 2021'!M34+'september 2021'!L34</f>
        <v>0</v>
      </c>
      <c r="N34" s="3">
        <f>I34+J34-L34</f>
        <v>9.4</v>
      </c>
      <c r="O34" s="3">
        <f>'[3]august 2021'!T34</f>
        <v>0</v>
      </c>
      <c r="P34" s="3">
        <v>0</v>
      </c>
      <c r="Q34" s="3">
        <f>'[3]august 2021'!Q34+'september 2021'!P34</f>
        <v>0</v>
      </c>
      <c r="R34" s="3">
        <v>0</v>
      </c>
      <c r="S34" s="3">
        <f>'[3]august 2021'!S34+'september 2021'!R34</f>
        <v>0</v>
      </c>
      <c r="T34" s="3">
        <f>O34+(P34-R34)</f>
        <v>0</v>
      </c>
      <c r="U34" s="3">
        <f>H34+N34+T34</f>
        <v>4403.7300000000005</v>
      </c>
    </row>
    <row r="35" spans="1:21" ht="38.25" customHeight="1">
      <c r="A35" s="102">
        <v>22</v>
      </c>
      <c r="B35" s="104" t="s">
        <v>42</v>
      </c>
      <c r="C35" s="3">
        <f>'[3]august 2021'!H35</f>
        <v>5964.5199999999986</v>
      </c>
      <c r="D35" s="3">
        <v>21.29</v>
      </c>
      <c r="E35" s="3">
        <f>'[3]august 2021'!E35+'september 2021'!D35</f>
        <v>99.19</v>
      </c>
      <c r="F35" s="3">
        <v>0</v>
      </c>
      <c r="G35" s="3">
        <f>'[3]august 2021'!G35+'september 2021'!F35</f>
        <v>0</v>
      </c>
      <c r="H35" s="3">
        <f>C35+(D35-F35)</f>
        <v>5985.8099999999986</v>
      </c>
      <c r="I35" s="3">
        <f>'[3]august 2021'!N35</f>
        <v>4</v>
      </c>
      <c r="J35" s="3">
        <v>0</v>
      </c>
      <c r="K35" s="3">
        <f>'[3]august 2021'!K35+'september 2021'!J35</f>
        <v>0</v>
      </c>
      <c r="L35" s="3">
        <v>0</v>
      </c>
      <c r="M35" s="3">
        <f>'[3]august 2021'!M35+'september 2021'!L35</f>
        <v>0</v>
      </c>
      <c r="N35" s="3">
        <f>I35+J35-L35</f>
        <v>4</v>
      </c>
      <c r="O35" s="3">
        <f>'[3]august 2021'!T35</f>
        <v>0.03</v>
      </c>
      <c r="P35" s="3">
        <v>0</v>
      </c>
      <c r="Q35" s="3">
        <f>'[3]august 2021'!Q35+'september 2021'!P35</f>
        <v>0</v>
      </c>
      <c r="R35" s="3">
        <v>0</v>
      </c>
      <c r="S35" s="3">
        <f>'[3]august 2021'!S35+'september 2021'!R35</f>
        <v>0</v>
      </c>
      <c r="T35" s="3">
        <f>O35+(P35-R35)</f>
        <v>0.03</v>
      </c>
      <c r="U35" s="3">
        <f>H35+N35+T35</f>
        <v>5989.8399999999983</v>
      </c>
    </row>
    <row r="36" spans="1:21" s="23" customFormat="1" ht="38.25" customHeight="1">
      <c r="A36" s="102">
        <v>23</v>
      </c>
      <c r="B36" s="104" t="s">
        <v>43</v>
      </c>
      <c r="C36" s="3">
        <f>'[3]august 2021'!H36</f>
        <v>2962.0199999999995</v>
      </c>
      <c r="D36" s="3">
        <v>0</v>
      </c>
      <c r="E36" s="3">
        <f>'[3]august 2021'!E36+'september 2021'!D36</f>
        <v>26.85</v>
      </c>
      <c r="F36" s="3">
        <v>0</v>
      </c>
      <c r="G36" s="3">
        <f>'[3]august 2021'!G36+'september 2021'!F36</f>
        <v>0</v>
      </c>
      <c r="H36" s="3">
        <f>C36+(D36-F36)</f>
        <v>2962.0199999999995</v>
      </c>
      <c r="I36" s="3">
        <f>'[3]august 2021'!N36</f>
        <v>155.65000000000003</v>
      </c>
      <c r="J36" s="3">
        <v>0</v>
      </c>
      <c r="K36" s="3">
        <f>'[3]august 2021'!K36+'september 2021'!J36</f>
        <v>0</v>
      </c>
      <c r="L36" s="3">
        <v>0</v>
      </c>
      <c r="M36" s="3">
        <f>'[3]august 2021'!M36+'september 2021'!L36</f>
        <v>0</v>
      </c>
      <c r="N36" s="3">
        <f>I36+J36-L36</f>
        <v>155.65000000000003</v>
      </c>
      <c r="O36" s="3">
        <f>'[3]august 2021'!T36</f>
        <v>2.2000000000000002</v>
      </c>
      <c r="P36" s="3">
        <v>0</v>
      </c>
      <c r="Q36" s="3">
        <f>'[3]august 2021'!Q36+'september 2021'!P36</f>
        <v>0</v>
      </c>
      <c r="R36" s="3">
        <v>0</v>
      </c>
      <c r="S36" s="3">
        <f>'[3]august 2021'!S36+'september 2021'!R36</f>
        <v>0</v>
      </c>
      <c r="T36" s="3">
        <f>O36+(P36-R36)</f>
        <v>2.2000000000000002</v>
      </c>
      <c r="U36" s="3">
        <f>H36+N36+T36</f>
        <v>3119.8699999999994</v>
      </c>
    </row>
    <row r="37" spans="1:21" s="23" customFormat="1" ht="38.25" customHeight="1">
      <c r="A37" s="102">
        <v>24</v>
      </c>
      <c r="B37" s="104" t="s">
        <v>44</v>
      </c>
      <c r="C37" s="3">
        <f>'[3]august 2021'!H37</f>
        <v>4735.489999999998</v>
      </c>
      <c r="D37" s="3">
        <v>20.57</v>
      </c>
      <c r="E37" s="3">
        <f>'[3]august 2021'!E37+'september 2021'!D37</f>
        <v>54.62</v>
      </c>
      <c r="F37" s="3">
        <v>0</v>
      </c>
      <c r="G37" s="3">
        <f>'[3]august 2021'!G37+'september 2021'!F37</f>
        <v>0</v>
      </c>
      <c r="H37" s="3">
        <f>C37+(D37-F37)</f>
        <v>4756.0599999999977</v>
      </c>
      <c r="I37" s="3">
        <f>'[3]august 2021'!N37</f>
        <v>6.92</v>
      </c>
      <c r="J37" s="3">
        <v>12.43</v>
      </c>
      <c r="K37" s="3">
        <f>'[3]august 2021'!K37+'september 2021'!J37</f>
        <v>12.43</v>
      </c>
      <c r="L37" s="3">
        <v>0</v>
      </c>
      <c r="M37" s="3">
        <f>'[3]august 2021'!M37+'september 2021'!L37</f>
        <v>0</v>
      </c>
      <c r="N37" s="3">
        <f>I37+J37-L37</f>
        <v>19.350000000000001</v>
      </c>
      <c r="O37" s="3">
        <f>'[3]august 2021'!T37</f>
        <v>1.04</v>
      </c>
      <c r="P37" s="3">
        <v>0</v>
      </c>
      <c r="Q37" s="3">
        <f>'[3]august 2021'!Q37+'september 2021'!P37</f>
        <v>0</v>
      </c>
      <c r="R37" s="3">
        <v>0</v>
      </c>
      <c r="S37" s="3">
        <f>'[3]august 2021'!S37+'september 2021'!R37</f>
        <v>0</v>
      </c>
      <c r="T37" s="3">
        <f>O37+(P37-R37)</f>
        <v>1.04</v>
      </c>
      <c r="U37" s="3">
        <f>H37+N37+T37</f>
        <v>4776.449999999998</v>
      </c>
    </row>
    <row r="38" spans="1:21" s="23" customFormat="1" ht="38.25" customHeight="1">
      <c r="A38" s="101"/>
      <c r="B38" s="103" t="s">
        <v>45</v>
      </c>
      <c r="C38" s="6">
        <f t="shared" ref="C38:U38" si="7">SUM(C34:C37)</f>
        <v>18046.589999999997</v>
      </c>
      <c r="D38" s="6">
        <f t="shared" si="7"/>
        <v>51.629999999999995</v>
      </c>
      <c r="E38" s="6">
        <f t="shared" si="7"/>
        <v>202.7</v>
      </c>
      <c r="F38" s="6">
        <f t="shared" si="7"/>
        <v>0</v>
      </c>
      <c r="G38" s="6">
        <f t="shared" si="7"/>
        <v>0</v>
      </c>
      <c r="H38" s="6">
        <f t="shared" si="7"/>
        <v>18098.219999999998</v>
      </c>
      <c r="I38" s="6">
        <f t="shared" si="7"/>
        <v>175.97000000000003</v>
      </c>
      <c r="J38" s="6">
        <f t="shared" si="7"/>
        <v>12.43</v>
      </c>
      <c r="K38" s="6">
        <f t="shared" si="7"/>
        <v>12.43</v>
      </c>
      <c r="L38" s="6">
        <f t="shared" si="7"/>
        <v>0</v>
      </c>
      <c r="M38" s="6">
        <f t="shared" si="7"/>
        <v>0</v>
      </c>
      <c r="N38" s="6">
        <f t="shared" si="7"/>
        <v>188.40000000000003</v>
      </c>
      <c r="O38" s="6">
        <f t="shared" si="7"/>
        <v>3.27</v>
      </c>
      <c r="P38" s="6">
        <f t="shared" si="7"/>
        <v>0</v>
      </c>
      <c r="Q38" s="6">
        <f t="shared" si="7"/>
        <v>0</v>
      </c>
      <c r="R38" s="6">
        <f t="shared" si="7"/>
        <v>0</v>
      </c>
      <c r="S38" s="6">
        <f t="shared" si="7"/>
        <v>0</v>
      </c>
      <c r="T38" s="6">
        <f t="shared" si="7"/>
        <v>3.27</v>
      </c>
      <c r="U38" s="6">
        <f t="shared" si="7"/>
        <v>18289.889999999996</v>
      </c>
    </row>
    <row r="39" spans="1:21" s="23" customFormat="1" ht="38.25" customHeight="1">
      <c r="A39" s="101"/>
      <c r="B39" s="103" t="s">
        <v>46</v>
      </c>
      <c r="C39" s="6">
        <f t="shared" ref="C39:U39" si="8">C38+C33+C28</f>
        <v>42668.777799999996</v>
      </c>
      <c r="D39" s="6">
        <f t="shared" si="8"/>
        <v>88.86999999999999</v>
      </c>
      <c r="E39" s="6">
        <f t="shared" si="8"/>
        <v>406.125</v>
      </c>
      <c r="F39" s="6">
        <f t="shared" si="8"/>
        <v>0</v>
      </c>
      <c r="G39" s="6">
        <f t="shared" si="8"/>
        <v>0</v>
      </c>
      <c r="H39" s="6">
        <f t="shared" si="8"/>
        <v>42757.647799999999</v>
      </c>
      <c r="I39" s="6">
        <f t="shared" si="8"/>
        <v>1226.4810000000002</v>
      </c>
      <c r="J39" s="6">
        <f t="shared" si="8"/>
        <v>14.52</v>
      </c>
      <c r="K39" s="6">
        <f t="shared" si="8"/>
        <v>49.455000000000005</v>
      </c>
      <c r="L39" s="6">
        <f t="shared" si="8"/>
        <v>0</v>
      </c>
      <c r="M39" s="6">
        <f t="shared" si="8"/>
        <v>0</v>
      </c>
      <c r="N39" s="6">
        <f t="shared" si="8"/>
        <v>1241.0010000000002</v>
      </c>
      <c r="O39" s="6">
        <f t="shared" si="8"/>
        <v>260.74200000000002</v>
      </c>
      <c r="P39" s="6">
        <f t="shared" si="8"/>
        <v>0</v>
      </c>
      <c r="Q39" s="6">
        <f t="shared" si="8"/>
        <v>2.6270000000000002</v>
      </c>
      <c r="R39" s="6">
        <f t="shared" si="8"/>
        <v>0</v>
      </c>
      <c r="S39" s="6">
        <f t="shared" si="8"/>
        <v>0</v>
      </c>
      <c r="T39" s="6">
        <f t="shared" si="8"/>
        <v>260.74200000000002</v>
      </c>
      <c r="U39" s="6">
        <f t="shared" si="8"/>
        <v>44259.390799999994</v>
      </c>
    </row>
    <row r="40" spans="1:21" ht="38.25" customHeight="1">
      <c r="A40" s="102">
        <v>25</v>
      </c>
      <c r="B40" s="104" t="s">
        <v>47</v>
      </c>
      <c r="C40" s="3">
        <f>'[3]august 2021'!H40</f>
        <v>11123.103999999998</v>
      </c>
      <c r="D40" s="3">
        <v>14.04</v>
      </c>
      <c r="E40" s="3">
        <f>'[3]august 2021'!E40+'september 2021'!D40</f>
        <v>142.28399999999999</v>
      </c>
      <c r="F40" s="3">
        <v>0</v>
      </c>
      <c r="G40" s="3">
        <f>'[3]august 2021'!G40+'september 2021'!F40</f>
        <v>0</v>
      </c>
      <c r="H40" s="3">
        <f>C40+(D40-F40)</f>
        <v>11137.143999999998</v>
      </c>
      <c r="I40" s="3">
        <f>'[3]august 2021'!N40</f>
        <v>0</v>
      </c>
      <c r="J40" s="3">
        <v>0</v>
      </c>
      <c r="K40" s="3">
        <f>'[3]august 2021'!K40+'september 2021'!J40</f>
        <v>0</v>
      </c>
      <c r="L40" s="3">
        <v>0</v>
      </c>
      <c r="M40" s="3">
        <f>'[3]august 2021'!M40+'september 2021'!L40</f>
        <v>0</v>
      </c>
      <c r="N40" s="3">
        <f>I40+J40-L40</f>
        <v>0</v>
      </c>
      <c r="O40" s="3">
        <f>'[3]august 2021'!T40</f>
        <v>0</v>
      </c>
      <c r="P40" s="3">
        <v>0</v>
      </c>
      <c r="Q40" s="3">
        <f>'[3]august 2021'!Q40+'september 2021'!P40</f>
        <v>0</v>
      </c>
      <c r="R40" s="3">
        <v>0</v>
      </c>
      <c r="S40" s="3">
        <f>'[3]august 2021'!S40+'september 2021'!R40</f>
        <v>0</v>
      </c>
      <c r="T40" s="3">
        <f>O40+(P40-R40)</f>
        <v>0</v>
      </c>
      <c r="U40" s="3">
        <f>H40+N40+T40</f>
        <v>11137.143999999998</v>
      </c>
    </row>
    <row r="41" spans="1:21" ht="38.25" customHeight="1">
      <c r="A41" s="102">
        <v>26</v>
      </c>
      <c r="B41" s="104" t="s">
        <v>48</v>
      </c>
      <c r="C41" s="3">
        <f>'[3]august 2021'!H41</f>
        <v>7157.5989999999947</v>
      </c>
      <c r="D41" s="3">
        <v>88.18</v>
      </c>
      <c r="E41" s="3">
        <f>'[3]august 2021'!E41+'september 2021'!D41</f>
        <v>174.09300000000002</v>
      </c>
      <c r="F41" s="3">
        <v>0</v>
      </c>
      <c r="G41" s="3">
        <f>'[3]august 2021'!G41+'september 2021'!F41</f>
        <v>0</v>
      </c>
      <c r="H41" s="3">
        <f>C41+(D41-F41)</f>
        <v>7245.778999999995</v>
      </c>
      <c r="I41" s="3">
        <f>'[3]august 2021'!N41</f>
        <v>0</v>
      </c>
      <c r="J41" s="3">
        <v>0</v>
      </c>
      <c r="K41" s="3">
        <f>'[3]august 2021'!K41+'september 2021'!J41</f>
        <v>0</v>
      </c>
      <c r="L41" s="3">
        <v>0</v>
      </c>
      <c r="M41" s="3">
        <f>'[3]august 2021'!M41+'september 2021'!L41</f>
        <v>0</v>
      </c>
      <c r="N41" s="3">
        <f>I41+J41-L41</f>
        <v>0</v>
      </c>
      <c r="O41" s="3">
        <f>'[3]august 2021'!T41</f>
        <v>0</v>
      </c>
      <c r="P41" s="3">
        <v>0</v>
      </c>
      <c r="Q41" s="3">
        <f>'[3]august 2021'!Q41+'september 2021'!P41</f>
        <v>0</v>
      </c>
      <c r="R41" s="3">
        <v>0</v>
      </c>
      <c r="S41" s="3">
        <f>'[3]august 2021'!S41+'september 2021'!R41</f>
        <v>0</v>
      </c>
      <c r="T41" s="3">
        <f>O41+(P41-R41)</f>
        <v>0</v>
      </c>
      <c r="U41" s="3">
        <f>H41+N41+T41</f>
        <v>7245.778999999995</v>
      </c>
    </row>
    <row r="42" spans="1:21" s="23" customFormat="1" ht="38.25" customHeight="1">
      <c r="A42" s="102">
        <v>27</v>
      </c>
      <c r="B42" s="104" t="s">
        <v>49</v>
      </c>
      <c r="C42" s="3">
        <f>'[3]august 2021'!H42</f>
        <v>13610.018999999997</v>
      </c>
      <c r="D42" s="3">
        <v>43.19</v>
      </c>
      <c r="E42" s="3">
        <f>'[3]august 2021'!E42+'september 2021'!D42</f>
        <v>139.09299999999999</v>
      </c>
      <c r="F42" s="3">
        <v>0</v>
      </c>
      <c r="G42" s="3">
        <f>'[3]august 2021'!G42+'september 2021'!F42</f>
        <v>0</v>
      </c>
      <c r="H42" s="3">
        <f>C42+(D42-F42)</f>
        <v>13653.208999999997</v>
      </c>
      <c r="I42" s="3">
        <f>'[3]august 2021'!N42</f>
        <v>0</v>
      </c>
      <c r="J42" s="3">
        <v>0</v>
      </c>
      <c r="K42" s="3">
        <f>'[3]august 2021'!K42+'september 2021'!J42</f>
        <v>0</v>
      </c>
      <c r="L42" s="3">
        <v>0</v>
      </c>
      <c r="M42" s="3">
        <f>'[3]august 2021'!M42+'september 2021'!L42</f>
        <v>0</v>
      </c>
      <c r="N42" s="3">
        <f>I42+J42-L42</f>
        <v>0</v>
      </c>
      <c r="O42" s="3">
        <f>'[3]august 2021'!T42</f>
        <v>5.67</v>
      </c>
      <c r="P42" s="3">
        <v>0</v>
      </c>
      <c r="Q42" s="3">
        <f>'[3]august 2021'!Q42+'september 2021'!P42</f>
        <v>5.67</v>
      </c>
      <c r="R42" s="3">
        <v>0</v>
      </c>
      <c r="S42" s="3">
        <f>'[3]august 2021'!S42+'september 2021'!R42</f>
        <v>0</v>
      </c>
      <c r="T42" s="3">
        <f>O42+(P42-R42)</f>
        <v>5.67</v>
      </c>
      <c r="U42" s="3">
        <f>H42+N42+T42</f>
        <v>13658.878999999997</v>
      </c>
    </row>
    <row r="43" spans="1:21" ht="38.25" customHeight="1">
      <c r="A43" s="102">
        <v>28</v>
      </c>
      <c r="B43" s="104" t="s">
        <v>50</v>
      </c>
      <c r="C43" s="3">
        <f>'[3]august 2021'!H43</f>
        <v>1027.1000000000004</v>
      </c>
      <c r="D43" s="3">
        <v>14.4</v>
      </c>
      <c r="E43" s="3">
        <f>'[3]august 2021'!E43+'september 2021'!D43</f>
        <v>69.921999999999997</v>
      </c>
      <c r="F43" s="3">
        <v>0</v>
      </c>
      <c r="G43" s="3">
        <f>'[3]august 2021'!G43+'september 2021'!F43</f>
        <v>0</v>
      </c>
      <c r="H43" s="3">
        <f>C43+(D43-F43)</f>
        <v>1041.5000000000005</v>
      </c>
      <c r="I43" s="3">
        <f>'[3]august 2021'!N43</f>
        <v>0</v>
      </c>
      <c r="J43" s="3">
        <v>0</v>
      </c>
      <c r="K43" s="3">
        <f>'[3]august 2021'!K43+'september 2021'!J43</f>
        <v>0</v>
      </c>
      <c r="L43" s="3">
        <v>0</v>
      </c>
      <c r="M43" s="3">
        <f>'[3]august 2021'!M43+'september 2021'!L43</f>
        <v>0</v>
      </c>
      <c r="N43" s="3">
        <f>I43+J43-L43</f>
        <v>0</v>
      </c>
      <c r="O43" s="3">
        <f>'[3]august 2021'!T43</f>
        <v>0</v>
      </c>
      <c r="P43" s="3">
        <v>0</v>
      </c>
      <c r="Q43" s="3">
        <f>'[3]august 2021'!Q43+'september 2021'!P43</f>
        <v>0</v>
      </c>
      <c r="R43" s="3">
        <v>0</v>
      </c>
      <c r="S43" s="3">
        <f>'[3]august 2021'!S43+'september 2021'!R43</f>
        <v>0</v>
      </c>
      <c r="T43" s="3">
        <f>O43+(P43-R43)</f>
        <v>0</v>
      </c>
      <c r="U43" s="3">
        <f>H43+N43+T43</f>
        <v>1041.5000000000005</v>
      </c>
    </row>
    <row r="44" spans="1:21" s="23" customFormat="1" ht="38.25" customHeight="1">
      <c r="A44" s="101"/>
      <c r="B44" s="103" t="s">
        <v>51</v>
      </c>
      <c r="C44" s="6">
        <f t="shared" ref="C44:U44" si="9">SUM(C40:C43)</f>
        <v>32917.821999999993</v>
      </c>
      <c r="D44" s="6">
        <f t="shared" si="9"/>
        <v>159.81</v>
      </c>
      <c r="E44" s="6">
        <f t="shared" si="9"/>
        <v>525.39200000000005</v>
      </c>
      <c r="F44" s="6">
        <f t="shared" si="9"/>
        <v>0</v>
      </c>
      <c r="G44" s="6">
        <f t="shared" si="9"/>
        <v>0</v>
      </c>
      <c r="H44" s="6">
        <f t="shared" si="9"/>
        <v>33077.631999999991</v>
      </c>
      <c r="I44" s="6">
        <f t="shared" si="9"/>
        <v>0</v>
      </c>
      <c r="J44" s="6">
        <f t="shared" si="9"/>
        <v>0</v>
      </c>
      <c r="K44" s="6">
        <f t="shared" si="9"/>
        <v>0</v>
      </c>
      <c r="L44" s="6">
        <f t="shared" si="9"/>
        <v>0</v>
      </c>
      <c r="M44" s="6">
        <f t="shared" si="9"/>
        <v>0</v>
      </c>
      <c r="N44" s="6">
        <f t="shared" si="9"/>
        <v>0</v>
      </c>
      <c r="O44" s="6">
        <f t="shared" si="9"/>
        <v>5.67</v>
      </c>
      <c r="P44" s="6">
        <f t="shared" si="9"/>
        <v>0</v>
      </c>
      <c r="Q44" s="6">
        <f t="shared" si="9"/>
        <v>5.67</v>
      </c>
      <c r="R44" s="6">
        <f t="shared" si="9"/>
        <v>0</v>
      </c>
      <c r="S44" s="6">
        <f t="shared" si="9"/>
        <v>0</v>
      </c>
      <c r="T44" s="6">
        <f t="shared" si="9"/>
        <v>5.67</v>
      </c>
      <c r="U44" s="6">
        <f t="shared" si="9"/>
        <v>33083.301999999996</v>
      </c>
    </row>
    <row r="45" spans="1:21" ht="38.25" customHeight="1">
      <c r="A45" s="102">
        <v>29</v>
      </c>
      <c r="B45" s="104" t="s">
        <v>52</v>
      </c>
      <c r="C45" s="3">
        <f>'[3]august 2021'!H45</f>
        <v>8082.8421000000008</v>
      </c>
      <c r="D45" s="3">
        <v>13.12</v>
      </c>
      <c r="E45" s="3">
        <f>'[3]august 2021'!E45+'september 2021'!D45</f>
        <v>47.519999999999996</v>
      </c>
      <c r="F45" s="3">
        <v>0</v>
      </c>
      <c r="G45" s="3">
        <f>'[3]august 2021'!G45+'september 2021'!F45</f>
        <v>0</v>
      </c>
      <c r="H45" s="3">
        <f>C45+(D45-F45)</f>
        <v>8095.9621000000006</v>
      </c>
      <c r="I45" s="3">
        <f>'[3]august 2021'!N45</f>
        <v>0.93000000000000016</v>
      </c>
      <c r="J45" s="3">
        <v>0.11</v>
      </c>
      <c r="K45" s="3">
        <f>'[3]august 2021'!K45+'september 2021'!J45</f>
        <v>0.18</v>
      </c>
      <c r="L45" s="3">
        <v>0</v>
      </c>
      <c r="M45" s="3">
        <f>'[3]august 2021'!M45+'september 2021'!L45</f>
        <v>0</v>
      </c>
      <c r="N45" s="3">
        <f>I45+J45-L45</f>
        <v>1.0400000000000003</v>
      </c>
      <c r="O45" s="3">
        <f>'[3]august 2021'!T45</f>
        <v>14.6</v>
      </c>
      <c r="P45" s="3">
        <v>0.15</v>
      </c>
      <c r="Q45" s="3">
        <f>'[3]august 2021'!Q45+'september 2021'!P45</f>
        <v>0.32</v>
      </c>
      <c r="R45" s="3">
        <v>0</v>
      </c>
      <c r="S45" s="3">
        <f>'[3]august 2021'!S45+'september 2021'!R45</f>
        <v>0</v>
      </c>
      <c r="T45" s="3">
        <f>O45+(P45-R45)</f>
        <v>14.75</v>
      </c>
      <c r="U45" s="3">
        <f>H45+N45+T45</f>
        <v>8111.7521000000006</v>
      </c>
    </row>
    <row r="46" spans="1:21" ht="38.25" customHeight="1">
      <c r="A46" s="102">
        <v>30</v>
      </c>
      <c r="B46" s="104" t="s">
        <v>53</v>
      </c>
      <c r="C46" s="3">
        <f>'[3]august 2021'!H46</f>
        <v>7755.3150000000014</v>
      </c>
      <c r="D46" s="3">
        <v>14.36</v>
      </c>
      <c r="E46" s="3">
        <f>'[3]august 2021'!E46+'september 2021'!D46</f>
        <v>102.55</v>
      </c>
      <c r="F46" s="3">
        <v>0</v>
      </c>
      <c r="G46" s="3">
        <f>'[3]august 2021'!G46+'september 2021'!F46</f>
        <v>0</v>
      </c>
      <c r="H46" s="3">
        <f>C46+(D46-F46)</f>
        <v>7769.6750000000011</v>
      </c>
      <c r="I46" s="3">
        <f>'[3]august 2021'!N46</f>
        <v>0.96</v>
      </c>
      <c r="J46" s="3">
        <v>0</v>
      </c>
      <c r="K46" s="3">
        <f>'[3]august 2021'!K46+'september 2021'!J46</f>
        <v>0</v>
      </c>
      <c r="L46" s="3">
        <v>0</v>
      </c>
      <c r="M46" s="3">
        <f>'[3]august 2021'!M46+'september 2021'!L46</f>
        <v>0</v>
      </c>
      <c r="N46" s="3">
        <f>I46+J46-L46</f>
        <v>0.96</v>
      </c>
      <c r="O46" s="3">
        <f>'[3]august 2021'!T46</f>
        <v>0</v>
      </c>
      <c r="P46" s="3">
        <v>0</v>
      </c>
      <c r="Q46" s="3">
        <f>'[3]august 2021'!Q46+'september 2021'!P46</f>
        <v>0</v>
      </c>
      <c r="R46" s="3">
        <v>0</v>
      </c>
      <c r="S46" s="3">
        <f>'[3]august 2021'!S46+'september 2021'!R46</f>
        <v>0</v>
      </c>
      <c r="T46" s="3">
        <f>O46+(P46-R46)</f>
        <v>0</v>
      </c>
      <c r="U46" s="3">
        <f>H46+N46+T46</f>
        <v>7770.6350000000011</v>
      </c>
    </row>
    <row r="47" spans="1:21" s="23" customFormat="1" ht="38.25" customHeight="1">
      <c r="A47" s="102">
        <v>31</v>
      </c>
      <c r="B47" s="104" t="s">
        <v>54</v>
      </c>
      <c r="C47" s="3">
        <f>'[3]august 2021'!H47</f>
        <v>8460.5400000000009</v>
      </c>
      <c r="D47" s="3">
        <v>13.86</v>
      </c>
      <c r="E47" s="3">
        <f>'[3]august 2021'!E47+'september 2021'!D47</f>
        <v>75.97</v>
      </c>
      <c r="F47" s="3">
        <v>0</v>
      </c>
      <c r="G47" s="3">
        <f>'[3]august 2021'!G47+'september 2021'!F47</f>
        <v>0</v>
      </c>
      <c r="H47" s="3">
        <f>C47+(D47-F47)</f>
        <v>8474.4000000000015</v>
      </c>
      <c r="I47" s="3">
        <f>'[3]august 2021'!N47</f>
        <v>6.89</v>
      </c>
      <c r="J47" s="3">
        <v>0</v>
      </c>
      <c r="K47" s="3">
        <f>'[3]august 2021'!K47+'september 2021'!J47</f>
        <v>0</v>
      </c>
      <c r="L47" s="3">
        <v>0</v>
      </c>
      <c r="M47" s="3">
        <f>'[3]august 2021'!M47+'september 2021'!L47</f>
        <v>0</v>
      </c>
      <c r="N47" s="3">
        <f>I47+J47-L47</f>
        <v>6.89</v>
      </c>
      <c r="O47" s="3">
        <f>'[3]august 2021'!T47</f>
        <v>0.03</v>
      </c>
      <c r="P47" s="3">
        <v>0</v>
      </c>
      <c r="Q47" s="3">
        <f>'[3]august 2021'!Q47+'september 2021'!P47</f>
        <v>0</v>
      </c>
      <c r="R47" s="3">
        <v>0</v>
      </c>
      <c r="S47" s="3">
        <f>'[3]august 2021'!S47+'september 2021'!R47</f>
        <v>0</v>
      </c>
      <c r="T47" s="3">
        <f>O47+(P47-R47)</f>
        <v>0.03</v>
      </c>
      <c r="U47" s="3">
        <f>H47+N47+T47</f>
        <v>8481.3200000000015</v>
      </c>
    </row>
    <row r="48" spans="1:21" s="23" customFormat="1" ht="38.25" customHeight="1">
      <c r="A48" s="102">
        <v>32</v>
      </c>
      <c r="B48" s="104" t="s">
        <v>55</v>
      </c>
      <c r="C48" s="3">
        <f>'[3]august 2021'!H48</f>
        <v>7681.5990000000002</v>
      </c>
      <c r="D48" s="3">
        <v>130.91</v>
      </c>
      <c r="E48" s="3">
        <f>'[3]august 2021'!E48+'september 2021'!D48</f>
        <v>310.47899999999998</v>
      </c>
      <c r="F48" s="3">
        <v>0</v>
      </c>
      <c r="G48" s="3">
        <f>'[3]august 2021'!G48+'september 2021'!F48</f>
        <v>0</v>
      </c>
      <c r="H48" s="3">
        <f>C48+(D48-F48)</f>
        <v>7812.509</v>
      </c>
      <c r="I48" s="3">
        <f>'[3]august 2021'!N48</f>
        <v>0.505</v>
      </c>
      <c r="J48" s="3">
        <v>0</v>
      </c>
      <c r="K48" s="3">
        <f>'[3]august 2021'!K48+'september 2021'!J48</f>
        <v>0</v>
      </c>
      <c r="L48" s="3">
        <v>0</v>
      </c>
      <c r="M48" s="3">
        <f>'[3]august 2021'!M48+'september 2021'!L48</f>
        <v>0</v>
      </c>
      <c r="N48" s="3">
        <f>I48+J48-L48</f>
        <v>0.505</v>
      </c>
      <c r="O48" s="3">
        <f>'[3]august 2021'!T48</f>
        <v>0</v>
      </c>
      <c r="P48" s="3">
        <v>0</v>
      </c>
      <c r="Q48" s="3">
        <f>'[3]august 2021'!Q48+'september 2021'!P48</f>
        <v>0</v>
      </c>
      <c r="R48" s="3">
        <v>0</v>
      </c>
      <c r="S48" s="3">
        <f>'[3]august 2021'!S48+'september 2021'!R48</f>
        <v>0</v>
      </c>
      <c r="T48" s="3">
        <f>O48+(P48-R48)</f>
        <v>0</v>
      </c>
      <c r="U48" s="3">
        <f>H48+N48+T48</f>
        <v>7813.0140000000001</v>
      </c>
    </row>
    <row r="49" spans="1:21" s="23" customFormat="1" ht="38.25" customHeight="1">
      <c r="A49" s="101"/>
      <c r="B49" s="103" t="s">
        <v>56</v>
      </c>
      <c r="C49" s="6">
        <f t="shared" ref="C49:U49" si="10">SUM(C45:C48)</f>
        <v>31980.296100000007</v>
      </c>
      <c r="D49" s="6">
        <f t="shared" si="10"/>
        <v>172.25</v>
      </c>
      <c r="E49" s="6">
        <f t="shared" si="10"/>
        <v>536.51900000000001</v>
      </c>
      <c r="F49" s="6">
        <f t="shared" si="10"/>
        <v>0</v>
      </c>
      <c r="G49" s="6">
        <f t="shared" si="10"/>
        <v>0</v>
      </c>
      <c r="H49" s="6">
        <f t="shared" si="10"/>
        <v>32152.5461</v>
      </c>
      <c r="I49" s="6">
        <f t="shared" si="10"/>
        <v>9.2850000000000001</v>
      </c>
      <c r="J49" s="6">
        <f t="shared" si="10"/>
        <v>0.11</v>
      </c>
      <c r="K49" s="6">
        <f t="shared" si="10"/>
        <v>0.18</v>
      </c>
      <c r="L49" s="6">
        <f t="shared" si="10"/>
        <v>0</v>
      </c>
      <c r="M49" s="6">
        <f t="shared" si="10"/>
        <v>0</v>
      </c>
      <c r="N49" s="6">
        <f t="shared" si="10"/>
        <v>9.3950000000000014</v>
      </c>
      <c r="O49" s="6">
        <f t="shared" si="10"/>
        <v>14.629999999999999</v>
      </c>
      <c r="P49" s="6">
        <f t="shared" si="10"/>
        <v>0.15</v>
      </c>
      <c r="Q49" s="6">
        <f t="shared" si="10"/>
        <v>0.32</v>
      </c>
      <c r="R49" s="6">
        <f t="shared" si="10"/>
        <v>0</v>
      </c>
      <c r="S49" s="6">
        <f t="shared" si="10"/>
        <v>0</v>
      </c>
      <c r="T49" s="6">
        <f t="shared" si="10"/>
        <v>14.78</v>
      </c>
      <c r="U49" s="6">
        <f t="shared" si="10"/>
        <v>32176.721100000002</v>
      </c>
    </row>
    <row r="50" spans="1:21" s="23" customFormat="1" ht="38.25" customHeight="1">
      <c r="A50" s="101"/>
      <c r="B50" s="103" t="s">
        <v>57</v>
      </c>
      <c r="C50" s="6">
        <f t="shared" ref="C50:U50" si="11">C49+C44</f>
        <v>64898.1181</v>
      </c>
      <c r="D50" s="6">
        <f t="shared" si="11"/>
        <v>332.06</v>
      </c>
      <c r="E50" s="6">
        <f t="shared" si="11"/>
        <v>1061.9110000000001</v>
      </c>
      <c r="F50" s="6">
        <f t="shared" si="11"/>
        <v>0</v>
      </c>
      <c r="G50" s="6">
        <f t="shared" si="11"/>
        <v>0</v>
      </c>
      <c r="H50" s="6">
        <f t="shared" si="11"/>
        <v>65230.17809999999</v>
      </c>
      <c r="I50" s="6">
        <f t="shared" si="11"/>
        <v>9.2850000000000001</v>
      </c>
      <c r="J50" s="6">
        <f t="shared" si="11"/>
        <v>0.11</v>
      </c>
      <c r="K50" s="6">
        <f t="shared" si="11"/>
        <v>0.18</v>
      </c>
      <c r="L50" s="6">
        <f t="shared" si="11"/>
        <v>0</v>
      </c>
      <c r="M50" s="6">
        <f t="shared" si="11"/>
        <v>0</v>
      </c>
      <c r="N50" s="6">
        <f t="shared" si="11"/>
        <v>9.3950000000000014</v>
      </c>
      <c r="O50" s="6">
        <f t="shared" si="11"/>
        <v>20.299999999999997</v>
      </c>
      <c r="P50" s="6">
        <f t="shared" si="11"/>
        <v>0.15</v>
      </c>
      <c r="Q50" s="6">
        <f t="shared" si="11"/>
        <v>5.99</v>
      </c>
      <c r="R50" s="6">
        <f t="shared" si="11"/>
        <v>0</v>
      </c>
      <c r="S50" s="6">
        <f t="shared" si="11"/>
        <v>0</v>
      </c>
      <c r="T50" s="6">
        <f t="shared" si="11"/>
        <v>20.45</v>
      </c>
      <c r="U50" s="6">
        <f t="shared" si="11"/>
        <v>65260.023099999999</v>
      </c>
    </row>
    <row r="51" spans="1:21" s="23" customFormat="1" ht="38.25" customHeight="1">
      <c r="A51" s="101"/>
      <c r="B51" s="103" t="s">
        <v>58</v>
      </c>
      <c r="C51" s="6">
        <f t="shared" ref="C51:U51" si="12">C50+C39+C25</f>
        <v>113005.6639</v>
      </c>
      <c r="D51" s="6">
        <f t="shared" si="12"/>
        <v>421.36</v>
      </c>
      <c r="E51" s="6">
        <f t="shared" si="12"/>
        <v>1483.4760000000001</v>
      </c>
      <c r="F51" s="6">
        <f t="shared" si="12"/>
        <v>0</v>
      </c>
      <c r="G51" s="6">
        <f t="shared" si="12"/>
        <v>189.75799999999998</v>
      </c>
      <c r="H51" s="6">
        <f t="shared" si="12"/>
        <v>113427.0239</v>
      </c>
      <c r="I51" s="6">
        <f t="shared" si="12"/>
        <v>7347.7860000000001</v>
      </c>
      <c r="J51" s="6">
        <f t="shared" si="12"/>
        <v>64.599999999999994</v>
      </c>
      <c r="K51" s="6">
        <f t="shared" si="12"/>
        <v>507.44100000000003</v>
      </c>
      <c r="L51" s="6">
        <f t="shared" si="12"/>
        <v>0</v>
      </c>
      <c r="M51" s="6">
        <f t="shared" si="12"/>
        <v>19.510000000000002</v>
      </c>
      <c r="N51" s="6">
        <f t="shared" si="12"/>
        <v>7412.3860000000004</v>
      </c>
      <c r="O51" s="6">
        <f t="shared" si="12"/>
        <v>915.69899999999996</v>
      </c>
      <c r="P51" s="6">
        <f t="shared" si="12"/>
        <v>0.15</v>
      </c>
      <c r="Q51" s="6">
        <f t="shared" si="12"/>
        <v>10.707000000000001</v>
      </c>
      <c r="R51" s="6">
        <f t="shared" si="12"/>
        <v>0</v>
      </c>
      <c r="S51" s="6">
        <f t="shared" si="12"/>
        <v>19.554999999999996</v>
      </c>
      <c r="T51" s="6">
        <f t="shared" si="12"/>
        <v>915.84899999999993</v>
      </c>
      <c r="U51" s="6">
        <f t="shared" si="12"/>
        <v>121755.25889999999</v>
      </c>
    </row>
    <row r="52" spans="1:21" s="23" customFormat="1" ht="38.25" customHeight="1">
      <c r="A52" s="38"/>
      <c r="B52" s="48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</row>
    <row r="53" spans="1:21" s="38" customFormat="1" ht="24.75" customHeight="1">
      <c r="B53" s="46"/>
      <c r="C53" s="213" t="s">
        <v>59</v>
      </c>
      <c r="D53" s="213"/>
      <c r="E53" s="213"/>
      <c r="F53" s="213"/>
      <c r="G53" s="213"/>
      <c r="H53" s="22"/>
      <c r="I53" s="100"/>
      <c r="J53" s="100">
        <f>D51+J51+P51-F51-L51-R51</f>
        <v>486.11</v>
      </c>
      <c r="K53" s="100"/>
      <c r="L53" s="100"/>
      <c r="M53" s="100"/>
      <c r="N53" s="100"/>
      <c r="R53" s="100"/>
      <c r="U53" s="100"/>
    </row>
    <row r="54" spans="1:21" s="38" customFormat="1" ht="30" customHeight="1">
      <c r="B54" s="46"/>
      <c r="C54" s="213" t="s">
        <v>60</v>
      </c>
      <c r="D54" s="213"/>
      <c r="E54" s="213"/>
      <c r="F54" s="213"/>
      <c r="G54" s="213"/>
      <c r="H54" s="19"/>
      <c r="I54" s="100"/>
      <c r="J54" s="100">
        <f>E51+K51+Q51-G51-M51-S51</f>
        <v>1772.8010000000002</v>
      </c>
      <c r="K54" s="100"/>
      <c r="L54" s="100"/>
      <c r="M54" s="100"/>
      <c r="N54" s="100"/>
      <c r="R54" s="100"/>
      <c r="T54" s="100"/>
    </row>
    <row r="55" spans="1:21" ht="33" customHeight="1">
      <c r="C55" s="213" t="s">
        <v>61</v>
      </c>
      <c r="D55" s="213"/>
      <c r="E55" s="213"/>
      <c r="F55" s="213"/>
      <c r="G55" s="213"/>
      <c r="H55" s="19"/>
      <c r="I55" s="39"/>
      <c r="J55" s="46">
        <f>H51+N51+T51</f>
        <v>121755.2589</v>
      </c>
      <c r="K55" s="19"/>
      <c r="L55" s="19"/>
      <c r="M55" s="28" t="e">
        <f>#REF!+'september 2021'!J53</f>
        <v>#REF!</v>
      </c>
      <c r="N55" s="19"/>
      <c r="P55" s="38"/>
      <c r="Q55" s="40"/>
      <c r="U55" s="40"/>
    </row>
    <row r="56" spans="1:21" ht="33" customHeight="1">
      <c r="C56" s="41"/>
      <c r="D56" s="100"/>
      <c r="E56" s="100"/>
      <c r="F56" s="100"/>
      <c r="G56" s="100"/>
      <c r="H56" s="19"/>
      <c r="I56" s="39"/>
      <c r="J56" s="100"/>
      <c r="K56" s="19"/>
      <c r="L56" s="19"/>
      <c r="M56" s="19"/>
      <c r="N56" s="28">
        <f>'[1]sep 2020 '!J56+'september 2021'!J53</f>
        <v>117237.02089999999</v>
      </c>
      <c r="P56" s="38"/>
      <c r="Q56" s="40"/>
      <c r="U56" s="40"/>
    </row>
    <row r="57" spans="1:21" ht="37.5" customHeight="1">
      <c r="B57" s="201" t="s">
        <v>62</v>
      </c>
      <c r="C57" s="201"/>
      <c r="D57" s="201"/>
      <c r="E57" s="201"/>
      <c r="F57" s="201"/>
      <c r="G57" s="22"/>
      <c r="H57" s="23"/>
      <c r="I57" s="24"/>
      <c r="J57" s="202">
        <f>'[3]august 2021'!J55+'september 2021'!J53</f>
        <v>121755.2589</v>
      </c>
      <c r="K57" s="199"/>
      <c r="L57" s="199"/>
      <c r="M57" s="42">
        <f>'[3]April 2021'!J55+'september 2021'!J53</f>
        <v>120702.6289</v>
      </c>
      <c r="N57" s="23"/>
      <c r="O57" s="23"/>
      <c r="P57" s="98"/>
      <c r="Q57" s="201" t="s">
        <v>63</v>
      </c>
      <c r="R57" s="201"/>
      <c r="S57" s="201"/>
      <c r="T57" s="201"/>
      <c r="U57" s="201"/>
    </row>
    <row r="58" spans="1:21" ht="37.5" customHeight="1">
      <c r="B58" s="201" t="s">
        <v>64</v>
      </c>
      <c r="C58" s="201"/>
      <c r="D58" s="201"/>
      <c r="E58" s="201"/>
      <c r="F58" s="201"/>
      <c r="G58" s="23"/>
      <c r="H58" s="22"/>
      <c r="I58" s="26"/>
      <c r="J58" s="27"/>
      <c r="K58" s="99"/>
      <c r="L58" s="27"/>
      <c r="M58" s="23"/>
      <c r="N58" s="57">
        <f>'[3]July 2021'!J55+'september 2021'!J53</f>
        <v>121491.37989999999</v>
      </c>
      <c r="O58" s="57">
        <f>'[3]April 2021'!J55+'september 2021'!J53</f>
        <v>120702.6289</v>
      </c>
      <c r="P58" s="98"/>
      <c r="Q58" s="201" t="s">
        <v>64</v>
      </c>
      <c r="R58" s="201"/>
      <c r="S58" s="201"/>
      <c r="T58" s="201"/>
      <c r="U58" s="201"/>
    </row>
    <row r="59" spans="1:21" ht="37.5" customHeight="1">
      <c r="H59" s="28">
        <f>'[1]Feb 2021'!J55+'september 2021'!J53</f>
        <v>120181.81789999999</v>
      </c>
      <c r="J59" s="199" t="s">
        <v>65</v>
      </c>
      <c r="K59" s="199"/>
      <c r="L59" s="199"/>
      <c r="M59" s="28" t="e">
        <f>#REF!+'september 2021'!J53</f>
        <v>#REF!</v>
      </c>
    </row>
    <row r="60" spans="1:21" ht="37.5" customHeight="1">
      <c r="G60" s="19"/>
      <c r="H60" s="28">
        <f>H51+N51+T51</f>
        <v>121755.2589</v>
      </c>
      <c r="J60" s="199" t="s">
        <v>66</v>
      </c>
      <c r="K60" s="199"/>
      <c r="L60" s="199"/>
      <c r="M60" s="28" t="e">
        <f>#REF!+'september 2021'!J53</f>
        <v>#REF!</v>
      </c>
    </row>
    <row r="61" spans="1:21">
      <c r="H61" s="43"/>
    </row>
    <row r="62" spans="1:21">
      <c r="H62" s="28">
        <f>'[1]nov 2020'!J56+'september 2021'!J53</f>
        <v>119100.96089999999</v>
      </c>
      <c r="I62" s="44"/>
      <c r="J62" s="43"/>
    </row>
    <row r="63" spans="1:21">
      <c r="H63" s="28">
        <f>'[1]nov 2020'!J56+'september 2021'!J53</f>
        <v>119100.96089999999</v>
      </c>
      <c r="I63" s="97">
        <f>'[3]June 2021)'!J55+'september 2021'!J53</f>
        <v>121162.60890000001</v>
      </c>
      <c r="J63" s="43"/>
    </row>
    <row r="64" spans="1:21">
      <c r="H64" s="28">
        <f>'[2]nov 17'!J53+'[2]dec 17'!J51</f>
        <v>98988.2883</v>
      </c>
      <c r="I64" s="44"/>
      <c r="J64" s="43"/>
      <c r="K64" s="19"/>
    </row>
    <row r="65" spans="8:21">
      <c r="H65" s="43"/>
      <c r="I65" s="44"/>
      <c r="J65" s="43"/>
    </row>
    <row r="66" spans="8:21">
      <c r="H66" s="43"/>
      <c r="I66" s="44"/>
      <c r="J66" s="43"/>
    </row>
    <row r="67" spans="8:21">
      <c r="P67" s="21"/>
      <c r="Q67" s="21"/>
      <c r="R67" s="21"/>
      <c r="S67" s="35"/>
      <c r="T67" s="21"/>
      <c r="U67" s="21"/>
    </row>
    <row r="68" spans="8:21">
      <c r="P68" s="21"/>
      <c r="Q68" s="21"/>
      <c r="R68" s="21"/>
      <c r="S68" s="35"/>
      <c r="T68" s="21"/>
      <c r="U68" s="21"/>
    </row>
  </sheetData>
  <mergeCells count="30">
    <mergeCell ref="J60:L60"/>
    <mergeCell ref="C55:G55"/>
    <mergeCell ref="B57:F57"/>
    <mergeCell ref="J57:L57"/>
    <mergeCell ref="I5:I6"/>
    <mergeCell ref="J5:K5"/>
    <mergeCell ref="L5:M5"/>
    <mergeCell ref="J59:L59"/>
    <mergeCell ref="Q57:U57"/>
    <mergeCell ref="B58:F58"/>
    <mergeCell ref="Q58:U58"/>
    <mergeCell ref="P5:Q5"/>
    <mergeCell ref="R5:S5"/>
    <mergeCell ref="T5:T6"/>
    <mergeCell ref="U5:U6"/>
    <mergeCell ref="C53:G53"/>
    <mergeCell ref="C54:G54"/>
    <mergeCell ref="H5:H6"/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  <mergeCell ref="N5:N6"/>
    <mergeCell ref="O5:O6"/>
  </mergeCells>
  <pageMargins left="0.15748031496062992" right="0.23622047244094491" top="0.27559055118110237" bottom="0.15748031496062992" header="0.19685039370078741" footer="0.15748031496062992"/>
  <pageSetup paperSize="8" scale="36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8"/>
  <sheetViews>
    <sheetView zoomScale="48" zoomScaleNormal="48" workbookViewId="0">
      <pane xSplit="2" ySplit="6" topLeftCell="F49" activePane="bottomRight" state="frozen"/>
      <selection pane="topRight" activeCell="C1" sqref="C1"/>
      <selection pane="bottomLeft" activeCell="A7" sqref="A7"/>
      <selection pane="bottomRight" activeCell="J59" sqref="J59:L60"/>
    </sheetView>
  </sheetViews>
  <sheetFormatPr defaultRowHeight="31.5"/>
  <cols>
    <col min="1" max="1" width="11.5703125" style="21" customWidth="1"/>
    <col min="2" max="2" width="40.7109375" style="49" customWidth="1"/>
    <col min="3" max="3" width="28.140625" style="21" customWidth="1"/>
    <col min="4" max="5" width="25.42578125" style="21" customWidth="1"/>
    <col min="6" max="6" width="28.42578125" style="21" customWidth="1"/>
    <col min="7" max="7" width="31.28515625" style="21" customWidth="1"/>
    <col min="8" max="8" width="32.42578125" style="21" customWidth="1"/>
    <col min="9" max="9" width="33" style="29" customWidth="1"/>
    <col min="10" max="15" width="25.42578125" style="21" customWidth="1"/>
    <col min="16" max="18" width="25.42578125" style="30" customWidth="1"/>
    <col min="19" max="19" width="25.42578125" style="31" customWidth="1"/>
    <col min="20" max="20" width="25.42578125" style="30" customWidth="1"/>
    <col min="21" max="21" width="28.140625" style="30" customWidth="1"/>
    <col min="22" max="16384" width="9.140625" style="21"/>
  </cols>
  <sheetData>
    <row r="1" spans="1:21" ht="55.5" customHeight="1">
      <c r="A1" s="207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</row>
    <row r="2" spans="1:21" ht="15" customHeight="1">
      <c r="A2" s="209" t="s">
        <v>74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</row>
    <row r="3" spans="1:21" ht="32.25" customHeight="1">
      <c r="A3" s="209"/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</row>
    <row r="4" spans="1:21" s="35" customFormat="1" ht="43.5" customHeight="1">
      <c r="A4" s="207" t="s">
        <v>2</v>
      </c>
      <c r="B4" s="211" t="s">
        <v>3</v>
      </c>
      <c r="C4" s="207" t="s">
        <v>4</v>
      </c>
      <c r="D4" s="207"/>
      <c r="E4" s="207"/>
      <c r="F4" s="207"/>
      <c r="G4" s="207"/>
      <c r="H4" s="207"/>
      <c r="I4" s="207" t="s">
        <v>5</v>
      </c>
      <c r="J4" s="210"/>
      <c r="K4" s="210"/>
      <c r="L4" s="210"/>
      <c r="M4" s="210"/>
      <c r="N4" s="210"/>
      <c r="O4" s="207" t="s">
        <v>6</v>
      </c>
      <c r="P4" s="210"/>
      <c r="Q4" s="210"/>
      <c r="R4" s="210"/>
      <c r="S4" s="210"/>
      <c r="T4" s="210"/>
      <c r="U4" s="109"/>
    </row>
    <row r="5" spans="1:21" s="35" customFormat="1" ht="54.75" customHeight="1">
      <c r="A5" s="210"/>
      <c r="B5" s="212"/>
      <c r="C5" s="207" t="s">
        <v>7</v>
      </c>
      <c r="D5" s="207" t="s">
        <v>8</v>
      </c>
      <c r="E5" s="207"/>
      <c r="F5" s="207" t="s">
        <v>9</v>
      </c>
      <c r="G5" s="207"/>
      <c r="H5" s="207" t="s">
        <v>10</v>
      </c>
      <c r="I5" s="207" t="s">
        <v>7</v>
      </c>
      <c r="J5" s="207" t="s">
        <v>8</v>
      </c>
      <c r="K5" s="207"/>
      <c r="L5" s="207" t="s">
        <v>9</v>
      </c>
      <c r="M5" s="207"/>
      <c r="N5" s="207" t="s">
        <v>10</v>
      </c>
      <c r="O5" s="207" t="s">
        <v>7</v>
      </c>
      <c r="P5" s="207" t="s">
        <v>8</v>
      </c>
      <c r="Q5" s="207"/>
      <c r="R5" s="207" t="s">
        <v>9</v>
      </c>
      <c r="S5" s="207"/>
      <c r="T5" s="207" t="s">
        <v>10</v>
      </c>
      <c r="U5" s="207" t="s">
        <v>11</v>
      </c>
    </row>
    <row r="6" spans="1:21" s="35" customFormat="1" ht="38.25" customHeight="1">
      <c r="A6" s="210"/>
      <c r="B6" s="212"/>
      <c r="C6" s="210"/>
      <c r="D6" s="108" t="s">
        <v>12</v>
      </c>
      <c r="E6" s="108" t="s">
        <v>13</v>
      </c>
      <c r="F6" s="108" t="s">
        <v>12</v>
      </c>
      <c r="G6" s="108" t="s">
        <v>13</v>
      </c>
      <c r="H6" s="207"/>
      <c r="I6" s="210"/>
      <c r="J6" s="108" t="s">
        <v>12</v>
      </c>
      <c r="K6" s="108" t="s">
        <v>13</v>
      </c>
      <c r="L6" s="108" t="s">
        <v>12</v>
      </c>
      <c r="M6" s="108" t="s">
        <v>13</v>
      </c>
      <c r="N6" s="207"/>
      <c r="O6" s="210"/>
      <c r="P6" s="108" t="s">
        <v>12</v>
      </c>
      <c r="Q6" s="108" t="s">
        <v>13</v>
      </c>
      <c r="R6" s="108" t="s">
        <v>12</v>
      </c>
      <c r="S6" s="108" t="s">
        <v>13</v>
      </c>
      <c r="T6" s="207"/>
      <c r="U6" s="207"/>
    </row>
    <row r="7" spans="1:21" ht="38.25" customHeight="1">
      <c r="A7" s="109">
        <v>1</v>
      </c>
      <c r="B7" s="111" t="s">
        <v>14</v>
      </c>
      <c r="C7" s="3">
        <f>'september 2021'!H7</f>
        <v>450.93199999999985</v>
      </c>
      <c r="D7" s="3">
        <v>0</v>
      </c>
      <c r="E7" s="3">
        <f>'september 2021'!E7+'October 2021'!D7</f>
        <v>0</v>
      </c>
      <c r="F7" s="3">
        <v>0</v>
      </c>
      <c r="G7" s="3">
        <f>'september 2021'!G7+'October 2021'!F7</f>
        <v>8.9580000000000002</v>
      </c>
      <c r="H7" s="3">
        <f>C7+(D7-F7)</f>
        <v>450.93199999999985</v>
      </c>
      <c r="I7" s="3">
        <f>'september 2021'!N7</f>
        <v>589.20799999999986</v>
      </c>
      <c r="J7" s="3">
        <v>0.47</v>
      </c>
      <c r="K7" s="3">
        <f>'september 2021'!K7+'October 2021'!J7</f>
        <v>38.623000000000005</v>
      </c>
      <c r="L7" s="3">
        <v>0</v>
      </c>
      <c r="M7" s="3">
        <f>'september 2021'!M7+'October 2021'!L7</f>
        <v>0</v>
      </c>
      <c r="N7" s="3">
        <f>I7+J7-L7</f>
        <v>589.67799999999988</v>
      </c>
      <c r="O7" s="3">
        <f>'september 2021'!T7</f>
        <v>70.100000000000009</v>
      </c>
      <c r="P7" s="3">
        <v>0</v>
      </c>
      <c r="Q7" s="3">
        <f>'september 2021'!Q7+'October 2021'!P7</f>
        <v>1.88</v>
      </c>
      <c r="R7" s="3">
        <v>0</v>
      </c>
      <c r="S7" s="3">
        <f>'september 2021'!S7+'October 2021'!R7</f>
        <v>1.88</v>
      </c>
      <c r="T7" s="3">
        <f>O7+(P7-R7)</f>
        <v>70.100000000000009</v>
      </c>
      <c r="U7" s="3">
        <f>H7+N7+T7</f>
        <v>1110.7099999999996</v>
      </c>
    </row>
    <row r="8" spans="1:21" ht="38.25" customHeight="1">
      <c r="A8" s="109">
        <v>2</v>
      </c>
      <c r="B8" s="111" t="s">
        <v>15</v>
      </c>
      <c r="C8" s="3">
        <f>'september 2021'!H8</f>
        <v>5.3350000000000009</v>
      </c>
      <c r="D8" s="3">
        <v>0</v>
      </c>
      <c r="E8" s="3">
        <f>'september 2021'!E8+'October 2021'!D8</f>
        <v>0</v>
      </c>
      <c r="F8" s="3">
        <v>0</v>
      </c>
      <c r="G8" s="3">
        <f>'september 2021'!G8+'October 2021'!F8</f>
        <v>0</v>
      </c>
      <c r="H8" s="3">
        <f t="shared" ref="H8:H48" si="0">C8+(D8-F8)</f>
        <v>5.3350000000000009</v>
      </c>
      <c r="I8" s="3">
        <f>'september 2021'!N8</f>
        <v>110.38400000000001</v>
      </c>
      <c r="J8" s="3">
        <v>1.208</v>
      </c>
      <c r="K8" s="3">
        <f>'september 2021'!K8+'October 2021'!J8</f>
        <v>32.921999999999997</v>
      </c>
      <c r="L8" s="3">
        <v>0</v>
      </c>
      <c r="M8" s="3">
        <f>'september 2021'!M8+'October 2021'!L8</f>
        <v>0</v>
      </c>
      <c r="N8" s="3">
        <f t="shared" ref="N8:N48" si="1">I8+J8-L8</f>
        <v>111.59200000000001</v>
      </c>
      <c r="O8" s="3">
        <f>'september 2021'!T8</f>
        <v>0.21000000000000002</v>
      </c>
      <c r="P8" s="3">
        <v>0</v>
      </c>
      <c r="Q8" s="3">
        <f>'september 2021'!Q8+'October 2021'!P8</f>
        <v>0</v>
      </c>
      <c r="R8" s="3">
        <v>0</v>
      </c>
      <c r="S8" s="3">
        <f>'september 2021'!S8+'October 2021'!R8</f>
        <v>0</v>
      </c>
      <c r="T8" s="3">
        <f t="shared" ref="T8:T48" si="2">O8+(P8-R8)</f>
        <v>0.21000000000000002</v>
      </c>
      <c r="U8" s="3">
        <f t="shared" ref="U8:U48" si="3">H8+N8+T8</f>
        <v>117.13700000000001</v>
      </c>
    </row>
    <row r="9" spans="1:21" ht="38.25" customHeight="1">
      <c r="A9" s="109">
        <v>3</v>
      </c>
      <c r="B9" s="111" t="s">
        <v>16</v>
      </c>
      <c r="C9" s="3">
        <f>'september 2021'!H9</f>
        <v>308.7600000000001</v>
      </c>
      <c r="D9" s="3">
        <v>0</v>
      </c>
      <c r="E9" s="3">
        <f>'september 2021'!E9+'October 2021'!D9</f>
        <v>0</v>
      </c>
      <c r="F9" s="3">
        <v>0</v>
      </c>
      <c r="G9" s="3">
        <f>'september 2021'!G9+'October 2021'!F9</f>
        <v>0</v>
      </c>
      <c r="H9" s="3">
        <f t="shared" si="0"/>
        <v>308.7600000000001</v>
      </c>
      <c r="I9" s="3">
        <f>'september 2021'!N9</f>
        <v>542.77799999999991</v>
      </c>
      <c r="J9" s="3">
        <v>1.54</v>
      </c>
      <c r="K9" s="3">
        <f>'september 2021'!K9+'October 2021'!J9</f>
        <v>8.5799999999999983</v>
      </c>
      <c r="L9" s="3">
        <v>0</v>
      </c>
      <c r="M9" s="3">
        <f>'september 2021'!M9+'October 2021'!L9</f>
        <v>0</v>
      </c>
      <c r="N9" s="3">
        <f t="shared" si="1"/>
        <v>544.31799999999987</v>
      </c>
      <c r="O9" s="3">
        <f>'september 2021'!T9</f>
        <v>44.809999999999995</v>
      </c>
      <c r="P9" s="3">
        <v>0</v>
      </c>
      <c r="Q9" s="3">
        <f>'september 2021'!Q9+'October 2021'!P9</f>
        <v>0</v>
      </c>
      <c r="R9" s="3">
        <v>0</v>
      </c>
      <c r="S9" s="3">
        <f>'september 2021'!S9+'October 2021'!R9</f>
        <v>0</v>
      </c>
      <c r="T9" s="3">
        <f t="shared" si="2"/>
        <v>44.809999999999995</v>
      </c>
      <c r="U9" s="3">
        <f t="shared" si="3"/>
        <v>897.88799999999992</v>
      </c>
    </row>
    <row r="10" spans="1:21" s="23" customFormat="1" ht="38.25" customHeight="1">
      <c r="A10" s="109">
        <v>4</v>
      </c>
      <c r="B10" s="111" t="s">
        <v>17</v>
      </c>
      <c r="C10" s="3">
        <f>'september 2021'!H10</f>
        <v>7.36</v>
      </c>
      <c r="D10" s="3">
        <v>0</v>
      </c>
      <c r="E10" s="3">
        <f>'september 2021'!E10+'October 2021'!D10</f>
        <v>0</v>
      </c>
      <c r="F10" s="3">
        <v>0</v>
      </c>
      <c r="G10" s="3">
        <f>'september 2021'!G10+'October 2021'!F10</f>
        <v>0</v>
      </c>
      <c r="H10" s="3">
        <f t="shared" si="0"/>
        <v>7.36</v>
      </c>
      <c r="I10" s="3">
        <f>'september 2021'!N10</f>
        <v>484.15500000000003</v>
      </c>
      <c r="J10" s="3">
        <v>0.11</v>
      </c>
      <c r="K10" s="3">
        <f>'september 2021'!K10+'October 2021'!J10</f>
        <v>3.8699999999999997</v>
      </c>
      <c r="L10" s="3">
        <v>0</v>
      </c>
      <c r="M10" s="3">
        <f>'september 2021'!M10+'October 2021'!L10</f>
        <v>0</v>
      </c>
      <c r="N10" s="3">
        <f t="shared" si="1"/>
        <v>484.26500000000004</v>
      </c>
      <c r="O10" s="3">
        <f>'september 2021'!T10</f>
        <v>0.8</v>
      </c>
      <c r="P10" s="3">
        <v>0</v>
      </c>
      <c r="Q10" s="3">
        <f>'september 2021'!Q10+'October 2021'!P10</f>
        <v>0</v>
      </c>
      <c r="R10" s="3">
        <v>0</v>
      </c>
      <c r="S10" s="3">
        <f>'september 2021'!S10+'October 2021'!R10</f>
        <v>0</v>
      </c>
      <c r="T10" s="3">
        <f t="shared" si="2"/>
        <v>0.8</v>
      </c>
      <c r="U10" s="3">
        <f t="shared" si="3"/>
        <v>492.42500000000007</v>
      </c>
    </row>
    <row r="11" spans="1:21" s="23" customFormat="1" ht="38.25" customHeight="1">
      <c r="A11" s="108"/>
      <c r="B11" s="110" t="s">
        <v>18</v>
      </c>
      <c r="C11" s="6">
        <f>SUM(C7:C10)</f>
        <v>772.38699999999994</v>
      </c>
      <c r="D11" s="6">
        <f t="shared" ref="D11:U11" si="4">SUM(D7:D10)</f>
        <v>0</v>
      </c>
      <c r="E11" s="6">
        <f t="shared" si="4"/>
        <v>0</v>
      </c>
      <c r="F11" s="6">
        <f t="shared" si="4"/>
        <v>0</v>
      </c>
      <c r="G11" s="6">
        <f t="shared" si="4"/>
        <v>8.9580000000000002</v>
      </c>
      <c r="H11" s="6">
        <f t="shared" si="4"/>
        <v>772.38699999999994</v>
      </c>
      <c r="I11" s="6">
        <f t="shared" si="4"/>
        <v>1726.5249999999999</v>
      </c>
      <c r="J11" s="6">
        <f t="shared" si="4"/>
        <v>3.3279999999999998</v>
      </c>
      <c r="K11" s="6">
        <f t="shared" si="4"/>
        <v>83.995000000000005</v>
      </c>
      <c r="L11" s="6">
        <f t="shared" si="4"/>
        <v>0</v>
      </c>
      <c r="M11" s="6">
        <f t="shared" si="4"/>
        <v>0</v>
      </c>
      <c r="N11" s="6">
        <f t="shared" si="4"/>
        <v>1729.8529999999998</v>
      </c>
      <c r="O11" s="6">
        <f t="shared" si="4"/>
        <v>115.92</v>
      </c>
      <c r="P11" s="6">
        <f t="shared" si="4"/>
        <v>0</v>
      </c>
      <c r="Q11" s="6">
        <f t="shared" si="4"/>
        <v>1.88</v>
      </c>
      <c r="R11" s="6">
        <f t="shared" si="4"/>
        <v>0</v>
      </c>
      <c r="S11" s="6">
        <f t="shared" si="4"/>
        <v>1.88</v>
      </c>
      <c r="T11" s="6">
        <f t="shared" si="4"/>
        <v>115.92</v>
      </c>
      <c r="U11" s="6">
        <f t="shared" si="4"/>
        <v>2618.16</v>
      </c>
    </row>
    <row r="12" spans="1:21" ht="38.25" customHeight="1">
      <c r="A12" s="109">
        <v>5</v>
      </c>
      <c r="B12" s="111" t="s">
        <v>19</v>
      </c>
      <c r="C12" s="3">
        <f>'september 2021'!H12</f>
        <v>534.94999999999959</v>
      </c>
      <c r="D12" s="3">
        <v>0</v>
      </c>
      <c r="E12" s="3">
        <f>'september 2021'!E12+'October 2021'!D12</f>
        <v>0</v>
      </c>
      <c r="F12" s="3">
        <v>0</v>
      </c>
      <c r="G12" s="3">
        <f>'september 2021'!G12+'October 2021'!F12</f>
        <v>23.09</v>
      </c>
      <c r="H12" s="3">
        <f t="shared" si="0"/>
        <v>534.94999999999959</v>
      </c>
      <c r="I12" s="3">
        <f>'september 2021'!N12</f>
        <v>786.34499999999991</v>
      </c>
      <c r="J12" s="105">
        <v>0.83</v>
      </c>
      <c r="K12" s="3">
        <f>'september 2021'!K12+'October 2021'!J12</f>
        <v>65.135000000000005</v>
      </c>
      <c r="L12" s="3">
        <v>0</v>
      </c>
      <c r="M12" s="3">
        <f>'september 2021'!M12+'October 2021'!L12</f>
        <v>0</v>
      </c>
      <c r="N12" s="3">
        <f t="shared" si="1"/>
        <v>787.17499999999995</v>
      </c>
      <c r="O12" s="3">
        <f>'september 2021'!T12</f>
        <v>42.680000000000007</v>
      </c>
      <c r="P12" s="3">
        <v>0</v>
      </c>
      <c r="Q12" s="3">
        <f>'september 2021'!Q12+'October 2021'!P12</f>
        <v>0</v>
      </c>
      <c r="R12" s="3">
        <v>0</v>
      </c>
      <c r="S12" s="3">
        <f>'september 2021'!S12+'October 2021'!R12</f>
        <v>0</v>
      </c>
      <c r="T12" s="3">
        <f t="shared" si="2"/>
        <v>42.680000000000007</v>
      </c>
      <c r="U12" s="3">
        <f t="shared" si="3"/>
        <v>1364.8049999999996</v>
      </c>
    </row>
    <row r="13" spans="1:21" ht="38.25" customHeight="1">
      <c r="A13" s="109">
        <v>6</v>
      </c>
      <c r="B13" s="111" t="s">
        <v>20</v>
      </c>
      <c r="C13" s="3">
        <f>'september 2021'!H13</f>
        <v>315.62000000000012</v>
      </c>
      <c r="D13" s="3">
        <v>0</v>
      </c>
      <c r="E13" s="3">
        <f>'september 2021'!E13+'October 2021'!D13</f>
        <v>0</v>
      </c>
      <c r="F13" s="3">
        <v>0</v>
      </c>
      <c r="G13" s="3">
        <f>'september 2021'!G13+'October 2021'!F13</f>
        <v>0</v>
      </c>
      <c r="H13" s="3">
        <f t="shared" si="0"/>
        <v>315.62000000000012</v>
      </c>
      <c r="I13" s="3">
        <f>'september 2021'!N13</f>
        <v>524.07200000000023</v>
      </c>
      <c r="J13" s="105">
        <v>0.52</v>
      </c>
      <c r="K13" s="3">
        <f>'september 2021'!K13+'October 2021'!J13</f>
        <v>3.6919999999999997</v>
      </c>
      <c r="L13" s="3">
        <v>0</v>
      </c>
      <c r="M13" s="3">
        <f>'september 2021'!M13+'October 2021'!L13</f>
        <v>0</v>
      </c>
      <c r="N13" s="3">
        <f t="shared" si="1"/>
        <v>524.59200000000021</v>
      </c>
      <c r="O13" s="3">
        <f>'september 2021'!T13</f>
        <v>21.49</v>
      </c>
      <c r="P13" s="3">
        <v>0</v>
      </c>
      <c r="Q13" s="3">
        <f>'september 2021'!Q13+'October 2021'!P13</f>
        <v>0</v>
      </c>
      <c r="R13" s="3">
        <v>0</v>
      </c>
      <c r="S13" s="3">
        <f>'september 2021'!S13+'October 2021'!R13</f>
        <v>0</v>
      </c>
      <c r="T13" s="3">
        <f t="shared" si="2"/>
        <v>21.49</v>
      </c>
      <c r="U13" s="3">
        <f t="shared" si="3"/>
        <v>861.70200000000034</v>
      </c>
    </row>
    <row r="14" spans="1:21" s="23" customFormat="1" ht="38.25" customHeight="1">
      <c r="A14" s="109">
        <v>7</v>
      </c>
      <c r="B14" s="111" t="s">
        <v>21</v>
      </c>
      <c r="C14" s="3">
        <f>'september 2021'!H14</f>
        <v>1277.9099999999994</v>
      </c>
      <c r="D14" s="3">
        <v>0</v>
      </c>
      <c r="E14" s="3">
        <f>'september 2021'!E14+'October 2021'!D14</f>
        <v>0.15</v>
      </c>
      <c r="F14" s="3">
        <v>0</v>
      </c>
      <c r="G14" s="3">
        <f>'september 2021'!G14+'October 2021'!F14</f>
        <v>0</v>
      </c>
      <c r="H14" s="3">
        <f t="shared" si="0"/>
        <v>1277.9099999999994</v>
      </c>
      <c r="I14" s="3">
        <f>'september 2021'!N14</f>
        <v>862.25800000000027</v>
      </c>
      <c r="J14" s="105">
        <v>1.51</v>
      </c>
      <c r="K14" s="3">
        <f>'september 2021'!K14+'October 2021'!J14</f>
        <v>35.367999999999995</v>
      </c>
      <c r="L14" s="3">
        <v>0</v>
      </c>
      <c r="M14" s="3">
        <f>'september 2021'!M14+'October 2021'!L14</f>
        <v>0</v>
      </c>
      <c r="N14" s="3">
        <f t="shared" si="1"/>
        <v>863.76800000000026</v>
      </c>
      <c r="O14" s="3">
        <f>'september 2021'!T14</f>
        <v>57.749999999999993</v>
      </c>
      <c r="P14" s="3">
        <v>0</v>
      </c>
      <c r="Q14" s="3">
        <f>'september 2021'!Q14+'October 2021'!P14</f>
        <v>0</v>
      </c>
      <c r="R14" s="3">
        <v>0</v>
      </c>
      <c r="S14" s="3">
        <f>'september 2021'!S14+'October 2021'!R14</f>
        <v>0</v>
      </c>
      <c r="T14" s="3">
        <f t="shared" si="2"/>
        <v>57.749999999999993</v>
      </c>
      <c r="U14" s="3">
        <f t="shared" si="3"/>
        <v>2199.4279999999999</v>
      </c>
    </row>
    <row r="15" spans="1:21" s="23" customFormat="1" ht="38.25" customHeight="1">
      <c r="A15" s="108"/>
      <c r="B15" s="110" t="s">
        <v>22</v>
      </c>
      <c r="C15" s="6">
        <f>SUM(C12:C14)</f>
        <v>2128.4799999999991</v>
      </c>
      <c r="D15" s="6">
        <f t="shared" ref="D15:U15" si="5">SUM(D12:D14)</f>
        <v>0</v>
      </c>
      <c r="E15" s="6">
        <f t="shared" si="5"/>
        <v>0.15</v>
      </c>
      <c r="F15" s="6">
        <f t="shared" si="5"/>
        <v>0</v>
      </c>
      <c r="G15" s="6">
        <f t="shared" si="5"/>
        <v>23.09</v>
      </c>
      <c r="H15" s="6">
        <f t="shared" si="5"/>
        <v>2128.4799999999991</v>
      </c>
      <c r="I15" s="6">
        <f t="shared" si="5"/>
        <v>2172.6750000000002</v>
      </c>
      <c r="J15" s="6">
        <f t="shared" si="5"/>
        <v>2.8600000000000003</v>
      </c>
      <c r="K15" s="6">
        <f t="shared" si="5"/>
        <v>104.19499999999999</v>
      </c>
      <c r="L15" s="6">
        <f t="shared" si="5"/>
        <v>0</v>
      </c>
      <c r="M15" s="6">
        <f t="shared" si="5"/>
        <v>0</v>
      </c>
      <c r="N15" s="6">
        <f t="shared" si="5"/>
        <v>2175.5350000000008</v>
      </c>
      <c r="O15" s="6">
        <f t="shared" si="5"/>
        <v>121.91999999999999</v>
      </c>
      <c r="P15" s="6">
        <f t="shared" si="5"/>
        <v>0</v>
      </c>
      <c r="Q15" s="6">
        <f t="shared" si="5"/>
        <v>0</v>
      </c>
      <c r="R15" s="6">
        <f t="shared" si="5"/>
        <v>0</v>
      </c>
      <c r="S15" s="6">
        <f t="shared" si="5"/>
        <v>0</v>
      </c>
      <c r="T15" s="6">
        <f t="shared" si="5"/>
        <v>121.91999999999999</v>
      </c>
      <c r="U15" s="6">
        <f t="shared" si="5"/>
        <v>4425.9349999999995</v>
      </c>
    </row>
    <row r="16" spans="1:21" s="36" customFormat="1" ht="38.25" customHeight="1">
      <c r="A16" s="109">
        <v>8</v>
      </c>
      <c r="B16" s="111" t="s">
        <v>23</v>
      </c>
      <c r="C16" s="3">
        <f>'september 2021'!H16</f>
        <v>980.74400000000037</v>
      </c>
      <c r="D16" s="3">
        <v>0.43</v>
      </c>
      <c r="E16" s="3">
        <f>'september 2021'!E16+'October 2021'!D16</f>
        <v>1.5399999999999998</v>
      </c>
      <c r="F16" s="3">
        <v>0</v>
      </c>
      <c r="G16" s="3">
        <f>'september 2021'!G16+'October 2021'!F16</f>
        <v>45.16</v>
      </c>
      <c r="H16" s="3">
        <f t="shared" si="0"/>
        <v>981.17400000000032</v>
      </c>
      <c r="I16" s="3">
        <f>'september 2021'!N16</f>
        <v>207.35599999999999</v>
      </c>
      <c r="J16" s="3">
        <v>29.04</v>
      </c>
      <c r="K16" s="3">
        <f>'september 2021'!K16+'October 2021'!J16</f>
        <v>125.625</v>
      </c>
      <c r="L16" s="3">
        <v>0</v>
      </c>
      <c r="M16" s="3">
        <f>'september 2021'!M16+'October 2021'!L16</f>
        <v>0</v>
      </c>
      <c r="N16" s="3">
        <f t="shared" si="1"/>
        <v>236.39599999999999</v>
      </c>
      <c r="O16" s="3">
        <f>'september 2021'!T16</f>
        <v>245.93200000000002</v>
      </c>
      <c r="P16" s="3">
        <v>0</v>
      </c>
      <c r="Q16" s="3">
        <f>'september 2021'!Q16+'October 2021'!P16</f>
        <v>0.03</v>
      </c>
      <c r="R16" s="3">
        <v>0</v>
      </c>
      <c r="S16" s="3">
        <f>'september 2021'!S16+'October 2021'!R16</f>
        <v>0</v>
      </c>
      <c r="T16" s="3">
        <f t="shared" si="2"/>
        <v>245.93200000000002</v>
      </c>
      <c r="U16" s="3">
        <f t="shared" si="3"/>
        <v>1463.5020000000004</v>
      </c>
    </row>
    <row r="17" spans="1:21" ht="61.5" customHeight="1">
      <c r="A17" s="37">
        <v>9</v>
      </c>
      <c r="B17" s="47" t="s">
        <v>24</v>
      </c>
      <c r="C17" s="3">
        <f>'september 2021'!H17</f>
        <v>147.60599999999994</v>
      </c>
      <c r="D17" s="3">
        <v>0</v>
      </c>
      <c r="E17" s="3">
        <f>'september 2021'!E17+'October 2021'!D17</f>
        <v>3.51</v>
      </c>
      <c r="F17" s="3">
        <v>0</v>
      </c>
      <c r="G17" s="3">
        <f>'september 2021'!G17+'October 2021'!F17</f>
        <v>39.729999999999997</v>
      </c>
      <c r="H17" s="3">
        <f t="shared" si="0"/>
        <v>147.60599999999994</v>
      </c>
      <c r="I17" s="3">
        <f>'september 2021'!N17</f>
        <v>371.84000000000015</v>
      </c>
      <c r="J17" s="3">
        <v>0.8</v>
      </c>
      <c r="K17" s="3">
        <f>'september 2021'!K17+'October 2021'!J17</f>
        <v>31.900000000000002</v>
      </c>
      <c r="L17" s="3">
        <v>0</v>
      </c>
      <c r="M17" s="3">
        <f>'september 2021'!M17+'October 2021'!L17</f>
        <v>0</v>
      </c>
      <c r="N17" s="3">
        <f t="shared" si="1"/>
        <v>372.64000000000016</v>
      </c>
      <c r="O17" s="3">
        <f>'september 2021'!T17</f>
        <v>62.74</v>
      </c>
      <c r="P17" s="3">
        <v>0</v>
      </c>
      <c r="Q17" s="3">
        <f>'september 2021'!Q17+'October 2021'!P17</f>
        <v>0.03</v>
      </c>
      <c r="R17" s="3">
        <v>0</v>
      </c>
      <c r="S17" s="3">
        <f>'september 2021'!S17+'October 2021'!R17</f>
        <v>1.665</v>
      </c>
      <c r="T17" s="3">
        <f t="shared" si="2"/>
        <v>62.74</v>
      </c>
      <c r="U17" s="3">
        <f t="shared" si="3"/>
        <v>582.9860000000001</v>
      </c>
    </row>
    <row r="18" spans="1:21" s="23" customFormat="1" ht="38.25" customHeight="1">
      <c r="A18" s="109">
        <v>10</v>
      </c>
      <c r="B18" s="111" t="s">
        <v>25</v>
      </c>
      <c r="C18" s="3">
        <f>'september 2021'!H18</f>
        <v>210.81600000000009</v>
      </c>
      <c r="D18" s="3">
        <v>0</v>
      </c>
      <c r="E18" s="3">
        <f>'september 2021'!E18+'October 2021'!D18</f>
        <v>0.26</v>
      </c>
      <c r="F18" s="3">
        <v>0</v>
      </c>
      <c r="G18" s="3">
        <f>'september 2021'!G18+'October 2021'!F18</f>
        <v>0</v>
      </c>
      <c r="H18" s="3">
        <f t="shared" si="0"/>
        <v>210.81600000000009</v>
      </c>
      <c r="I18" s="3">
        <f>'september 2021'!N18</f>
        <v>350.63699999999994</v>
      </c>
      <c r="J18" s="3">
        <v>1.41</v>
      </c>
      <c r="K18" s="3">
        <f>'september 2021'!K18+'October 2021'!J18</f>
        <v>5.8400000000000007</v>
      </c>
      <c r="L18" s="3">
        <v>0</v>
      </c>
      <c r="M18" s="3">
        <f>'september 2021'!M18+'October 2021'!L18</f>
        <v>0</v>
      </c>
      <c r="N18" s="3">
        <f t="shared" si="1"/>
        <v>352.04699999999997</v>
      </c>
      <c r="O18" s="3">
        <f>'september 2021'!T18</f>
        <v>8.3749999999999982</v>
      </c>
      <c r="P18" s="3">
        <v>0</v>
      </c>
      <c r="Q18" s="3">
        <f>'september 2021'!Q18+'October 2021'!P18</f>
        <v>0</v>
      </c>
      <c r="R18" s="3">
        <v>0</v>
      </c>
      <c r="S18" s="3">
        <f>'september 2021'!S18+'October 2021'!R18</f>
        <v>0</v>
      </c>
      <c r="T18" s="3">
        <f t="shared" si="2"/>
        <v>8.3749999999999982</v>
      </c>
      <c r="U18" s="3">
        <f t="shared" si="3"/>
        <v>571.23800000000006</v>
      </c>
    </row>
    <row r="19" spans="1:21" s="23" customFormat="1" ht="38.25" customHeight="1">
      <c r="A19" s="108"/>
      <c r="B19" s="110" t="s">
        <v>26</v>
      </c>
      <c r="C19" s="6">
        <f>SUM(C16:C18)</f>
        <v>1339.1660000000004</v>
      </c>
      <c r="D19" s="6">
        <f t="shared" ref="D19:U19" si="6">SUM(D16:D18)</f>
        <v>0.43</v>
      </c>
      <c r="E19" s="6">
        <f t="shared" si="6"/>
        <v>5.31</v>
      </c>
      <c r="F19" s="6">
        <f t="shared" si="6"/>
        <v>0</v>
      </c>
      <c r="G19" s="6">
        <f t="shared" si="6"/>
        <v>84.889999999999986</v>
      </c>
      <c r="H19" s="6">
        <f t="shared" si="6"/>
        <v>1339.5960000000002</v>
      </c>
      <c r="I19" s="6">
        <f t="shared" si="6"/>
        <v>929.83300000000008</v>
      </c>
      <c r="J19" s="6">
        <f t="shared" si="6"/>
        <v>31.25</v>
      </c>
      <c r="K19" s="6">
        <f t="shared" si="6"/>
        <v>163.36500000000001</v>
      </c>
      <c r="L19" s="6">
        <f t="shared" si="6"/>
        <v>0</v>
      </c>
      <c r="M19" s="6">
        <f t="shared" si="6"/>
        <v>0</v>
      </c>
      <c r="N19" s="6">
        <f t="shared" si="6"/>
        <v>961.08300000000008</v>
      </c>
      <c r="O19" s="6">
        <f t="shared" si="6"/>
        <v>317.04700000000003</v>
      </c>
      <c r="P19" s="6">
        <f t="shared" si="6"/>
        <v>0</v>
      </c>
      <c r="Q19" s="6">
        <f t="shared" si="6"/>
        <v>0.06</v>
      </c>
      <c r="R19" s="6">
        <f t="shared" si="6"/>
        <v>0</v>
      </c>
      <c r="S19" s="6">
        <f t="shared" si="6"/>
        <v>1.665</v>
      </c>
      <c r="T19" s="6">
        <f t="shared" si="6"/>
        <v>317.04700000000003</v>
      </c>
      <c r="U19" s="6">
        <f t="shared" si="6"/>
        <v>2617.7260000000006</v>
      </c>
    </row>
    <row r="20" spans="1:21" ht="38.25" customHeight="1">
      <c r="A20" s="109">
        <v>11</v>
      </c>
      <c r="B20" s="111" t="s">
        <v>27</v>
      </c>
      <c r="C20" s="3">
        <f>'september 2021'!H20</f>
        <v>642.01999999999987</v>
      </c>
      <c r="D20" s="3">
        <v>0</v>
      </c>
      <c r="E20" s="3">
        <f>'september 2021'!E20+'October 2021'!D20</f>
        <v>2.37</v>
      </c>
      <c r="F20" s="3">
        <v>0</v>
      </c>
      <c r="G20" s="3">
        <f>'september 2021'!G20+'October 2021'!F20</f>
        <v>0</v>
      </c>
      <c r="H20" s="3">
        <f t="shared" si="0"/>
        <v>642.01999999999987</v>
      </c>
      <c r="I20" s="3">
        <f>'september 2021'!N20</f>
        <v>394.6350000000001</v>
      </c>
      <c r="J20" s="3">
        <v>0.98</v>
      </c>
      <c r="K20" s="3">
        <f>'september 2021'!K20+'October 2021'!J20</f>
        <v>5.6050000000000004</v>
      </c>
      <c r="L20" s="3">
        <v>0</v>
      </c>
      <c r="M20" s="3">
        <f>'september 2021'!M20+'October 2021'!L20</f>
        <v>0</v>
      </c>
      <c r="N20" s="3">
        <f t="shared" si="1"/>
        <v>395.61500000000012</v>
      </c>
      <c r="O20" s="3">
        <f>'september 2021'!T20</f>
        <v>40.370000000000005</v>
      </c>
      <c r="P20" s="3">
        <v>0</v>
      </c>
      <c r="Q20" s="3">
        <f>'september 2021'!Q20+'October 2021'!P20</f>
        <v>0.15</v>
      </c>
      <c r="R20" s="3">
        <v>0</v>
      </c>
      <c r="S20" s="3">
        <f>'september 2021'!S20+'October 2021'!R20</f>
        <v>0</v>
      </c>
      <c r="T20" s="3">
        <f t="shared" si="2"/>
        <v>40.370000000000005</v>
      </c>
      <c r="U20" s="3">
        <f t="shared" si="3"/>
        <v>1078.0050000000001</v>
      </c>
    </row>
    <row r="21" spans="1:21" ht="38.25" customHeight="1">
      <c r="A21" s="109">
        <v>12</v>
      </c>
      <c r="B21" s="111" t="s">
        <v>28</v>
      </c>
      <c r="C21" s="3">
        <f>'september 2021'!H21</f>
        <v>10.559999999999995</v>
      </c>
      <c r="D21" s="3">
        <v>0</v>
      </c>
      <c r="E21" s="3">
        <f>'september 2021'!E21+'October 2021'!D21</f>
        <v>0</v>
      </c>
      <c r="F21" s="3">
        <v>0</v>
      </c>
      <c r="G21" s="3">
        <f>'september 2021'!G21+'October 2021'!F21</f>
        <v>8.36</v>
      </c>
      <c r="H21" s="3">
        <f t="shared" si="0"/>
        <v>10.559999999999995</v>
      </c>
      <c r="I21" s="3">
        <f>'september 2021'!N21</f>
        <v>415.17699999999996</v>
      </c>
      <c r="J21" s="3">
        <v>0.08</v>
      </c>
      <c r="K21" s="3">
        <f>'september 2021'!K21+'October 2021'!J21</f>
        <v>26.754000000000001</v>
      </c>
      <c r="L21" s="3">
        <v>0</v>
      </c>
      <c r="M21" s="3">
        <f>'september 2021'!M21+'October 2021'!L21</f>
        <v>0</v>
      </c>
      <c r="N21" s="3">
        <f t="shared" si="1"/>
        <v>415.25699999999995</v>
      </c>
      <c r="O21" s="3">
        <f>'september 2021'!T21</f>
        <v>19.559999999999999</v>
      </c>
      <c r="P21" s="3">
        <v>0</v>
      </c>
      <c r="Q21" s="3">
        <f>'september 2021'!Q21+'October 2021'!P21</f>
        <v>0</v>
      </c>
      <c r="R21" s="3">
        <v>0</v>
      </c>
      <c r="S21" s="3">
        <f>'september 2021'!S21+'October 2021'!R21</f>
        <v>0</v>
      </c>
      <c r="T21" s="3">
        <f t="shared" si="2"/>
        <v>19.559999999999999</v>
      </c>
      <c r="U21" s="3">
        <f t="shared" si="3"/>
        <v>445.37699999999995</v>
      </c>
    </row>
    <row r="22" spans="1:21" s="23" customFormat="1" ht="38.25" customHeight="1">
      <c r="A22" s="109">
        <v>13</v>
      </c>
      <c r="B22" s="111" t="s">
        <v>29</v>
      </c>
      <c r="C22" s="3">
        <f>'september 2021'!H22</f>
        <v>117.10000000000005</v>
      </c>
      <c r="D22" s="3">
        <v>0</v>
      </c>
      <c r="E22" s="3">
        <f>'september 2021'!E22+'October 2021'!D22</f>
        <v>0.85</v>
      </c>
      <c r="F22" s="3">
        <v>0</v>
      </c>
      <c r="G22" s="3">
        <f>'september 2021'!G22+'October 2021'!F22</f>
        <v>64.459999999999994</v>
      </c>
      <c r="H22" s="3">
        <f t="shared" si="0"/>
        <v>117.10000000000005</v>
      </c>
      <c r="I22" s="3">
        <f>'september 2021'!N22</f>
        <v>440.70000000000005</v>
      </c>
      <c r="J22" s="3">
        <v>2.6</v>
      </c>
      <c r="K22" s="3">
        <f>'september 2021'!K22+'October 2021'!J22</f>
        <v>109.345</v>
      </c>
      <c r="L22" s="3">
        <v>0</v>
      </c>
      <c r="M22" s="3">
        <f>'september 2021'!M22+'October 2021'!L22</f>
        <v>19.510000000000002</v>
      </c>
      <c r="N22" s="3">
        <f t="shared" si="1"/>
        <v>443.30000000000007</v>
      </c>
      <c r="O22" s="3">
        <f>'september 2021'!T22</f>
        <v>0.60000000000000142</v>
      </c>
      <c r="P22" s="3">
        <v>0</v>
      </c>
      <c r="Q22" s="3">
        <f>'september 2021'!Q22+'October 2021'!P22</f>
        <v>0</v>
      </c>
      <c r="R22" s="3">
        <v>0</v>
      </c>
      <c r="S22" s="3">
        <f>'september 2021'!S22+'October 2021'!R22</f>
        <v>12.75</v>
      </c>
      <c r="T22" s="3">
        <f t="shared" si="2"/>
        <v>0.60000000000000142</v>
      </c>
      <c r="U22" s="3">
        <f t="shared" si="3"/>
        <v>561.00000000000011</v>
      </c>
    </row>
    <row r="23" spans="1:21" s="23" customFormat="1" ht="38.25" customHeight="1">
      <c r="A23" s="109">
        <v>14</v>
      </c>
      <c r="B23" s="111" t="s">
        <v>30</v>
      </c>
      <c r="C23" s="3">
        <f>'september 2021'!H23</f>
        <v>429.48499999999984</v>
      </c>
      <c r="D23" s="3">
        <v>0.56000000000000005</v>
      </c>
      <c r="E23" s="3">
        <f>'september 2021'!E23+'October 2021'!D23</f>
        <v>7.75</v>
      </c>
      <c r="F23" s="3">
        <v>0</v>
      </c>
      <c r="G23" s="3">
        <f>'september 2021'!G23+'October 2021'!F23</f>
        <v>0</v>
      </c>
      <c r="H23" s="3">
        <f t="shared" si="0"/>
        <v>430.04499999999985</v>
      </c>
      <c r="I23" s="3">
        <f>'september 2021'!N23</f>
        <v>82.444999999999993</v>
      </c>
      <c r="J23" s="3">
        <v>0.34</v>
      </c>
      <c r="K23" s="3">
        <f>'september 2021'!K23+'October 2021'!J23</f>
        <v>5.9849999999999994</v>
      </c>
      <c r="L23" s="3">
        <v>0</v>
      </c>
      <c r="M23" s="3">
        <f>'september 2021'!M23+'October 2021'!L23</f>
        <v>0</v>
      </c>
      <c r="N23" s="3">
        <f t="shared" si="1"/>
        <v>82.784999999999997</v>
      </c>
      <c r="O23" s="3">
        <f>'september 2021'!T23</f>
        <v>19.240000000000002</v>
      </c>
      <c r="P23" s="3">
        <v>0</v>
      </c>
      <c r="Q23" s="3">
        <f>'september 2021'!Q23+'October 2021'!P23</f>
        <v>0</v>
      </c>
      <c r="R23" s="3">
        <v>0</v>
      </c>
      <c r="S23" s="3">
        <f>'september 2021'!S23+'October 2021'!R23</f>
        <v>3.26</v>
      </c>
      <c r="T23" s="3">
        <f t="shared" si="2"/>
        <v>19.240000000000002</v>
      </c>
      <c r="U23" s="3">
        <f t="shared" si="3"/>
        <v>532.06999999999982</v>
      </c>
    </row>
    <row r="24" spans="1:21" s="23" customFormat="1" ht="38.25" customHeight="1">
      <c r="A24" s="108"/>
      <c r="B24" s="110" t="s">
        <v>31</v>
      </c>
      <c r="C24" s="6">
        <f>SUM(C20:C23)</f>
        <v>1199.1649999999997</v>
      </c>
      <c r="D24" s="6">
        <f t="shared" ref="D24:U24" si="7">SUM(D20:D23)</f>
        <v>0.56000000000000005</v>
      </c>
      <c r="E24" s="6">
        <f t="shared" si="7"/>
        <v>10.97</v>
      </c>
      <c r="F24" s="6">
        <f t="shared" si="7"/>
        <v>0</v>
      </c>
      <c r="G24" s="6">
        <f t="shared" si="7"/>
        <v>72.819999999999993</v>
      </c>
      <c r="H24" s="6">
        <f t="shared" si="7"/>
        <v>1199.7249999999997</v>
      </c>
      <c r="I24" s="6">
        <f t="shared" si="7"/>
        <v>1332.9570000000001</v>
      </c>
      <c r="J24" s="6">
        <f t="shared" si="7"/>
        <v>4</v>
      </c>
      <c r="K24" s="6">
        <f t="shared" si="7"/>
        <v>147.68900000000002</v>
      </c>
      <c r="L24" s="6">
        <f t="shared" si="7"/>
        <v>0</v>
      </c>
      <c r="M24" s="6">
        <f t="shared" si="7"/>
        <v>19.510000000000002</v>
      </c>
      <c r="N24" s="6">
        <f t="shared" si="7"/>
        <v>1336.9570000000001</v>
      </c>
      <c r="O24" s="6">
        <f t="shared" si="7"/>
        <v>79.77000000000001</v>
      </c>
      <c r="P24" s="6">
        <f t="shared" si="7"/>
        <v>0</v>
      </c>
      <c r="Q24" s="6">
        <f t="shared" si="7"/>
        <v>0.15</v>
      </c>
      <c r="R24" s="6">
        <f t="shared" si="7"/>
        <v>0</v>
      </c>
      <c r="S24" s="6">
        <f t="shared" si="7"/>
        <v>16.009999999999998</v>
      </c>
      <c r="T24" s="6">
        <f t="shared" si="7"/>
        <v>79.77000000000001</v>
      </c>
      <c r="U24" s="6">
        <f t="shared" si="7"/>
        <v>2616.4519999999998</v>
      </c>
    </row>
    <row r="25" spans="1:21" s="23" customFormat="1" ht="38.25" customHeight="1">
      <c r="A25" s="108"/>
      <c r="B25" s="110" t="s">
        <v>32</v>
      </c>
      <c r="C25" s="6">
        <f>C24+C19+C15+C11</f>
        <v>5439.1979999999994</v>
      </c>
      <c r="D25" s="6">
        <f t="shared" ref="D25:U25" si="8">D24+D19+D15+D11</f>
        <v>0.99</v>
      </c>
      <c r="E25" s="6">
        <f t="shared" si="8"/>
        <v>16.43</v>
      </c>
      <c r="F25" s="6">
        <f t="shared" si="8"/>
        <v>0</v>
      </c>
      <c r="G25" s="6">
        <f t="shared" si="8"/>
        <v>189.75799999999998</v>
      </c>
      <c r="H25" s="6">
        <f t="shared" si="8"/>
        <v>5440.1879999999992</v>
      </c>
      <c r="I25" s="6">
        <f t="shared" si="8"/>
        <v>6161.99</v>
      </c>
      <c r="J25" s="6">
        <f t="shared" si="8"/>
        <v>41.438000000000002</v>
      </c>
      <c r="K25" s="6">
        <f t="shared" si="8"/>
        <v>499.24400000000003</v>
      </c>
      <c r="L25" s="6">
        <f t="shared" si="8"/>
        <v>0</v>
      </c>
      <c r="M25" s="6">
        <f t="shared" si="8"/>
        <v>19.510000000000002</v>
      </c>
      <c r="N25" s="6">
        <f t="shared" si="8"/>
        <v>6203.4280000000008</v>
      </c>
      <c r="O25" s="6">
        <f t="shared" si="8"/>
        <v>634.65699999999993</v>
      </c>
      <c r="P25" s="6">
        <f t="shared" si="8"/>
        <v>0</v>
      </c>
      <c r="Q25" s="6">
        <f t="shared" si="8"/>
        <v>2.09</v>
      </c>
      <c r="R25" s="6">
        <f t="shared" si="8"/>
        <v>0</v>
      </c>
      <c r="S25" s="6">
        <f t="shared" si="8"/>
        <v>19.554999999999996</v>
      </c>
      <c r="T25" s="6">
        <f t="shared" si="8"/>
        <v>634.65699999999993</v>
      </c>
      <c r="U25" s="6">
        <f t="shared" si="8"/>
        <v>12278.272999999999</v>
      </c>
    </row>
    <row r="26" spans="1:21" ht="38.25" customHeight="1">
      <c r="A26" s="109">
        <v>15</v>
      </c>
      <c r="B26" s="111" t="s">
        <v>33</v>
      </c>
      <c r="C26" s="3">
        <f>'september 2021'!H26</f>
        <v>7456.8669999999993</v>
      </c>
      <c r="D26" s="3">
        <v>6.82</v>
      </c>
      <c r="E26" s="3">
        <f>'september 2021'!E26+'October 2021'!D26</f>
        <v>63.04</v>
      </c>
      <c r="F26" s="3">
        <v>0</v>
      </c>
      <c r="G26" s="3">
        <f>'september 2021'!G26+'October 2021'!F26</f>
        <v>0</v>
      </c>
      <c r="H26" s="3">
        <f t="shared" si="0"/>
        <v>7463.686999999999</v>
      </c>
      <c r="I26" s="3">
        <f>'september 2021'!N26</f>
        <v>59.430000000000007</v>
      </c>
      <c r="J26" s="3">
        <v>0.04</v>
      </c>
      <c r="K26" s="3">
        <f>'september 2021'!K26+'October 2021'!J26</f>
        <v>0.42</v>
      </c>
      <c r="L26" s="3">
        <v>0</v>
      </c>
      <c r="M26" s="3">
        <f>'september 2021'!M26+'October 2021'!L26</f>
        <v>0</v>
      </c>
      <c r="N26" s="3">
        <f t="shared" si="1"/>
        <v>59.470000000000006</v>
      </c>
      <c r="O26" s="3">
        <f>'september 2021'!T26</f>
        <v>3.64</v>
      </c>
      <c r="P26" s="3">
        <v>0</v>
      </c>
      <c r="Q26" s="3">
        <f>'september 2021'!Q26+'October 2021'!P26</f>
        <v>2.62</v>
      </c>
      <c r="R26" s="3">
        <v>0</v>
      </c>
      <c r="S26" s="3">
        <f>'september 2021'!S26+'October 2021'!R26</f>
        <v>0</v>
      </c>
      <c r="T26" s="3">
        <f t="shared" si="2"/>
        <v>3.64</v>
      </c>
      <c r="U26" s="3">
        <f t="shared" si="3"/>
        <v>7526.7969999999996</v>
      </c>
    </row>
    <row r="27" spans="1:21" s="23" customFormat="1" ht="38.25" customHeight="1">
      <c r="A27" s="109">
        <v>16</v>
      </c>
      <c r="B27" s="111" t="s">
        <v>34</v>
      </c>
      <c r="C27" s="3">
        <f>'september 2021'!H27</f>
        <v>5520.3950000000013</v>
      </c>
      <c r="D27" s="3">
        <v>15.5</v>
      </c>
      <c r="E27" s="3">
        <f>'september 2021'!E27+'October 2021'!D27</f>
        <v>67.39500000000001</v>
      </c>
      <c r="F27" s="3">
        <v>0</v>
      </c>
      <c r="G27" s="3">
        <f>'september 2021'!G27+'October 2021'!F27</f>
        <v>0</v>
      </c>
      <c r="H27" s="3">
        <f t="shared" si="0"/>
        <v>5535.8950000000013</v>
      </c>
      <c r="I27" s="3">
        <f>'september 2021'!N27</f>
        <v>563.32799999999997</v>
      </c>
      <c r="J27" s="3">
        <v>6.07</v>
      </c>
      <c r="K27" s="3">
        <f>'september 2021'!K27+'October 2021'!J27</f>
        <v>13.399999999999999</v>
      </c>
      <c r="L27" s="3">
        <v>0</v>
      </c>
      <c r="M27" s="3">
        <f>'september 2021'!M27+'October 2021'!L27</f>
        <v>0</v>
      </c>
      <c r="N27" s="3">
        <f t="shared" si="1"/>
        <v>569.39800000000002</v>
      </c>
      <c r="O27" s="3">
        <f>'september 2021'!T27</f>
        <v>16.920000000000002</v>
      </c>
      <c r="P27" s="3">
        <v>0</v>
      </c>
      <c r="Q27" s="3">
        <f>'september 2021'!Q27+'October 2021'!P27</f>
        <v>0</v>
      </c>
      <c r="R27" s="3">
        <v>0</v>
      </c>
      <c r="S27" s="3">
        <f>'september 2021'!S27+'October 2021'!R27</f>
        <v>0</v>
      </c>
      <c r="T27" s="3">
        <f t="shared" si="2"/>
        <v>16.920000000000002</v>
      </c>
      <c r="U27" s="3">
        <f t="shared" si="3"/>
        <v>6122.2130000000016</v>
      </c>
    </row>
    <row r="28" spans="1:21" s="23" customFormat="1" ht="38.25" customHeight="1">
      <c r="A28" s="108"/>
      <c r="B28" s="110" t="s">
        <v>35</v>
      </c>
      <c r="C28" s="6">
        <f>SUM(C26:C27)</f>
        <v>12977.262000000001</v>
      </c>
      <c r="D28" s="6">
        <f t="shared" ref="D28:U28" si="9">SUM(D26:D27)</f>
        <v>22.32</v>
      </c>
      <c r="E28" s="6">
        <f t="shared" si="9"/>
        <v>130.435</v>
      </c>
      <c r="F28" s="6">
        <f t="shared" si="9"/>
        <v>0</v>
      </c>
      <c r="G28" s="6">
        <f t="shared" si="9"/>
        <v>0</v>
      </c>
      <c r="H28" s="6">
        <f t="shared" si="9"/>
        <v>12999.582</v>
      </c>
      <c r="I28" s="6">
        <f t="shared" si="9"/>
        <v>622.75800000000004</v>
      </c>
      <c r="J28" s="6">
        <f t="shared" si="9"/>
        <v>6.11</v>
      </c>
      <c r="K28" s="6">
        <f t="shared" si="9"/>
        <v>13.819999999999999</v>
      </c>
      <c r="L28" s="6">
        <f t="shared" si="9"/>
        <v>0</v>
      </c>
      <c r="M28" s="6">
        <f t="shared" si="9"/>
        <v>0</v>
      </c>
      <c r="N28" s="6">
        <f t="shared" si="9"/>
        <v>628.86800000000005</v>
      </c>
      <c r="O28" s="6">
        <f t="shared" si="9"/>
        <v>20.560000000000002</v>
      </c>
      <c r="P28" s="6">
        <f t="shared" si="9"/>
        <v>0</v>
      </c>
      <c r="Q28" s="6">
        <f t="shared" si="9"/>
        <v>2.62</v>
      </c>
      <c r="R28" s="6">
        <f t="shared" si="9"/>
        <v>0</v>
      </c>
      <c r="S28" s="6">
        <f t="shared" si="9"/>
        <v>0</v>
      </c>
      <c r="T28" s="6">
        <f t="shared" si="9"/>
        <v>20.560000000000002</v>
      </c>
      <c r="U28" s="6">
        <f t="shared" si="9"/>
        <v>13649.010000000002</v>
      </c>
    </row>
    <row r="29" spans="1:21" ht="38.25" customHeight="1">
      <c r="A29" s="109">
        <v>17</v>
      </c>
      <c r="B29" s="111" t="s">
        <v>36</v>
      </c>
      <c r="C29" s="3">
        <f>'september 2021'!H29</f>
        <v>4410.0280000000002</v>
      </c>
      <c r="D29" s="3">
        <v>4.41</v>
      </c>
      <c r="E29" s="3">
        <f>'september 2021'!E29+'October 2021'!D29</f>
        <v>31.361000000000004</v>
      </c>
      <c r="F29" s="3">
        <v>0</v>
      </c>
      <c r="G29" s="3">
        <f>'september 2021'!G29+'October 2021'!F29</f>
        <v>0</v>
      </c>
      <c r="H29" s="3">
        <f t="shared" si="0"/>
        <v>4414.4380000000001</v>
      </c>
      <c r="I29" s="3">
        <f>'september 2021'!N29</f>
        <v>120.91</v>
      </c>
      <c r="J29" s="3">
        <v>0</v>
      </c>
      <c r="K29" s="3">
        <f>'september 2021'!K29+'October 2021'!J29</f>
        <v>24.25</v>
      </c>
      <c r="L29" s="3">
        <v>0</v>
      </c>
      <c r="M29" s="3">
        <f>'september 2021'!M29+'October 2021'!L29</f>
        <v>0</v>
      </c>
      <c r="N29" s="3">
        <f t="shared" si="1"/>
        <v>120.91</v>
      </c>
      <c r="O29" s="3">
        <f>'september 2021'!T29</f>
        <v>57.720000000000006</v>
      </c>
      <c r="P29" s="3">
        <v>0</v>
      </c>
      <c r="Q29" s="3">
        <f>'september 2021'!Q29+'October 2021'!P29</f>
        <v>0</v>
      </c>
      <c r="R29" s="3">
        <v>0</v>
      </c>
      <c r="S29" s="3">
        <f>'september 2021'!S29+'October 2021'!R29</f>
        <v>0</v>
      </c>
      <c r="T29" s="3">
        <f t="shared" si="2"/>
        <v>57.720000000000006</v>
      </c>
      <c r="U29" s="3">
        <f t="shared" si="3"/>
        <v>4593.0680000000002</v>
      </c>
    </row>
    <row r="30" spans="1:21" ht="38.25" customHeight="1">
      <c r="A30" s="109">
        <v>18</v>
      </c>
      <c r="B30" s="111" t="s">
        <v>37</v>
      </c>
      <c r="C30" s="3">
        <f>'september 2021'!H30</f>
        <v>437.65099999999995</v>
      </c>
      <c r="D30" s="3">
        <v>21.28</v>
      </c>
      <c r="E30" s="3">
        <f>'september 2021'!E30+'October 2021'!D30</f>
        <v>56.018999999999998</v>
      </c>
      <c r="F30" s="3">
        <v>0</v>
      </c>
      <c r="G30" s="3">
        <f>'september 2021'!G30+'October 2021'!F30</f>
        <v>0</v>
      </c>
      <c r="H30" s="3">
        <f t="shared" si="0"/>
        <v>458.93099999999993</v>
      </c>
      <c r="I30" s="3">
        <f>'september 2021'!N30</f>
        <v>21.497</v>
      </c>
      <c r="J30" s="3">
        <v>0</v>
      </c>
      <c r="K30" s="3">
        <f>'september 2021'!K30+'October 2021'!J30</f>
        <v>0</v>
      </c>
      <c r="L30" s="3">
        <v>0</v>
      </c>
      <c r="M30" s="3">
        <f>'september 2021'!M30+'October 2021'!L30</f>
        <v>0</v>
      </c>
      <c r="N30" s="3">
        <f t="shared" si="1"/>
        <v>21.497</v>
      </c>
      <c r="O30" s="3">
        <f>'september 2021'!T30</f>
        <v>0.05</v>
      </c>
      <c r="P30" s="3">
        <v>0</v>
      </c>
      <c r="Q30" s="3">
        <f>'september 2021'!Q30+'October 2021'!P30</f>
        <v>0</v>
      </c>
      <c r="R30" s="3">
        <v>0</v>
      </c>
      <c r="S30" s="3">
        <f>'september 2021'!S30+'October 2021'!R30</f>
        <v>0</v>
      </c>
      <c r="T30" s="3">
        <f t="shared" si="2"/>
        <v>0.05</v>
      </c>
      <c r="U30" s="3">
        <f t="shared" si="3"/>
        <v>480.47799999999995</v>
      </c>
    </row>
    <row r="31" spans="1:21" s="23" customFormat="1" ht="38.25" customHeight="1">
      <c r="A31" s="109">
        <v>19</v>
      </c>
      <c r="B31" s="111" t="s">
        <v>38</v>
      </c>
      <c r="C31" s="3">
        <f>'september 2021'!H31</f>
        <v>4240.6909999999998</v>
      </c>
      <c r="D31" s="3">
        <v>1.38</v>
      </c>
      <c r="E31" s="3">
        <f>'september 2021'!E31+'October 2021'!D31</f>
        <v>18.52</v>
      </c>
      <c r="F31" s="3">
        <v>0</v>
      </c>
      <c r="G31" s="3">
        <f>'september 2021'!G31+'October 2021'!F31</f>
        <v>0</v>
      </c>
      <c r="H31" s="3">
        <f t="shared" si="0"/>
        <v>4242.0709999999999</v>
      </c>
      <c r="I31" s="3">
        <f>'september 2021'!N31</f>
        <v>100.59000000000002</v>
      </c>
      <c r="J31" s="3">
        <v>0</v>
      </c>
      <c r="K31" s="3">
        <f>'september 2021'!K31+'October 2021'!J31</f>
        <v>0.28000000000000003</v>
      </c>
      <c r="L31" s="3">
        <v>0</v>
      </c>
      <c r="M31" s="3">
        <f>'september 2021'!M31+'October 2021'!L31</f>
        <v>0</v>
      </c>
      <c r="N31" s="3">
        <f t="shared" si="1"/>
        <v>100.59000000000002</v>
      </c>
      <c r="O31" s="3">
        <f>'september 2021'!T31</f>
        <v>158.35</v>
      </c>
      <c r="P31" s="3">
        <v>0</v>
      </c>
      <c r="Q31" s="3">
        <f>'september 2021'!Q31+'October 2021'!P31</f>
        <v>0</v>
      </c>
      <c r="R31" s="3">
        <v>0</v>
      </c>
      <c r="S31" s="3">
        <f>'september 2021'!S31+'October 2021'!R31</f>
        <v>0</v>
      </c>
      <c r="T31" s="3">
        <f t="shared" si="2"/>
        <v>158.35</v>
      </c>
      <c r="U31" s="3">
        <f t="shared" si="3"/>
        <v>4501.0110000000004</v>
      </c>
    </row>
    <row r="32" spans="1:21" ht="38.25" customHeight="1">
      <c r="A32" s="109">
        <v>20</v>
      </c>
      <c r="B32" s="111" t="s">
        <v>39</v>
      </c>
      <c r="C32" s="3">
        <f>'september 2021'!H32</f>
        <v>2593.7957999999999</v>
      </c>
      <c r="D32" s="3">
        <v>2.27</v>
      </c>
      <c r="E32" s="3">
        <f>'september 2021'!E32+'October 2021'!D32</f>
        <v>18.750000000000004</v>
      </c>
      <c r="F32" s="3">
        <v>0</v>
      </c>
      <c r="G32" s="3">
        <f>'september 2021'!G32+'October 2021'!F32</f>
        <v>0</v>
      </c>
      <c r="H32" s="3">
        <f t="shared" si="0"/>
        <v>2596.0657999999999</v>
      </c>
      <c r="I32" s="3">
        <f>'september 2021'!N32</f>
        <v>186.84600000000006</v>
      </c>
      <c r="J32" s="3">
        <v>0.42</v>
      </c>
      <c r="K32" s="3">
        <f>'september 2021'!K32+'October 2021'!J32</f>
        <v>5.2050000000000001</v>
      </c>
      <c r="L32" s="3">
        <v>0</v>
      </c>
      <c r="M32" s="3">
        <f>'september 2021'!M32+'October 2021'!L32</f>
        <v>0</v>
      </c>
      <c r="N32" s="3">
        <f t="shared" si="1"/>
        <v>187.26600000000005</v>
      </c>
      <c r="O32" s="3">
        <f>'september 2021'!T32</f>
        <v>20.792000000000002</v>
      </c>
      <c r="P32" s="3">
        <v>0</v>
      </c>
      <c r="Q32" s="3">
        <f>'september 2021'!Q32+'October 2021'!P32</f>
        <v>7.0000000000000001E-3</v>
      </c>
      <c r="R32" s="3">
        <v>0</v>
      </c>
      <c r="S32" s="3">
        <f>'september 2021'!S32+'October 2021'!R32</f>
        <v>0</v>
      </c>
      <c r="T32" s="3">
        <f t="shared" si="2"/>
        <v>20.792000000000002</v>
      </c>
      <c r="U32" s="3">
        <f t="shared" si="3"/>
        <v>2804.1237999999998</v>
      </c>
    </row>
    <row r="33" spans="1:21" s="23" customFormat="1" ht="38.25" customHeight="1">
      <c r="A33" s="108"/>
      <c r="B33" s="110" t="s">
        <v>72</v>
      </c>
      <c r="C33" s="6">
        <f>SUM(C29:C32)</f>
        <v>11682.165799999999</v>
      </c>
      <c r="D33" s="6">
        <f t="shared" ref="D33:U33" si="10">SUM(D29:D32)</f>
        <v>29.34</v>
      </c>
      <c r="E33" s="6">
        <f t="shared" si="10"/>
        <v>124.64999999999999</v>
      </c>
      <c r="F33" s="6">
        <f t="shared" si="10"/>
        <v>0</v>
      </c>
      <c r="G33" s="6">
        <f t="shared" si="10"/>
        <v>0</v>
      </c>
      <c r="H33" s="6">
        <f t="shared" si="10"/>
        <v>11711.505799999999</v>
      </c>
      <c r="I33" s="6">
        <f t="shared" si="10"/>
        <v>429.84300000000007</v>
      </c>
      <c r="J33" s="6">
        <f t="shared" si="10"/>
        <v>0.42</v>
      </c>
      <c r="K33" s="6">
        <f t="shared" si="10"/>
        <v>29.734999999999999</v>
      </c>
      <c r="L33" s="6">
        <f t="shared" si="10"/>
        <v>0</v>
      </c>
      <c r="M33" s="6">
        <f t="shared" si="10"/>
        <v>0</v>
      </c>
      <c r="N33" s="6">
        <f t="shared" si="10"/>
        <v>430.26300000000003</v>
      </c>
      <c r="O33" s="6">
        <f t="shared" si="10"/>
        <v>236.91200000000001</v>
      </c>
      <c r="P33" s="6">
        <f t="shared" si="10"/>
        <v>0</v>
      </c>
      <c r="Q33" s="6">
        <f t="shared" si="10"/>
        <v>7.0000000000000001E-3</v>
      </c>
      <c r="R33" s="6">
        <f t="shared" si="10"/>
        <v>0</v>
      </c>
      <c r="S33" s="6">
        <f t="shared" si="10"/>
        <v>0</v>
      </c>
      <c r="T33" s="6">
        <f t="shared" si="10"/>
        <v>236.91200000000001</v>
      </c>
      <c r="U33" s="6">
        <f t="shared" si="10"/>
        <v>12378.6808</v>
      </c>
    </row>
    <row r="34" spans="1:21" ht="38.25" customHeight="1">
      <c r="A34" s="109">
        <v>21</v>
      </c>
      <c r="B34" s="111" t="s">
        <v>41</v>
      </c>
      <c r="C34" s="3">
        <f>'september 2021'!H34</f>
        <v>4394.3300000000008</v>
      </c>
      <c r="D34" s="3">
        <v>15.34</v>
      </c>
      <c r="E34" s="3">
        <f>'september 2021'!E34+'October 2021'!D34</f>
        <v>37.379999999999995</v>
      </c>
      <c r="F34" s="3">
        <v>0</v>
      </c>
      <c r="G34" s="3">
        <f>'september 2021'!G34+'October 2021'!F34</f>
        <v>0</v>
      </c>
      <c r="H34" s="3">
        <f t="shared" si="0"/>
        <v>4409.670000000001</v>
      </c>
      <c r="I34" s="3">
        <f>'september 2021'!N34</f>
        <v>9.4</v>
      </c>
      <c r="J34" s="3">
        <v>0</v>
      </c>
      <c r="K34" s="3">
        <f>'september 2021'!K34+'October 2021'!J34</f>
        <v>0</v>
      </c>
      <c r="L34" s="3">
        <v>0</v>
      </c>
      <c r="M34" s="3">
        <f>'september 2021'!M34+'October 2021'!L34</f>
        <v>0</v>
      </c>
      <c r="N34" s="3">
        <f t="shared" si="1"/>
        <v>9.4</v>
      </c>
      <c r="O34" s="3">
        <f>'september 2021'!T34</f>
        <v>0</v>
      </c>
      <c r="P34" s="3">
        <v>0</v>
      </c>
      <c r="Q34" s="3">
        <f>'september 2021'!Q34+'October 2021'!P34</f>
        <v>0</v>
      </c>
      <c r="R34" s="3">
        <v>0</v>
      </c>
      <c r="S34" s="3">
        <f>'september 2021'!S34+'October 2021'!R34</f>
        <v>0</v>
      </c>
      <c r="T34" s="3">
        <f t="shared" si="2"/>
        <v>0</v>
      </c>
      <c r="U34" s="3">
        <f t="shared" si="3"/>
        <v>4419.0700000000006</v>
      </c>
    </row>
    <row r="35" spans="1:21" ht="38.25" customHeight="1">
      <c r="A35" s="109">
        <v>22</v>
      </c>
      <c r="B35" s="111" t="s">
        <v>42</v>
      </c>
      <c r="C35" s="3">
        <f>'september 2021'!H35</f>
        <v>5985.8099999999986</v>
      </c>
      <c r="D35" s="3">
        <v>8.19</v>
      </c>
      <c r="E35" s="3">
        <f>'september 2021'!E35+'October 2021'!D35</f>
        <v>107.38</v>
      </c>
      <c r="F35" s="3">
        <v>0</v>
      </c>
      <c r="G35" s="3">
        <f>'september 2021'!G35+'October 2021'!F35</f>
        <v>0</v>
      </c>
      <c r="H35" s="3">
        <f t="shared" si="0"/>
        <v>5993.9999999999982</v>
      </c>
      <c r="I35" s="3">
        <f>'september 2021'!N35</f>
        <v>4</v>
      </c>
      <c r="J35" s="3">
        <v>0</v>
      </c>
      <c r="K35" s="3">
        <f>'september 2021'!K35+'October 2021'!J35</f>
        <v>0</v>
      </c>
      <c r="L35" s="3">
        <v>0</v>
      </c>
      <c r="M35" s="3">
        <f>'september 2021'!M35+'October 2021'!L35</f>
        <v>0</v>
      </c>
      <c r="N35" s="3">
        <f t="shared" si="1"/>
        <v>4</v>
      </c>
      <c r="O35" s="3">
        <f>'september 2021'!T35</f>
        <v>0.03</v>
      </c>
      <c r="P35" s="3">
        <v>0</v>
      </c>
      <c r="Q35" s="3">
        <f>'september 2021'!Q35+'October 2021'!P35</f>
        <v>0</v>
      </c>
      <c r="R35" s="3">
        <v>0</v>
      </c>
      <c r="S35" s="3">
        <f>'september 2021'!S35+'October 2021'!R35</f>
        <v>0</v>
      </c>
      <c r="T35" s="3">
        <f t="shared" si="2"/>
        <v>0.03</v>
      </c>
      <c r="U35" s="3">
        <f t="shared" si="3"/>
        <v>5998.0299999999979</v>
      </c>
    </row>
    <row r="36" spans="1:21" s="23" customFormat="1" ht="38.25" customHeight="1">
      <c r="A36" s="109">
        <v>23</v>
      </c>
      <c r="B36" s="111" t="s">
        <v>43</v>
      </c>
      <c r="C36" s="3">
        <f>'september 2021'!H36</f>
        <v>2962.0199999999995</v>
      </c>
      <c r="D36" s="3">
        <v>0</v>
      </c>
      <c r="E36" s="3">
        <f>'september 2021'!E36+'October 2021'!D36</f>
        <v>26.85</v>
      </c>
      <c r="F36" s="3">
        <v>0</v>
      </c>
      <c r="G36" s="3">
        <f>'september 2021'!G36+'October 2021'!F36</f>
        <v>0</v>
      </c>
      <c r="H36" s="3">
        <f t="shared" si="0"/>
        <v>2962.0199999999995</v>
      </c>
      <c r="I36" s="3">
        <f>'september 2021'!N36</f>
        <v>155.65000000000003</v>
      </c>
      <c r="J36" s="3">
        <v>0</v>
      </c>
      <c r="K36" s="3">
        <f>'september 2021'!K36+'October 2021'!J36</f>
        <v>0</v>
      </c>
      <c r="L36" s="3">
        <v>0</v>
      </c>
      <c r="M36" s="3">
        <f>'september 2021'!M36+'October 2021'!L36</f>
        <v>0</v>
      </c>
      <c r="N36" s="3">
        <f t="shared" si="1"/>
        <v>155.65000000000003</v>
      </c>
      <c r="O36" s="3">
        <f>'september 2021'!T36</f>
        <v>2.2000000000000002</v>
      </c>
      <c r="P36" s="3">
        <v>0</v>
      </c>
      <c r="Q36" s="3">
        <f>'september 2021'!Q36+'October 2021'!P36</f>
        <v>0</v>
      </c>
      <c r="R36" s="3">
        <v>0</v>
      </c>
      <c r="S36" s="3">
        <f>'september 2021'!S36+'October 2021'!R36</f>
        <v>0</v>
      </c>
      <c r="T36" s="3">
        <f t="shared" si="2"/>
        <v>2.2000000000000002</v>
      </c>
      <c r="U36" s="3">
        <f t="shared" si="3"/>
        <v>3119.8699999999994</v>
      </c>
    </row>
    <row r="37" spans="1:21" s="23" customFormat="1" ht="38.25" customHeight="1">
      <c r="A37" s="109">
        <v>24</v>
      </c>
      <c r="B37" s="111" t="s">
        <v>44</v>
      </c>
      <c r="C37" s="3">
        <f>'september 2021'!H37</f>
        <v>4756.0599999999977</v>
      </c>
      <c r="D37" s="3">
        <v>1.48</v>
      </c>
      <c r="E37" s="3">
        <f>'september 2021'!E37+'October 2021'!D37</f>
        <v>56.099999999999994</v>
      </c>
      <c r="F37" s="3">
        <v>0</v>
      </c>
      <c r="G37" s="3">
        <f>'september 2021'!G37+'October 2021'!F37</f>
        <v>0</v>
      </c>
      <c r="H37" s="3">
        <f t="shared" si="0"/>
        <v>4757.5399999999972</v>
      </c>
      <c r="I37" s="3">
        <f>'september 2021'!N37</f>
        <v>19.350000000000001</v>
      </c>
      <c r="J37" s="3">
        <v>0</v>
      </c>
      <c r="K37" s="3">
        <f>'september 2021'!K37+'October 2021'!J37</f>
        <v>12.43</v>
      </c>
      <c r="L37" s="3">
        <v>0</v>
      </c>
      <c r="M37" s="3">
        <f>'september 2021'!M37+'October 2021'!L37</f>
        <v>0</v>
      </c>
      <c r="N37" s="3">
        <f t="shared" si="1"/>
        <v>19.350000000000001</v>
      </c>
      <c r="O37" s="3">
        <f>'september 2021'!T37</f>
        <v>1.04</v>
      </c>
      <c r="P37" s="3">
        <v>0</v>
      </c>
      <c r="Q37" s="3">
        <f>'september 2021'!Q37+'October 2021'!P37</f>
        <v>0</v>
      </c>
      <c r="R37" s="3">
        <v>0</v>
      </c>
      <c r="S37" s="3">
        <f>'september 2021'!S37+'October 2021'!R37</f>
        <v>0</v>
      </c>
      <c r="T37" s="3">
        <f t="shared" si="2"/>
        <v>1.04</v>
      </c>
      <c r="U37" s="3">
        <f t="shared" si="3"/>
        <v>4777.9299999999976</v>
      </c>
    </row>
    <row r="38" spans="1:21" s="23" customFormat="1" ht="38.25" customHeight="1">
      <c r="A38" s="108"/>
      <c r="B38" s="110" t="s">
        <v>45</v>
      </c>
      <c r="C38" s="6">
        <f>SUM(C34:C37)</f>
        <v>18098.219999999998</v>
      </c>
      <c r="D38" s="6">
        <f t="shared" ref="D38:U38" si="11">SUM(D34:D37)</f>
        <v>25.01</v>
      </c>
      <c r="E38" s="6">
        <f t="shared" si="11"/>
        <v>227.70999999999998</v>
      </c>
      <c r="F38" s="6">
        <f t="shared" si="11"/>
        <v>0</v>
      </c>
      <c r="G38" s="6">
        <f t="shared" si="11"/>
        <v>0</v>
      </c>
      <c r="H38" s="6">
        <f t="shared" si="11"/>
        <v>18123.229999999996</v>
      </c>
      <c r="I38" s="6">
        <f t="shared" si="11"/>
        <v>188.40000000000003</v>
      </c>
      <c r="J38" s="6">
        <f t="shared" si="11"/>
        <v>0</v>
      </c>
      <c r="K38" s="6">
        <f t="shared" si="11"/>
        <v>12.43</v>
      </c>
      <c r="L38" s="6">
        <f t="shared" si="11"/>
        <v>0</v>
      </c>
      <c r="M38" s="6">
        <f t="shared" si="11"/>
        <v>0</v>
      </c>
      <c r="N38" s="6">
        <f t="shared" si="11"/>
        <v>188.40000000000003</v>
      </c>
      <c r="O38" s="6">
        <f t="shared" si="11"/>
        <v>3.27</v>
      </c>
      <c r="P38" s="6">
        <f t="shared" si="11"/>
        <v>0</v>
      </c>
      <c r="Q38" s="6">
        <f t="shared" si="11"/>
        <v>0</v>
      </c>
      <c r="R38" s="6">
        <f t="shared" si="11"/>
        <v>0</v>
      </c>
      <c r="S38" s="6">
        <f t="shared" si="11"/>
        <v>0</v>
      </c>
      <c r="T38" s="6">
        <f t="shared" si="11"/>
        <v>3.27</v>
      </c>
      <c r="U38" s="6">
        <f t="shared" si="11"/>
        <v>18314.899999999994</v>
      </c>
    </row>
    <row r="39" spans="1:21" s="23" customFormat="1" ht="38.25" customHeight="1">
      <c r="A39" s="108"/>
      <c r="B39" s="110" t="s">
        <v>46</v>
      </c>
      <c r="C39" s="6">
        <f>C38+C33+C28</f>
        <v>42757.647799999999</v>
      </c>
      <c r="D39" s="6">
        <f t="shared" ref="D39:U39" si="12">D38+D33+D28</f>
        <v>76.67</v>
      </c>
      <c r="E39" s="6">
        <f t="shared" si="12"/>
        <v>482.79499999999996</v>
      </c>
      <c r="F39" s="6">
        <f t="shared" si="12"/>
        <v>0</v>
      </c>
      <c r="G39" s="6">
        <f t="shared" si="12"/>
        <v>0</v>
      </c>
      <c r="H39" s="6">
        <f t="shared" si="12"/>
        <v>42834.317799999997</v>
      </c>
      <c r="I39" s="6">
        <f t="shared" si="12"/>
        <v>1241.0010000000002</v>
      </c>
      <c r="J39" s="6">
        <f t="shared" si="12"/>
        <v>6.53</v>
      </c>
      <c r="K39" s="6">
        <f t="shared" si="12"/>
        <v>55.984999999999999</v>
      </c>
      <c r="L39" s="6">
        <f t="shared" si="12"/>
        <v>0</v>
      </c>
      <c r="M39" s="6">
        <f t="shared" si="12"/>
        <v>0</v>
      </c>
      <c r="N39" s="6">
        <f t="shared" si="12"/>
        <v>1247.5309999999999</v>
      </c>
      <c r="O39" s="6">
        <f t="shared" si="12"/>
        <v>260.74200000000002</v>
      </c>
      <c r="P39" s="6">
        <f t="shared" si="12"/>
        <v>0</v>
      </c>
      <c r="Q39" s="6">
        <f t="shared" si="12"/>
        <v>2.6270000000000002</v>
      </c>
      <c r="R39" s="6">
        <f t="shared" si="12"/>
        <v>0</v>
      </c>
      <c r="S39" s="6">
        <f t="shared" si="12"/>
        <v>0</v>
      </c>
      <c r="T39" s="6">
        <f t="shared" si="12"/>
        <v>260.74200000000002</v>
      </c>
      <c r="U39" s="6">
        <f t="shared" si="12"/>
        <v>44342.590799999998</v>
      </c>
    </row>
    <row r="40" spans="1:21" ht="38.25" customHeight="1">
      <c r="A40" s="109">
        <v>25</v>
      </c>
      <c r="B40" s="111" t="s">
        <v>47</v>
      </c>
      <c r="C40" s="3">
        <f>'september 2021'!H40</f>
        <v>11137.143999999998</v>
      </c>
      <c r="D40" s="3">
        <v>11.09</v>
      </c>
      <c r="E40" s="3">
        <f>'september 2021'!E40+'October 2021'!D40</f>
        <v>153.374</v>
      </c>
      <c r="F40" s="3">
        <v>0</v>
      </c>
      <c r="G40" s="3">
        <f>'september 2021'!G40+'October 2021'!F40</f>
        <v>0</v>
      </c>
      <c r="H40" s="3">
        <f t="shared" si="0"/>
        <v>11148.233999999999</v>
      </c>
      <c r="I40" s="3">
        <f>'september 2021'!N40</f>
        <v>0</v>
      </c>
      <c r="J40" s="3">
        <v>0</v>
      </c>
      <c r="K40" s="3">
        <f>'september 2021'!K40+'October 2021'!J40</f>
        <v>0</v>
      </c>
      <c r="L40" s="3">
        <v>0</v>
      </c>
      <c r="M40" s="3">
        <f>'september 2021'!M40+'October 2021'!L40</f>
        <v>0</v>
      </c>
      <c r="N40" s="3">
        <f t="shared" si="1"/>
        <v>0</v>
      </c>
      <c r="O40" s="3">
        <f>'september 2021'!T40</f>
        <v>0</v>
      </c>
      <c r="P40" s="3">
        <v>0</v>
      </c>
      <c r="Q40" s="3">
        <f>'september 2021'!Q40+'October 2021'!P40</f>
        <v>0</v>
      </c>
      <c r="R40" s="3">
        <v>0</v>
      </c>
      <c r="S40" s="3">
        <f>'september 2021'!S40+'October 2021'!R40</f>
        <v>0</v>
      </c>
      <c r="T40" s="3">
        <f t="shared" si="2"/>
        <v>0</v>
      </c>
      <c r="U40" s="3">
        <f t="shared" si="3"/>
        <v>11148.233999999999</v>
      </c>
    </row>
    <row r="41" spans="1:21" ht="38.25" customHeight="1">
      <c r="A41" s="109">
        <v>26</v>
      </c>
      <c r="B41" s="111" t="s">
        <v>48</v>
      </c>
      <c r="C41" s="3">
        <f>'september 2021'!H41</f>
        <v>7245.778999999995</v>
      </c>
      <c r="D41" s="3">
        <v>94.22</v>
      </c>
      <c r="E41" s="3">
        <f>'september 2021'!E41+'October 2021'!D41</f>
        <v>268.31299999999999</v>
      </c>
      <c r="F41" s="3">
        <v>0</v>
      </c>
      <c r="G41" s="3">
        <f>'september 2021'!G41+'October 2021'!F41</f>
        <v>0</v>
      </c>
      <c r="H41" s="3">
        <f t="shared" si="0"/>
        <v>7339.9989999999952</v>
      </c>
      <c r="I41" s="3">
        <f>'september 2021'!N41</f>
        <v>0</v>
      </c>
      <c r="J41" s="3">
        <v>0</v>
      </c>
      <c r="K41" s="3">
        <f>'september 2021'!K41+'October 2021'!J41</f>
        <v>0</v>
      </c>
      <c r="L41" s="3">
        <v>0</v>
      </c>
      <c r="M41" s="3">
        <f>'september 2021'!M41+'October 2021'!L41</f>
        <v>0</v>
      </c>
      <c r="N41" s="3">
        <f t="shared" si="1"/>
        <v>0</v>
      </c>
      <c r="O41" s="3">
        <f>'september 2021'!T41</f>
        <v>0</v>
      </c>
      <c r="P41" s="3">
        <v>0</v>
      </c>
      <c r="Q41" s="3">
        <f>'september 2021'!Q41+'October 2021'!P41</f>
        <v>0</v>
      </c>
      <c r="R41" s="3">
        <v>0</v>
      </c>
      <c r="S41" s="3">
        <f>'september 2021'!S41+'October 2021'!R41</f>
        <v>0</v>
      </c>
      <c r="T41" s="3">
        <f t="shared" si="2"/>
        <v>0</v>
      </c>
      <c r="U41" s="3">
        <f t="shared" si="3"/>
        <v>7339.9989999999952</v>
      </c>
    </row>
    <row r="42" spans="1:21" s="23" customFormat="1" ht="38.25" customHeight="1">
      <c r="A42" s="109">
        <v>27</v>
      </c>
      <c r="B42" s="111" t="s">
        <v>49</v>
      </c>
      <c r="C42" s="3">
        <f>'september 2021'!H42</f>
        <v>13653.208999999997</v>
      </c>
      <c r="D42" s="3">
        <v>5.69</v>
      </c>
      <c r="E42" s="3">
        <f>'september 2021'!E42+'October 2021'!D42</f>
        <v>144.78299999999999</v>
      </c>
      <c r="F42" s="3">
        <v>0</v>
      </c>
      <c r="G42" s="3">
        <f>'september 2021'!G42+'October 2021'!F42</f>
        <v>0</v>
      </c>
      <c r="H42" s="3">
        <f t="shared" si="0"/>
        <v>13658.898999999998</v>
      </c>
      <c r="I42" s="3">
        <f>'september 2021'!N42</f>
        <v>0</v>
      </c>
      <c r="J42" s="3">
        <v>0</v>
      </c>
      <c r="K42" s="3">
        <f>'september 2021'!K42+'October 2021'!J42</f>
        <v>0</v>
      </c>
      <c r="L42" s="3">
        <v>0</v>
      </c>
      <c r="M42" s="3">
        <f>'september 2021'!M42+'October 2021'!L42</f>
        <v>0</v>
      </c>
      <c r="N42" s="3">
        <f t="shared" si="1"/>
        <v>0</v>
      </c>
      <c r="O42" s="3">
        <f>'september 2021'!T42</f>
        <v>5.67</v>
      </c>
      <c r="P42" s="3">
        <v>0</v>
      </c>
      <c r="Q42" s="3">
        <f>'september 2021'!Q42+'October 2021'!P42</f>
        <v>5.67</v>
      </c>
      <c r="R42" s="3">
        <v>0</v>
      </c>
      <c r="S42" s="3">
        <f>'september 2021'!S42+'October 2021'!R42</f>
        <v>0</v>
      </c>
      <c r="T42" s="3">
        <f t="shared" si="2"/>
        <v>5.67</v>
      </c>
      <c r="U42" s="3">
        <f t="shared" si="3"/>
        <v>13664.568999999998</v>
      </c>
    </row>
    <row r="43" spans="1:21" ht="38.25" customHeight="1">
      <c r="A43" s="109">
        <v>28</v>
      </c>
      <c r="B43" s="111" t="s">
        <v>50</v>
      </c>
      <c r="C43" s="3">
        <f>'september 2021'!H43</f>
        <v>1041.5000000000005</v>
      </c>
      <c r="D43" s="3">
        <v>4</v>
      </c>
      <c r="E43" s="3">
        <f>'september 2021'!E43+'October 2021'!D43</f>
        <v>73.921999999999997</v>
      </c>
      <c r="F43" s="3">
        <v>0</v>
      </c>
      <c r="G43" s="3">
        <f>'september 2021'!G43+'October 2021'!F43</f>
        <v>0</v>
      </c>
      <c r="H43" s="3">
        <f t="shared" si="0"/>
        <v>1045.5000000000005</v>
      </c>
      <c r="I43" s="3">
        <f>'september 2021'!N43</f>
        <v>0</v>
      </c>
      <c r="J43" s="3">
        <v>0</v>
      </c>
      <c r="K43" s="3">
        <f>'september 2021'!K43+'October 2021'!J43</f>
        <v>0</v>
      </c>
      <c r="L43" s="3">
        <v>0</v>
      </c>
      <c r="M43" s="3">
        <f>'september 2021'!M43+'October 2021'!L43</f>
        <v>0</v>
      </c>
      <c r="N43" s="3">
        <f t="shared" si="1"/>
        <v>0</v>
      </c>
      <c r="O43" s="3">
        <f>'september 2021'!T43</f>
        <v>0</v>
      </c>
      <c r="P43" s="3">
        <v>0</v>
      </c>
      <c r="Q43" s="3">
        <f>'september 2021'!Q43+'October 2021'!P43</f>
        <v>0</v>
      </c>
      <c r="R43" s="3">
        <v>0</v>
      </c>
      <c r="S43" s="3">
        <f>'september 2021'!S43+'October 2021'!R43</f>
        <v>0</v>
      </c>
      <c r="T43" s="3">
        <f t="shared" si="2"/>
        <v>0</v>
      </c>
      <c r="U43" s="3">
        <f t="shared" si="3"/>
        <v>1045.5000000000005</v>
      </c>
    </row>
    <row r="44" spans="1:21" s="23" customFormat="1" ht="38.25" customHeight="1">
      <c r="A44" s="108"/>
      <c r="B44" s="110" t="s">
        <v>51</v>
      </c>
      <c r="C44" s="6">
        <f>SUM(C40:C43)</f>
        <v>33077.631999999991</v>
      </c>
      <c r="D44" s="6">
        <f t="shared" ref="D44:U44" si="13">SUM(D40:D43)</f>
        <v>115</v>
      </c>
      <c r="E44" s="6">
        <f t="shared" si="13"/>
        <v>640.39200000000005</v>
      </c>
      <c r="F44" s="6">
        <f t="shared" si="13"/>
        <v>0</v>
      </c>
      <c r="G44" s="6">
        <f t="shared" si="13"/>
        <v>0</v>
      </c>
      <c r="H44" s="6">
        <f t="shared" si="13"/>
        <v>33192.631999999991</v>
      </c>
      <c r="I44" s="6">
        <f t="shared" si="13"/>
        <v>0</v>
      </c>
      <c r="J44" s="6">
        <f t="shared" si="13"/>
        <v>0</v>
      </c>
      <c r="K44" s="6">
        <f t="shared" si="13"/>
        <v>0</v>
      </c>
      <c r="L44" s="6">
        <f t="shared" si="13"/>
        <v>0</v>
      </c>
      <c r="M44" s="6">
        <f t="shared" si="13"/>
        <v>0</v>
      </c>
      <c r="N44" s="6">
        <f t="shared" si="13"/>
        <v>0</v>
      </c>
      <c r="O44" s="6">
        <f t="shared" si="13"/>
        <v>5.67</v>
      </c>
      <c r="P44" s="6">
        <f t="shared" si="13"/>
        <v>0</v>
      </c>
      <c r="Q44" s="6">
        <f t="shared" si="13"/>
        <v>5.67</v>
      </c>
      <c r="R44" s="6">
        <f t="shared" si="13"/>
        <v>0</v>
      </c>
      <c r="S44" s="6">
        <f t="shared" si="13"/>
        <v>0</v>
      </c>
      <c r="T44" s="6">
        <f t="shared" si="13"/>
        <v>5.67</v>
      </c>
      <c r="U44" s="6">
        <f t="shared" si="13"/>
        <v>33198.301999999989</v>
      </c>
    </row>
    <row r="45" spans="1:21" ht="38.25" customHeight="1">
      <c r="A45" s="109">
        <v>29</v>
      </c>
      <c r="B45" s="111" t="s">
        <v>52</v>
      </c>
      <c r="C45" s="3">
        <f>'september 2021'!H45</f>
        <v>8095.9621000000006</v>
      </c>
      <c r="D45" s="3">
        <v>154.84</v>
      </c>
      <c r="E45" s="3">
        <f>'september 2021'!E45+'October 2021'!D45</f>
        <v>202.36</v>
      </c>
      <c r="F45" s="3">
        <v>0</v>
      </c>
      <c r="G45" s="3">
        <f>'september 2021'!G45+'October 2021'!F45</f>
        <v>0</v>
      </c>
      <c r="H45" s="3">
        <f t="shared" si="0"/>
        <v>8250.8021000000008</v>
      </c>
      <c r="I45" s="3">
        <f>'september 2021'!N45</f>
        <v>1.0400000000000003</v>
      </c>
      <c r="J45" s="3">
        <v>0.22</v>
      </c>
      <c r="K45" s="3">
        <f>'september 2021'!K45+'October 2021'!J45</f>
        <v>0.4</v>
      </c>
      <c r="L45" s="3">
        <v>0</v>
      </c>
      <c r="M45" s="3">
        <f>'september 2021'!M45+'October 2021'!L45</f>
        <v>0</v>
      </c>
      <c r="N45" s="3">
        <f t="shared" si="1"/>
        <v>1.2600000000000002</v>
      </c>
      <c r="O45" s="3">
        <f>'september 2021'!T45</f>
        <v>14.75</v>
      </c>
      <c r="P45" s="3">
        <v>0</v>
      </c>
      <c r="Q45" s="3">
        <f>'september 2021'!Q45+'October 2021'!P45</f>
        <v>0.32</v>
      </c>
      <c r="R45" s="3">
        <v>0</v>
      </c>
      <c r="S45" s="3">
        <f>'september 2021'!S45+'October 2021'!R45</f>
        <v>0</v>
      </c>
      <c r="T45" s="3">
        <f t="shared" si="2"/>
        <v>14.75</v>
      </c>
      <c r="U45" s="3">
        <f t="shared" si="3"/>
        <v>8266.812100000001</v>
      </c>
    </row>
    <row r="46" spans="1:21" ht="38.25" customHeight="1">
      <c r="A46" s="109">
        <v>30</v>
      </c>
      <c r="B46" s="111" t="s">
        <v>53</v>
      </c>
      <c r="C46" s="3">
        <f>'september 2021'!H46</f>
        <v>7769.6750000000011</v>
      </c>
      <c r="D46" s="3">
        <v>4.63</v>
      </c>
      <c r="E46" s="3">
        <f>'september 2021'!E46+'October 2021'!D46</f>
        <v>107.17999999999999</v>
      </c>
      <c r="F46" s="3">
        <v>0</v>
      </c>
      <c r="G46" s="3">
        <f>'september 2021'!G46+'October 2021'!F46</f>
        <v>0</v>
      </c>
      <c r="H46" s="3">
        <f t="shared" si="0"/>
        <v>7774.3050000000012</v>
      </c>
      <c r="I46" s="3">
        <f>'september 2021'!N46</f>
        <v>0.96</v>
      </c>
      <c r="J46" s="3">
        <v>0</v>
      </c>
      <c r="K46" s="3">
        <f>'september 2021'!K46+'October 2021'!J46</f>
        <v>0</v>
      </c>
      <c r="L46" s="3">
        <v>0</v>
      </c>
      <c r="M46" s="3">
        <f>'september 2021'!M46+'October 2021'!L46</f>
        <v>0</v>
      </c>
      <c r="N46" s="3">
        <f t="shared" si="1"/>
        <v>0.96</v>
      </c>
      <c r="O46" s="3">
        <f>'september 2021'!T46</f>
        <v>0</v>
      </c>
      <c r="P46" s="3">
        <v>0</v>
      </c>
      <c r="Q46" s="3">
        <f>'september 2021'!Q46+'October 2021'!P46</f>
        <v>0</v>
      </c>
      <c r="R46" s="3">
        <v>0</v>
      </c>
      <c r="S46" s="3">
        <f>'september 2021'!S46+'October 2021'!R46</f>
        <v>0</v>
      </c>
      <c r="T46" s="3">
        <f t="shared" si="2"/>
        <v>0</v>
      </c>
      <c r="U46" s="3">
        <f t="shared" si="3"/>
        <v>7775.2650000000012</v>
      </c>
    </row>
    <row r="47" spans="1:21" s="23" customFormat="1" ht="38.25" customHeight="1">
      <c r="A47" s="109">
        <v>31</v>
      </c>
      <c r="B47" s="111" t="s">
        <v>54</v>
      </c>
      <c r="C47" s="3">
        <f>'september 2021'!H47</f>
        <v>8474.4000000000015</v>
      </c>
      <c r="D47" s="3">
        <v>64.89</v>
      </c>
      <c r="E47" s="3">
        <f>'september 2021'!E47+'October 2021'!D47</f>
        <v>140.86000000000001</v>
      </c>
      <c r="F47" s="3">
        <v>0</v>
      </c>
      <c r="G47" s="3">
        <f>'september 2021'!G47+'October 2021'!F47</f>
        <v>0</v>
      </c>
      <c r="H47" s="3">
        <f t="shared" si="0"/>
        <v>8539.2900000000009</v>
      </c>
      <c r="I47" s="3">
        <f>'september 2021'!N47</f>
        <v>6.89</v>
      </c>
      <c r="J47" s="3">
        <v>0</v>
      </c>
      <c r="K47" s="3">
        <f>'september 2021'!K47+'October 2021'!J47</f>
        <v>0</v>
      </c>
      <c r="L47" s="3">
        <v>0</v>
      </c>
      <c r="M47" s="3">
        <f>'september 2021'!M47+'October 2021'!L47</f>
        <v>0</v>
      </c>
      <c r="N47" s="3">
        <f t="shared" si="1"/>
        <v>6.89</v>
      </c>
      <c r="O47" s="3">
        <f>'september 2021'!T47</f>
        <v>0.03</v>
      </c>
      <c r="P47" s="3">
        <v>0</v>
      </c>
      <c r="Q47" s="3">
        <f>'september 2021'!Q47+'October 2021'!P47</f>
        <v>0</v>
      </c>
      <c r="R47" s="3">
        <v>0</v>
      </c>
      <c r="S47" s="3">
        <f>'september 2021'!S47+'October 2021'!R47</f>
        <v>0</v>
      </c>
      <c r="T47" s="3">
        <f t="shared" si="2"/>
        <v>0.03</v>
      </c>
      <c r="U47" s="3">
        <f t="shared" si="3"/>
        <v>8546.2100000000009</v>
      </c>
    </row>
    <row r="48" spans="1:21" s="23" customFormat="1" ht="38.25" customHeight="1">
      <c r="A48" s="109">
        <v>32</v>
      </c>
      <c r="B48" s="111" t="s">
        <v>55</v>
      </c>
      <c r="C48" s="3">
        <f>'september 2021'!H48</f>
        <v>7812.509</v>
      </c>
      <c r="D48" s="3">
        <v>12.87</v>
      </c>
      <c r="E48" s="3">
        <f>'september 2021'!E48+'October 2021'!D48</f>
        <v>323.34899999999999</v>
      </c>
      <c r="F48" s="3">
        <v>0</v>
      </c>
      <c r="G48" s="3">
        <f>'september 2021'!G48+'October 2021'!F48</f>
        <v>0</v>
      </c>
      <c r="H48" s="3">
        <f t="shared" si="0"/>
        <v>7825.3789999999999</v>
      </c>
      <c r="I48" s="3">
        <f>'september 2021'!N48</f>
        <v>0.505</v>
      </c>
      <c r="J48" s="3">
        <v>0</v>
      </c>
      <c r="K48" s="3">
        <f>'september 2021'!K48+'October 2021'!J48</f>
        <v>0</v>
      </c>
      <c r="L48" s="3">
        <v>0</v>
      </c>
      <c r="M48" s="3">
        <f>'september 2021'!M48+'October 2021'!L48</f>
        <v>0</v>
      </c>
      <c r="N48" s="3">
        <f t="shared" si="1"/>
        <v>0.505</v>
      </c>
      <c r="O48" s="3">
        <f>'september 2021'!T48</f>
        <v>0</v>
      </c>
      <c r="P48" s="3">
        <v>0</v>
      </c>
      <c r="Q48" s="3">
        <f>'september 2021'!Q48+'October 2021'!P48</f>
        <v>0</v>
      </c>
      <c r="R48" s="3">
        <v>0</v>
      </c>
      <c r="S48" s="3">
        <f>'september 2021'!S48+'October 2021'!R48</f>
        <v>0</v>
      </c>
      <c r="T48" s="3">
        <f t="shared" si="2"/>
        <v>0</v>
      </c>
      <c r="U48" s="3">
        <f t="shared" si="3"/>
        <v>7825.884</v>
      </c>
    </row>
    <row r="49" spans="1:21" s="23" customFormat="1" ht="38.25" customHeight="1">
      <c r="A49" s="108"/>
      <c r="B49" s="110" t="s">
        <v>56</v>
      </c>
      <c r="C49" s="6">
        <f>SUM(C45:C48)</f>
        <v>32152.5461</v>
      </c>
      <c r="D49" s="6">
        <f t="shared" ref="D49:U49" si="14">SUM(D45:D48)</f>
        <v>237.23000000000002</v>
      </c>
      <c r="E49" s="6">
        <f t="shared" si="14"/>
        <v>773.74900000000002</v>
      </c>
      <c r="F49" s="6">
        <f t="shared" si="14"/>
        <v>0</v>
      </c>
      <c r="G49" s="6">
        <f t="shared" si="14"/>
        <v>0</v>
      </c>
      <c r="H49" s="6">
        <f t="shared" si="14"/>
        <v>32389.776100000003</v>
      </c>
      <c r="I49" s="6">
        <f t="shared" si="14"/>
        <v>9.3950000000000014</v>
      </c>
      <c r="J49" s="6">
        <f t="shared" si="14"/>
        <v>0.22</v>
      </c>
      <c r="K49" s="6">
        <f t="shared" si="14"/>
        <v>0.4</v>
      </c>
      <c r="L49" s="6">
        <f t="shared" si="14"/>
        <v>0</v>
      </c>
      <c r="M49" s="6">
        <f t="shared" si="14"/>
        <v>0</v>
      </c>
      <c r="N49" s="6">
        <f t="shared" si="14"/>
        <v>9.6150000000000002</v>
      </c>
      <c r="O49" s="6">
        <f t="shared" si="14"/>
        <v>14.78</v>
      </c>
      <c r="P49" s="6">
        <f t="shared" si="14"/>
        <v>0</v>
      </c>
      <c r="Q49" s="6">
        <f t="shared" si="14"/>
        <v>0.32</v>
      </c>
      <c r="R49" s="6">
        <f t="shared" si="14"/>
        <v>0</v>
      </c>
      <c r="S49" s="6">
        <f t="shared" si="14"/>
        <v>0</v>
      </c>
      <c r="T49" s="6">
        <f t="shared" si="14"/>
        <v>14.78</v>
      </c>
      <c r="U49" s="6">
        <f t="shared" si="14"/>
        <v>32414.1711</v>
      </c>
    </row>
    <row r="50" spans="1:21" s="23" customFormat="1" ht="38.25" customHeight="1">
      <c r="A50" s="108"/>
      <c r="B50" s="110" t="s">
        <v>57</v>
      </c>
      <c r="C50" s="6">
        <f>C49+C44</f>
        <v>65230.17809999999</v>
      </c>
      <c r="D50" s="6">
        <f t="shared" ref="D50:U50" si="15">D49+D44</f>
        <v>352.23</v>
      </c>
      <c r="E50" s="6">
        <f t="shared" si="15"/>
        <v>1414.1410000000001</v>
      </c>
      <c r="F50" s="6">
        <f t="shared" si="15"/>
        <v>0</v>
      </c>
      <c r="G50" s="6">
        <f t="shared" si="15"/>
        <v>0</v>
      </c>
      <c r="H50" s="6">
        <f t="shared" si="15"/>
        <v>65582.408100000001</v>
      </c>
      <c r="I50" s="6">
        <f t="shared" si="15"/>
        <v>9.3950000000000014</v>
      </c>
      <c r="J50" s="6">
        <f t="shared" si="15"/>
        <v>0.22</v>
      </c>
      <c r="K50" s="6">
        <f t="shared" si="15"/>
        <v>0.4</v>
      </c>
      <c r="L50" s="6">
        <f t="shared" si="15"/>
        <v>0</v>
      </c>
      <c r="M50" s="6">
        <f t="shared" si="15"/>
        <v>0</v>
      </c>
      <c r="N50" s="6">
        <f t="shared" si="15"/>
        <v>9.6150000000000002</v>
      </c>
      <c r="O50" s="6">
        <f t="shared" si="15"/>
        <v>20.45</v>
      </c>
      <c r="P50" s="6">
        <f t="shared" si="15"/>
        <v>0</v>
      </c>
      <c r="Q50" s="6">
        <f t="shared" si="15"/>
        <v>5.99</v>
      </c>
      <c r="R50" s="6">
        <f t="shared" si="15"/>
        <v>0</v>
      </c>
      <c r="S50" s="6">
        <f t="shared" si="15"/>
        <v>0</v>
      </c>
      <c r="T50" s="6">
        <f t="shared" si="15"/>
        <v>20.45</v>
      </c>
      <c r="U50" s="6">
        <f t="shared" si="15"/>
        <v>65612.473099999988</v>
      </c>
    </row>
    <row r="51" spans="1:21" s="23" customFormat="1" ht="38.25" customHeight="1">
      <c r="A51" s="108"/>
      <c r="B51" s="110" t="s">
        <v>58</v>
      </c>
      <c r="C51" s="6">
        <f>C50+C39+C25</f>
        <v>113427.0239</v>
      </c>
      <c r="D51" s="6">
        <f t="shared" ref="D51:U51" si="16">D50+D39+D25</f>
        <v>429.89000000000004</v>
      </c>
      <c r="E51" s="6">
        <f t="shared" si="16"/>
        <v>1913.3660000000002</v>
      </c>
      <c r="F51" s="6">
        <f t="shared" si="16"/>
        <v>0</v>
      </c>
      <c r="G51" s="6">
        <f t="shared" si="16"/>
        <v>189.75799999999998</v>
      </c>
      <c r="H51" s="6">
        <f t="shared" si="16"/>
        <v>113856.91389999999</v>
      </c>
      <c r="I51" s="6">
        <f t="shared" si="16"/>
        <v>7412.3860000000004</v>
      </c>
      <c r="J51" s="6">
        <f t="shared" si="16"/>
        <v>48.188000000000002</v>
      </c>
      <c r="K51" s="6">
        <f t="shared" si="16"/>
        <v>555.62900000000002</v>
      </c>
      <c r="L51" s="6">
        <f t="shared" si="16"/>
        <v>0</v>
      </c>
      <c r="M51" s="6">
        <f t="shared" si="16"/>
        <v>19.510000000000002</v>
      </c>
      <c r="N51" s="6">
        <f t="shared" si="16"/>
        <v>7460.5740000000005</v>
      </c>
      <c r="O51" s="6">
        <f t="shared" si="16"/>
        <v>915.84899999999993</v>
      </c>
      <c r="P51" s="6">
        <f t="shared" si="16"/>
        <v>0</v>
      </c>
      <c r="Q51" s="6">
        <f t="shared" si="16"/>
        <v>10.707000000000001</v>
      </c>
      <c r="R51" s="6">
        <f t="shared" si="16"/>
        <v>0</v>
      </c>
      <c r="S51" s="6">
        <f t="shared" si="16"/>
        <v>19.554999999999996</v>
      </c>
      <c r="T51" s="6">
        <f t="shared" si="16"/>
        <v>915.84899999999993</v>
      </c>
      <c r="U51" s="6">
        <f t="shared" si="16"/>
        <v>122233.33689999998</v>
      </c>
    </row>
    <row r="52" spans="1:21" s="23" customFormat="1" ht="38.25" customHeight="1">
      <c r="A52" s="38"/>
      <c r="B52" s="48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</row>
    <row r="53" spans="1:21" s="38" customFormat="1" ht="24.75" customHeight="1">
      <c r="B53" s="46"/>
      <c r="C53" s="213" t="s">
        <v>59</v>
      </c>
      <c r="D53" s="213"/>
      <c r="E53" s="213"/>
      <c r="F53" s="213"/>
      <c r="G53" s="213"/>
      <c r="H53" s="22"/>
      <c r="I53" s="112"/>
      <c r="J53" s="112">
        <f>D51+J51+P51-F51-L51-R51</f>
        <v>478.07800000000003</v>
      </c>
      <c r="K53" s="112"/>
      <c r="L53" s="112"/>
      <c r="M53" s="112"/>
      <c r="N53" s="112"/>
      <c r="R53" s="112"/>
      <c r="U53" s="112"/>
    </row>
    <row r="54" spans="1:21" s="38" customFormat="1" ht="30" customHeight="1">
      <c r="B54" s="46"/>
      <c r="C54" s="213" t="s">
        <v>60</v>
      </c>
      <c r="D54" s="213"/>
      <c r="E54" s="213"/>
      <c r="F54" s="213"/>
      <c r="G54" s="213"/>
      <c r="H54" s="19"/>
      <c r="I54" s="112"/>
      <c r="J54" s="112">
        <f>E51+K51+Q51-G51-M51-S51</f>
        <v>2250.8790000000004</v>
      </c>
      <c r="K54" s="112"/>
      <c r="L54" s="112"/>
      <c r="M54" s="112"/>
      <c r="N54" s="112"/>
      <c r="R54" s="112"/>
      <c r="T54" s="112"/>
    </row>
    <row r="55" spans="1:21" ht="33" customHeight="1">
      <c r="C55" s="213" t="s">
        <v>61</v>
      </c>
      <c r="D55" s="213"/>
      <c r="E55" s="213"/>
      <c r="F55" s="213"/>
      <c r="G55" s="213"/>
      <c r="H55" s="19"/>
      <c r="I55" s="39"/>
      <c r="J55" s="46">
        <f>H51+N51+T51</f>
        <v>122233.33689999998</v>
      </c>
      <c r="K55" s="19"/>
      <c r="L55" s="19"/>
      <c r="M55" s="28" t="e">
        <f>#REF!+'October 2021'!J53</f>
        <v>#REF!</v>
      </c>
      <c r="N55" s="19"/>
      <c r="P55" s="38"/>
      <c r="Q55" s="40"/>
      <c r="U55" s="40"/>
    </row>
    <row r="56" spans="1:21" ht="33" customHeight="1">
      <c r="C56" s="41"/>
      <c r="D56" s="112"/>
      <c r="E56" s="112"/>
      <c r="F56" s="112"/>
      <c r="G56" s="112"/>
      <c r="H56" s="19"/>
      <c r="I56" s="39"/>
      <c r="J56" s="112"/>
      <c r="K56" s="19"/>
      <c r="L56" s="19"/>
      <c r="M56" s="19"/>
      <c r="N56" s="28">
        <f>'[1]sep 2020 '!J56+'October 2021'!J53</f>
        <v>117228.98889999998</v>
      </c>
      <c r="P56" s="38"/>
      <c r="Q56" s="40"/>
      <c r="U56" s="40"/>
    </row>
    <row r="57" spans="1:21" ht="37.5" customHeight="1">
      <c r="B57" s="201" t="s">
        <v>62</v>
      </c>
      <c r="C57" s="201"/>
      <c r="D57" s="201"/>
      <c r="E57" s="201"/>
      <c r="F57" s="201"/>
      <c r="G57" s="22"/>
      <c r="H57" s="23"/>
      <c r="I57" s="24"/>
      <c r="J57" s="202"/>
      <c r="K57" s="199"/>
      <c r="L57" s="199"/>
      <c r="M57" s="42">
        <f>'[3]April 2021'!J55+'October 2021'!J53</f>
        <v>120694.59689999999</v>
      </c>
      <c r="N57" s="23"/>
      <c r="O57" s="23"/>
      <c r="P57" s="107"/>
      <c r="Q57" s="201" t="s">
        <v>63</v>
      </c>
      <c r="R57" s="201"/>
      <c r="S57" s="201"/>
      <c r="T57" s="201"/>
      <c r="U57" s="201"/>
    </row>
    <row r="58" spans="1:21" ht="37.5" customHeight="1">
      <c r="B58" s="201" t="s">
        <v>64</v>
      </c>
      <c r="C58" s="201"/>
      <c r="D58" s="201"/>
      <c r="E58" s="201"/>
      <c r="F58" s="201"/>
      <c r="G58" s="23"/>
      <c r="H58" s="22"/>
      <c r="I58" s="26"/>
      <c r="J58" s="27"/>
      <c r="K58" s="106"/>
      <c r="L58" s="27"/>
      <c r="M58" s="23"/>
      <c r="N58" s="57">
        <f>'[3]July 2021'!J55+'October 2021'!J53</f>
        <v>121483.34789999998</v>
      </c>
      <c r="O58" s="57">
        <f>'[3]April 2021'!J55+'October 2021'!J53</f>
        <v>120694.59689999999</v>
      </c>
      <c r="P58" s="107"/>
      <c r="Q58" s="201" t="s">
        <v>64</v>
      </c>
      <c r="R58" s="201"/>
      <c r="S58" s="201"/>
      <c r="T58" s="201"/>
      <c r="U58" s="201"/>
    </row>
    <row r="59" spans="1:21" ht="37.5" customHeight="1">
      <c r="H59" s="28">
        <f>'[1]Feb 2021'!J55+'October 2021'!J53</f>
        <v>120173.78589999999</v>
      </c>
      <c r="J59" s="199" t="s">
        <v>65</v>
      </c>
      <c r="K59" s="199"/>
      <c r="L59" s="199"/>
      <c r="M59" s="28" t="e">
        <f>#REF!+'October 2021'!J53</f>
        <v>#REF!</v>
      </c>
    </row>
    <row r="60" spans="1:21" ht="37.5" customHeight="1">
      <c r="G60" s="19"/>
      <c r="H60" s="28">
        <f>H51+N51+T51</f>
        <v>122233.33689999998</v>
      </c>
      <c r="J60" s="199" t="s">
        <v>66</v>
      </c>
      <c r="K60" s="199"/>
      <c r="L60" s="199"/>
      <c r="M60" s="28" t="e">
        <f>#REF!+'October 2021'!J53</f>
        <v>#REF!</v>
      </c>
    </row>
    <row r="61" spans="1:21">
      <c r="H61" s="43"/>
    </row>
    <row r="62" spans="1:21">
      <c r="H62" s="28">
        <f>'[1]nov 2020'!J56+'October 2021'!J53</f>
        <v>119092.92889999998</v>
      </c>
      <c r="I62" s="44"/>
      <c r="J62" s="43"/>
    </row>
    <row r="63" spans="1:21">
      <c r="H63" s="28">
        <f>'[1]nov 2020'!J56+'October 2021'!J53</f>
        <v>119092.92889999998</v>
      </c>
      <c r="I63" s="97">
        <f>'[3]June 2021)'!J55+'October 2021'!J53</f>
        <v>121154.5769</v>
      </c>
      <c r="J63" s="43"/>
    </row>
    <row r="64" spans="1:21">
      <c r="H64" s="28">
        <f>'[2]nov 17'!J53+'[2]dec 17'!J51</f>
        <v>98988.2883</v>
      </c>
      <c r="I64" s="44"/>
      <c r="J64" s="43"/>
      <c r="K64" s="19"/>
    </row>
    <row r="65" spans="8:21">
      <c r="H65" s="43"/>
      <c r="I65" s="44"/>
      <c r="J65" s="43"/>
    </row>
    <row r="66" spans="8:21">
      <c r="H66" s="43"/>
      <c r="I66" s="44"/>
      <c r="J66" s="43"/>
    </row>
    <row r="67" spans="8:21">
      <c r="P67" s="21"/>
      <c r="Q67" s="21"/>
      <c r="R67" s="21"/>
      <c r="S67" s="35"/>
      <c r="T67" s="21"/>
      <c r="U67" s="21"/>
    </row>
    <row r="68" spans="8:21">
      <c r="P68" s="21"/>
      <c r="Q68" s="21"/>
      <c r="R68" s="21"/>
      <c r="S68" s="35"/>
      <c r="T68" s="21"/>
      <c r="U68" s="21"/>
    </row>
  </sheetData>
  <mergeCells count="30">
    <mergeCell ref="J59:L59"/>
    <mergeCell ref="J60:L60"/>
    <mergeCell ref="C55:G55"/>
    <mergeCell ref="B57:F57"/>
    <mergeCell ref="J57:L57"/>
    <mergeCell ref="Q57:U57"/>
    <mergeCell ref="B58:F58"/>
    <mergeCell ref="Q58:U58"/>
    <mergeCell ref="P5:Q5"/>
    <mergeCell ref="R5:S5"/>
    <mergeCell ref="T5:T6"/>
    <mergeCell ref="U5:U6"/>
    <mergeCell ref="C53:G53"/>
    <mergeCell ref="C54:G54"/>
    <mergeCell ref="H5:H6"/>
    <mergeCell ref="I5:I6"/>
    <mergeCell ref="J5:K5"/>
    <mergeCell ref="L5:M5"/>
    <mergeCell ref="N5:N6"/>
    <mergeCell ref="O5:O6"/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</mergeCells>
  <pageMargins left="0.15748031496062992" right="0.23622047244094491" top="0.27559055118110237" bottom="0.15748031496062992" header="0.19685039370078741" footer="0.15748031496062992"/>
  <pageSetup paperSize="8" scale="36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8"/>
  <sheetViews>
    <sheetView zoomScale="48" zoomScaleNormal="48" workbookViewId="0">
      <pane xSplit="2" ySplit="6" topLeftCell="C14" activePane="bottomRight" state="frozen"/>
      <selection pane="topRight" activeCell="C1" sqref="C1"/>
      <selection pane="bottomLeft" activeCell="A7" sqref="A7"/>
      <selection pane="bottomRight" activeCell="H25" sqref="H25"/>
    </sheetView>
  </sheetViews>
  <sheetFormatPr defaultRowHeight="31.5"/>
  <cols>
    <col min="1" max="1" width="11.5703125" style="21" customWidth="1"/>
    <col min="2" max="2" width="40.7109375" style="49" customWidth="1"/>
    <col min="3" max="3" width="28.140625" style="21" customWidth="1"/>
    <col min="4" max="5" width="25.42578125" style="21" customWidth="1"/>
    <col min="6" max="6" width="28.42578125" style="21" customWidth="1"/>
    <col min="7" max="7" width="31.28515625" style="21" customWidth="1"/>
    <col min="8" max="8" width="32.42578125" style="21" customWidth="1"/>
    <col min="9" max="9" width="33" style="29" customWidth="1"/>
    <col min="10" max="15" width="25.42578125" style="21" customWidth="1"/>
    <col min="16" max="18" width="25.42578125" style="30" customWidth="1"/>
    <col min="19" max="19" width="25.42578125" style="31" customWidth="1"/>
    <col min="20" max="20" width="25.42578125" style="30" customWidth="1"/>
    <col min="21" max="21" width="28.140625" style="30" customWidth="1"/>
    <col min="22" max="16384" width="9.140625" style="21"/>
  </cols>
  <sheetData>
    <row r="1" spans="1:21" ht="55.5" customHeight="1">
      <c r="A1" s="207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</row>
    <row r="2" spans="1:21" ht="15" customHeight="1">
      <c r="A2" s="209" t="s">
        <v>75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</row>
    <row r="3" spans="1:21" ht="32.25" customHeight="1">
      <c r="A3" s="209"/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</row>
    <row r="4" spans="1:21" s="35" customFormat="1" ht="43.5" customHeight="1">
      <c r="A4" s="207" t="s">
        <v>2</v>
      </c>
      <c r="B4" s="211" t="s">
        <v>3</v>
      </c>
      <c r="C4" s="207" t="s">
        <v>4</v>
      </c>
      <c r="D4" s="207"/>
      <c r="E4" s="207"/>
      <c r="F4" s="207"/>
      <c r="G4" s="207"/>
      <c r="H4" s="207"/>
      <c r="I4" s="207" t="s">
        <v>5</v>
      </c>
      <c r="J4" s="210"/>
      <c r="K4" s="210"/>
      <c r="L4" s="210"/>
      <c r="M4" s="210"/>
      <c r="N4" s="210"/>
      <c r="O4" s="207" t="s">
        <v>6</v>
      </c>
      <c r="P4" s="210"/>
      <c r="Q4" s="210"/>
      <c r="R4" s="210"/>
      <c r="S4" s="210"/>
      <c r="T4" s="210"/>
      <c r="U4" s="116"/>
    </row>
    <row r="5" spans="1:21" s="35" customFormat="1" ht="54.75" customHeight="1">
      <c r="A5" s="210"/>
      <c r="B5" s="212"/>
      <c r="C5" s="207" t="s">
        <v>7</v>
      </c>
      <c r="D5" s="207" t="s">
        <v>8</v>
      </c>
      <c r="E5" s="207"/>
      <c r="F5" s="207" t="s">
        <v>9</v>
      </c>
      <c r="G5" s="207"/>
      <c r="H5" s="207" t="s">
        <v>10</v>
      </c>
      <c r="I5" s="207" t="s">
        <v>7</v>
      </c>
      <c r="J5" s="207" t="s">
        <v>8</v>
      </c>
      <c r="K5" s="207"/>
      <c r="L5" s="207" t="s">
        <v>9</v>
      </c>
      <c r="M5" s="207"/>
      <c r="N5" s="207" t="s">
        <v>10</v>
      </c>
      <c r="O5" s="207" t="s">
        <v>7</v>
      </c>
      <c r="P5" s="207" t="s">
        <v>8</v>
      </c>
      <c r="Q5" s="207"/>
      <c r="R5" s="207" t="s">
        <v>9</v>
      </c>
      <c r="S5" s="207"/>
      <c r="T5" s="207" t="s">
        <v>10</v>
      </c>
      <c r="U5" s="207" t="s">
        <v>11</v>
      </c>
    </row>
    <row r="6" spans="1:21" s="35" customFormat="1" ht="38.25" customHeight="1">
      <c r="A6" s="210"/>
      <c r="B6" s="212"/>
      <c r="C6" s="210"/>
      <c r="D6" s="115" t="s">
        <v>12</v>
      </c>
      <c r="E6" s="115" t="s">
        <v>13</v>
      </c>
      <c r="F6" s="115" t="s">
        <v>12</v>
      </c>
      <c r="G6" s="115" t="s">
        <v>13</v>
      </c>
      <c r="H6" s="207"/>
      <c r="I6" s="210"/>
      <c r="J6" s="115" t="s">
        <v>12</v>
      </c>
      <c r="K6" s="115" t="s">
        <v>13</v>
      </c>
      <c r="L6" s="115" t="s">
        <v>12</v>
      </c>
      <c r="M6" s="115" t="s">
        <v>13</v>
      </c>
      <c r="N6" s="207"/>
      <c r="O6" s="210"/>
      <c r="P6" s="115" t="s">
        <v>12</v>
      </c>
      <c r="Q6" s="115" t="s">
        <v>13</v>
      </c>
      <c r="R6" s="115" t="s">
        <v>12</v>
      </c>
      <c r="S6" s="115" t="s">
        <v>13</v>
      </c>
      <c r="T6" s="207"/>
      <c r="U6" s="207"/>
    </row>
    <row r="7" spans="1:21" ht="38.25" customHeight="1">
      <c r="A7" s="116">
        <v>1</v>
      </c>
      <c r="B7" s="118" t="s">
        <v>14</v>
      </c>
      <c r="C7" s="3">
        <f>'October 2021'!H7</f>
        <v>450.93199999999985</v>
      </c>
      <c r="D7" s="3">
        <v>0</v>
      </c>
      <c r="E7" s="3">
        <f>'October 2021'!E7+'November 2021'!D7</f>
        <v>0</v>
      </c>
      <c r="F7" s="3">
        <v>0</v>
      </c>
      <c r="G7" s="3">
        <f>'October 2021'!G7+'November 2021'!F7</f>
        <v>8.9580000000000002</v>
      </c>
      <c r="H7" s="3">
        <f>C7+(D7-F7)</f>
        <v>450.93199999999985</v>
      </c>
      <c r="I7" s="3">
        <f>'October 2021'!N7</f>
        <v>589.67799999999988</v>
      </c>
      <c r="J7" s="3">
        <v>1.9</v>
      </c>
      <c r="K7" s="3">
        <f>'October 2021'!K7+'November 2021'!J7</f>
        <v>40.523000000000003</v>
      </c>
      <c r="L7" s="3">
        <v>0</v>
      </c>
      <c r="M7" s="3">
        <f>'October 2021'!M7+'November 2021'!L7</f>
        <v>0</v>
      </c>
      <c r="N7" s="3">
        <f>I7+(J7-L7)</f>
        <v>591.57799999999986</v>
      </c>
      <c r="O7" s="3">
        <f>'October 2021'!T7</f>
        <v>70.100000000000009</v>
      </c>
      <c r="P7" s="3">
        <v>0</v>
      </c>
      <c r="Q7" s="3">
        <f>'October 2021'!Q7+'November 2021'!P7</f>
        <v>1.88</v>
      </c>
      <c r="R7" s="3">
        <v>0</v>
      </c>
      <c r="S7" s="3">
        <f>'October 2021'!S7+'November 2021'!R7</f>
        <v>1.88</v>
      </c>
      <c r="T7" s="3">
        <f>O7+(P7-R7)</f>
        <v>70.100000000000009</v>
      </c>
      <c r="U7" s="3">
        <f>H7+N7+T7</f>
        <v>1112.6099999999997</v>
      </c>
    </row>
    <row r="8" spans="1:21" ht="38.25" customHeight="1">
      <c r="A8" s="116">
        <v>2</v>
      </c>
      <c r="B8" s="118" t="s">
        <v>15</v>
      </c>
      <c r="C8" s="3">
        <f>'October 2021'!H8</f>
        <v>5.3350000000000009</v>
      </c>
      <c r="D8" s="3">
        <v>0</v>
      </c>
      <c r="E8" s="3">
        <f>'October 2021'!E8+'November 2021'!D8</f>
        <v>0</v>
      </c>
      <c r="F8" s="3">
        <v>0</v>
      </c>
      <c r="G8" s="3">
        <f>'October 2021'!G8+'November 2021'!F8</f>
        <v>0</v>
      </c>
      <c r="H8" s="3">
        <f t="shared" ref="H8:H48" si="0">C8+(D8-F8)</f>
        <v>5.3350000000000009</v>
      </c>
      <c r="I8" s="3">
        <f>'October 2021'!N8</f>
        <v>111.59200000000001</v>
      </c>
      <c r="J8" s="3">
        <v>5.306</v>
      </c>
      <c r="K8" s="3">
        <f>'October 2021'!K8+'November 2021'!J8</f>
        <v>38.227999999999994</v>
      </c>
      <c r="L8" s="3">
        <v>0</v>
      </c>
      <c r="M8" s="3">
        <f>'October 2021'!M8+'November 2021'!L8</f>
        <v>0</v>
      </c>
      <c r="N8" s="3">
        <f t="shared" ref="N8:N51" si="1">I8+(J8-L8)</f>
        <v>116.89800000000001</v>
      </c>
      <c r="O8" s="3">
        <f>'October 2021'!T8</f>
        <v>0.21000000000000002</v>
      </c>
      <c r="P8" s="3">
        <v>0</v>
      </c>
      <c r="Q8" s="3">
        <f>'October 2021'!Q8+'November 2021'!P8</f>
        <v>0</v>
      </c>
      <c r="R8" s="3">
        <v>0</v>
      </c>
      <c r="S8" s="3">
        <f>'October 2021'!S8+'November 2021'!R8</f>
        <v>0</v>
      </c>
      <c r="T8" s="3">
        <f t="shared" ref="T8:T48" si="2">O8+(P8-R8)</f>
        <v>0.21000000000000002</v>
      </c>
      <c r="U8" s="3">
        <f t="shared" ref="U8:U48" si="3">H8+N8+T8</f>
        <v>122.443</v>
      </c>
    </row>
    <row r="9" spans="1:21" ht="38.25" customHeight="1">
      <c r="A9" s="116">
        <v>3</v>
      </c>
      <c r="B9" s="118" t="s">
        <v>16</v>
      </c>
      <c r="C9" s="3">
        <f>'October 2021'!H9</f>
        <v>308.7600000000001</v>
      </c>
      <c r="D9" s="3">
        <v>0</v>
      </c>
      <c r="E9" s="3">
        <f>'October 2021'!E9+'November 2021'!D9</f>
        <v>0</v>
      </c>
      <c r="F9" s="3">
        <v>0</v>
      </c>
      <c r="G9" s="3">
        <f>'October 2021'!G9+'November 2021'!F9</f>
        <v>0</v>
      </c>
      <c r="H9" s="3">
        <f t="shared" si="0"/>
        <v>308.7600000000001</v>
      </c>
      <c r="I9" s="3">
        <f>'October 2021'!N9</f>
        <v>544.31799999999987</v>
      </c>
      <c r="J9" s="3">
        <v>2.48</v>
      </c>
      <c r="K9" s="3">
        <f>'October 2021'!K9+'November 2021'!J9</f>
        <v>11.059999999999999</v>
      </c>
      <c r="L9" s="3">
        <v>0</v>
      </c>
      <c r="M9" s="3">
        <f>'October 2021'!M9+'November 2021'!L9</f>
        <v>0</v>
      </c>
      <c r="N9" s="3">
        <f t="shared" si="1"/>
        <v>546.79799999999989</v>
      </c>
      <c r="O9" s="3">
        <f>'October 2021'!T9</f>
        <v>44.809999999999995</v>
      </c>
      <c r="P9" s="3">
        <v>0</v>
      </c>
      <c r="Q9" s="3">
        <f>'October 2021'!Q9+'November 2021'!P9</f>
        <v>0</v>
      </c>
      <c r="R9" s="3">
        <v>0</v>
      </c>
      <c r="S9" s="3">
        <f>'October 2021'!S9+'November 2021'!R9</f>
        <v>0</v>
      </c>
      <c r="T9" s="3">
        <f t="shared" si="2"/>
        <v>44.809999999999995</v>
      </c>
      <c r="U9" s="3">
        <f t="shared" si="3"/>
        <v>900.36799999999994</v>
      </c>
    </row>
    <row r="10" spans="1:21" s="23" customFormat="1" ht="38.25" customHeight="1">
      <c r="A10" s="116">
        <v>4</v>
      </c>
      <c r="B10" s="118" t="s">
        <v>17</v>
      </c>
      <c r="C10" s="3">
        <f>'October 2021'!H10</f>
        <v>7.36</v>
      </c>
      <c r="D10" s="3">
        <v>0</v>
      </c>
      <c r="E10" s="3">
        <f>'October 2021'!E10+'November 2021'!D10</f>
        <v>0</v>
      </c>
      <c r="F10" s="3">
        <v>0</v>
      </c>
      <c r="G10" s="3">
        <f>'October 2021'!G10+'November 2021'!F10</f>
        <v>0</v>
      </c>
      <c r="H10" s="3">
        <f t="shared" si="0"/>
        <v>7.36</v>
      </c>
      <c r="I10" s="3">
        <f>'October 2021'!N10</f>
        <v>484.26500000000004</v>
      </c>
      <c r="J10" s="3">
        <v>0.4</v>
      </c>
      <c r="K10" s="3">
        <f>'October 2021'!K10+'November 2021'!J10</f>
        <v>4.2699999999999996</v>
      </c>
      <c r="L10" s="3">
        <v>0</v>
      </c>
      <c r="M10" s="3">
        <f>'October 2021'!M10+'November 2021'!L10</f>
        <v>0</v>
      </c>
      <c r="N10" s="3">
        <f t="shared" si="1"/>
        <v>484.66500000000002</v>
      </c>
      <c r="O10" s="3">
        <f>'October 2021'!T10</f>
        <v>0.8</v>
      </c>
      <c r="P10" s="3">
        <v>0</v>
      </c>
      <c r="Q10" s="3">
        <f>'October 2021'!Q10+'November 2021'!P10</f>
        <v>0</v>
      </c>
      <c r="R10" s="3">
        <v>0</v>
      </c>
      <c r="S10" s="3">
        <f>'October 2021'!S10+'November 2021'!R10</f>
        <v>0</v>
      </c>
      <c r="T10" s="3">
        <f t="shared" si="2"/>
        <v>0.8</v>
      </c>
      <c r="U10" s="3">
        <f t="shared" si="3"/>
        <v>492.82500000000005</v>
      </c>
    </row>
    <row r="11" spans="1:21" s="23" customFormat="1" ht="38.25" customHeight="1">
      <c r="A11" s="115"/>
      <c r="B11" s="117" t="s">
        <v>18</v>
      </c>
      <c r="C11" s="6">
        <f>SUM(C7:C10)</f>
        <v>772.38699999999994</v>
      </c>
      <c r="D11" s="6">
        <f t="shared" ref="D11:U11" si="4">SUM(D7:D10)</f>
        <v>0</v>
      </c>
      <c r="E11" s="6">
        <f t="shared" si="4"/>
        <v>0</v>
      </c>
      <c r="F11" s="6">
        <f t="shared" si="4"/>
        <v>0</v>
      </c>
      <c r="G11" s="6">
        <f t="shared" si="4"/>
        <v>8.9580000000000002</v>
      </c>
      <c r="H11" s="6">
        <f t="shared" si="4"/>
        <v>772.38699999999994</v>
      </c>
      <c r="I11" s="6">
        <f t="shared" si="4"/>
        <v>1729.8529999999998</v>
      </c>
      <c r="J11" s="6">
        <f t="shared" si="4"/>
        <v>10.086</v>
      </c>
      <c r="K11" s="6">
        <f t="shared" si="4"/>
        <v>94.081000000000003</v>
      </c>
      <c r="L11" s="6">
        <f t="shared" si="4"/>
        <v>0</v>
      </c>
      <c r="M11" s="6">
        <f t="shared" si="4"/>
        <v>0</v>
      </c>
      <c r="N11" s="6">
        <f t="shared" si="1"/>
        <v>1739.9389999999999</v>
      </c>
      <c r="O11" s="6">
        <f t="shared" si="4"/>
        <v>115.92</v>
      </c>
      <c r="P11" s="6">
        <f t="shared" si="4"/>
        <v>0</v>
      </c>
      <c r="Q11" s="6">
        <f t="shared" si="4"/>
        <v>1.88</v>
      </c>
      <c r="R11" s="6">
        <f t="shared" si="4"/>
        <v>0</v>
      </c>
      <c r="S11" s="6">
        <f t="shared" si="4"/>
        <v>1.88</v>
      </c>
      <c r="T11" s="6">
        <f t="shared" si="4"/>
        <v>115.92</v>
      </c>
      <c r="U11" s="6">
        <f t="shared" si="4"/>
        <v>2628.2459999999992</v>
      </c>
    </row>
    <row r="12" spans="1:21" ht="38.25" customHeight="1">
      <c r="A12" s="116">
        <v>5</v>
      </c>
      <c r="B12" s="118" t="s">
        <v>19</v>
      </c>
      <c r="C12" s="3">
        <f>'October 2021'!H12</f>
        <v>534.94999999999959</v>
      </c>
      <c r="D12" s="3">
        <v>0</v>
      </c>
      <c r="E12" s="3">
        <f>'October 2021'!E12+'November 2021'!D12</f>
        <v>0</v>
      </c>
      <c r="F12" s="3">
        <v>0</v>
      </c>
      <c r="G12" s="3">
        <f>'October 2021'!G12+'November 2021'!F12</f>
        <v>23.09</v>
      </c>
      <c r="H12" s="3">
        <f t="shared" si="0"/>
        <v>534.94999999999959</v>
      </c>
      <c r="I12" s="3">
        <f>'October 2021'!N12</f>
        <v>787.17499999999995</v>
      </c>
      <c r="J12" s="105">
        <v>0.38</v>
      </c>
      <c r="K12" s="3">
        <f>'October 2021'!K12+'November 2021'!J12</f>
        <v>65.515000000000001</v>
      </c>
      <c r="L12" s="3">
        <v>0</v>
      </c>
      <c r="M12" s="3">
        <f>'October 2021'!M12+'November 2021'!L12</f>
        <v>0</v>
      </c>
      <c r="N12" s="3">
        <f t="shared" si="1"/>
        <v>787.55499999999995</v>
      </c>
      <c r="O12" s="3">
        <f>'October 2021'!T12</f>
        <v>42.680000000000007</v>
      </c>
      <c r="P12" s="3">
        <v>0</v>
      </c>
      <c r="Q12" s="3">
        <f>'October 2021'!Q12+'November 2021'!P12</f>
        <v>0</v>
      </c>
      <c r="R12" s="3">
        <v>0</v>
      </c>
      <c r="S12" s="3">
        <f>'October 2021'!S12+'November 2021'!R12</f>
        <v>0</v>
      </c>
      <c r="T12" s="3">
        <f t="shared" si="2"/>
        <v>42.680000000000007</v>
      </c>
      <c r="U12" s="3">
        <f t="shared" si="3"/>
        <v>1365.1849999999997</v>
      </c>
    </row>
    <row r="13" spans="1:21" ht="38.25" customHeight="1">
      <c r="A13" s="116">
        <v>6</v>
      </c>
      <c r="B13" s="118" t="s">
        <v>20</v>
      </c>
      <c r="C13" s="3">
        <f>'October 2021'!H13</f>
        <v>315.62000000000012</v>
      </c>
      <c r="D13" s="3">
        <v>0</v>
      </c>
      <c r="E13" s="3">
        <f>'October 2021'!E13+'November 2021'!D13</f>
        <v>0</v>
      </c>
      <c r="F13" s="3">
        <v>0</v>
      </c>
      <c r="G13" s="3">
        <f>'October 2021'!G13+'November 2021'!F13</f>
        <v>0</v>
      </c>
      <c r="H13" s="3">
        <f t="shared" si="0"/>
        <v>315.62000000000012</v>
      </c>
      <c r="I13" s="3">
        <f>'October 2021'!N13</f>
        <v>524.59200000000021</v>
      </c>
      <c r="J13" s="105">
        <v>2.64</v>
      </c>
      <c r="K13" s="3">
        <f>'October 2021'!K13+'November 2021'!J13</f>
        <v>6.3319999999999999</v>
      </c>
      <c r="L13" s="3">
        <v>0</v>
      </c>
      <c r="M13" s="3">
        <f>'October 2021'!M13+'November 2021'!L13</f>
        <v>0</v>
      </c>
      <c r="N13" s="3">
        <f t="shared" si="1"/>
        <v>527.2320000000002</v>
      </c>
      <c r="O13" s="3">
        <f>'October 2021'!T13</f>
        <v>21.49</v>
      </c>
      <c r="P13" s="3">
        <v>0</v>
      </c>
      <c r="Q13" s="3">
        <f>'October 2021'!Q13+'November 2021'!P13</f>
        <v>0</v>
      </c>
      <c r="R13" s="3">
        <v>0</v>
      </c>
      <c r="S13" s="3">
        <f>'October 2021'!S13+'November 2021'!R13</f>
        <v>0</v>
      </c>
      <c r="T13" s="3">
        <f t="shared" si="2"/>
        <v>21.49</v>
      </c>
      <c r="U13" s="3">
        <f t="shared" si="3"/>
        <v>864.34200000000033</v>
      </c>
    </row>
    <row r="14" spans="1:21" s="23" customFormat="1" ht="38.25" customHeight="1">
      <c r="A14" s="116">
        <v>7</v>
      </c>
      <c r="B14" s="118" t="s">
        <v>21</v>
      </c>
      <c r="C14" s="3">
        <f>'October 2021'!H14</f>
        <v>1277.9099999999994</v>
      </c>
      <c r="D14" s="3">
        <v>0</v>
      </c>
      <c r="E14" s="3">
        <f>'October 2021'!E14+'November 2021'!D14</f>
        <v>0.15</v>
      </c>
      <c r="F14" s="3">
        <v>0</v>
      </c>
      <c r="G14" s="3">
        <f>'October 2021'!G14+'November 2021'!F14</f>
        <v>0</v>
      </c>
      <c r="H14" s="3">
        <f t="shared" si="0"/>
        <v>1277.9099999999994</v>
      </c>
      <c r="I14" s="3">
        <f>'October 2021'!N14</f>
        <v>863.76800000000026</v>
      </c>
      <c r="J14" s="105">
        <v>1.59</v>
      </c>
      <c r="K14" s="3">
        <f>'October 2021'!K14+'November 2021'!J14</f>
        <v>36.957999999999998</v>
      </c>
      <c r="L14" s="3">
        <v>0</v>
      </c>
      <c r="M14" s="3">
        <f>'October 2021'!M14+'November 2021'!L14</f>
        <v>0</v>
      </c>
      <c r="N14" s="3">
        <f t="shared" si="1"/>
        <v>865.35800000000029</v>
      </c>
      <c r="O14" s="3">
        <f>'October 2021'!T14</f>
        <v>57.749999999999993</v>
      </c>
      <c r="P14" s="3">
        <v>0</v>
      </c>
      <c r="Q14" s="3">
        <f>'October 2021'!Q14+'November 2021'!P14</f>
        <v>0</v>
      </c>
      <c r="R14" s="3">
        <v>0</v>
      </c>
      <c r="S14" s="3">
        <f>'October 2021'!S14+'November 2021'!R14</f>
        <v>0</v>
      </c>
      <c r="T14" s="3">
        <f t="shared" si="2"/>
        <v>57.749999999999993</v>
      </c>
      <c r="U14" s="3">
        <f t="shared" si="3"/>
        <v>2201.0179999999996</v>
      </c>
    </row>
    <row r="15" spans="1:21" s="23" customFormat="1" ht="38.25" customHeight="1">
      <c r="A15" s="115"/>
      <c r="B15" s="117" t="s">
        <v>22</v>
      </c>
      <c r="C15" s="6">
        <f>SUM(C12:C14)</f>
        <v>2128.4799999999991</v>
      </c>
      <c r="D15" s="6">
        <f t="shared" ref="D15:U15" si="5">SUM(D12:D14)</f>
        <v>0</v>
      </c>
      <c r="E15" s="6">
        <f t="shared" si="5"/>
        <v>0.15</v>
      </c>
      <c r="F15" s="6">
        <f t="shared" si="5"/>
        <v>0</v>
      </c>
      <c r="G15" s="6">
        <f t="shared" si="5"/>
        <v>23.09</v>
      </c>
      <c r="H15" s="6">
        <f t="shared" si="5"/>
        <v>2128.4799999999991</v>
      </c>
      <c r="I15" s="6">
        <f t="shared" si="5"/>
        <v>2175.5350000000008</v>
      </c>
      <c r="J15" s="6">
        <f t="shared" si="5"/>
        <v>4.6100000000000003</v>
      </c>
      <c r="K15" s="6">
        <f t="shared" si="5"/>
        <v>108.80499999999999</v>
      </c>
      <c r="L15" s="6">
        <f t="shared" si="5"/>
        <v>0</v>
      </c>
      <c r="M15" s="6">
        <f t="shared" si="5"/>
        <v>0</v>
      </c>
      <c r="N15" s="6">
        <f t="shared" si="1"/>
        <v>2180.1450000000009</v>
      </c>
      <c r="O15" s="6">
        <f t="shared" si="5"/>
        <v>121.91999999999999</v>
      </c>
      <c r="P15" s="6">
        <f t="shared" si="5"/>
        <v>0</v>
      </c>
      <c r="Q15" s="6">
        <f t="shared" si="5"/>
        <v>0</v>
      </c>
      <c r="R15" s="6">
        <f t="shared" si="5"/>
        <v>0</v>
      </c>
      <c r="S15" s="6">
        <f t="shared" si="5"/>
        <v>0</v>
      </c>
      <c r="T15" s="6">
        <f t="shared" si="5"/>
        <v>121.91999999999999</v>
      </c>
      <c r="U15" s="6">
        <f t="shared" si="5"/>
        <v>4430.5450000000001</v>
      </c>
    </row>
    <row r="16" spans="1:21" s="36" customFormat="1" ht="38.25" customHeight="1">
      <c r="A16" s="116">
        <v>8</v>
      </c>
      <c r="B16" s="118" t="s">
        <v>23</v>
      </c>
      <c r="C16" s="3">
        <f>'October 2021'!H16</f>
        <v>981.17400000000032</v>
      </c>
      <c r="D16" s="3">
        <v>0.39</v>
      </c>
      <c r="E16" s="3">
        <f>'October 2021'!E16+'November 2021'!D16</f>
        <v>1.9299999999999997</v>
      </c>
      <c r="F16" s="3">
        <v>12.2</v>
      </c>
      <c r="G16" s="3">
        <f>'October 2021'!G16+'November 2021'!F16</f>
        <v>57.36</v>
      </c>
      <c r="H16" s="3">
        <f t="shared" si="0"/>
        <v>969.36400000000037</v>
      </c>
      <c r="I16" s="3">
        <f>'October 2021'!N16</f>
        <v>236.39599999999999</v>
      </c>
      <c r="J16" s="3">
        <v>2.38</v>
      </c>
      <c r="K16" s="3">
        <f>'October 2021'!K16+'November 2021'!J16</f>
        <v>128.005</v>
      </c>
      <c r="L16" s="3">
        <v>0</v>
      </c>
      <c r="M16" s="3">
        <f>'October 2021'!M16+'November 2021'!L16</f>
        <v>0</v>
      </c>
      <c r="N16" s="3">
        <f t="shared" si="1"/>
        <v>238.77599999999998</v>
      </c>
      <c r="O16" s="3">
        <f>'October 2021'!T16</f>
        <v>245.93200000000002</v>
      </c>
      <c r="P16" s="3">
        <v>0.02</v>
      </c>
      <c r="Q16" s="3">
        <f>'October 2021'!Q16+'November 2021'!P16</f>
        <v>0.05</v>
      </c>
      <c r="R16" s="3">
        <v>0</v>
      </c>
      <c r="S16" s="3">
        <f>'October 2021'!S16+'November 2021'!R16</f>
        <v>0</v>
      </c>
      <c r="T16" s="3">
        <f t="shared" si="2"/>
        <v>245.95200000000003</v>
      </c>
      <c r="U16" s="3">
        <f t="shared" si="3"/>
        <v>1454.0920000000003</v>
      </c>
    </row>
    <row r="17" spans="1:21" ht="61.5" customHeight="1">
      <c r="A17" s="37">
        <v>9</v>
      </c>
      <c r="B17" s="47" t="s">
        <v>24</v>
      </c>
      <c r="C17" s="3">
        <f>'October 2021'!H17</f>
        <v>147.60599999999994</v>
      </c>
      <c r="D17" s="3">
        <v>0</v>
      </c>
      <c r="E17" s="3">
        <f>'October 2021'!E17+'November 2021'!D17</f>
        <v>3.51</v>
      </c>
      <c r="F17" s="3">
        <v>28.1</v>
      </c>
      <c r="G17" s="3">
        <f>'October 2021'!G17+'November 2021'!F17</f>
        <v>67.83</v>
      </c>
      <c r="H17" s="3">
        <f t="shared" si="0"/>
        <v>119.50599999999994</v>
      </c>
      <c r="I17" s="3">
        <f>'October 2021'!N17</f>
        <v>372.64000000000016</v>
      </c>
      <c r="J17" s="3">
        <v>29.58</v>
      </c>
      <c r="K17" s="3">
        <f>'October 2021'!K17+'November 2021'!J17</f>
        <v>61.480000000000004</v>
      </c>
      <c r="L17" s="3">
        <v>0</v>
      </c>
      <c r="M17" s="3">
        <f>'October 2021'!M17+'November 2021'!L17</f>
        <v>0</v>
      </c>
      <c r="N17" s="3">
        <f t="shared" si="1"/>
        <v>402.22000000000014</v>
      </c>
      <c r="O17" s="3">
        <f>'October 2021'!T17</f>
        <v>62.74</v>
      </c>
      <c r="P17" s="3">
        <v>0</v>
      </c>
      <c r="Q17" s="3">
        <f>'October 2021'!Q17+'November 2021'!P17</f>
        <v>0.03</v>
      </c>
      <c r="R17" s="3">
        <v>0</v>
      </c>
      <c r="S17" s="3">
        <f>'October 2021'!S17+'November 2021'!R17</f>
        <v>1.665</v>
      </c>
      <c r="T17" s="3">
        <f t="shared" si="2"/>
        <v>62.74</v>
      </c>
      <c r="U17" s="3">
        <f t="shared" si="3"/>
        <v>584.46600000000012</v>
      </c>
    </row>
    <row r="18" spans="1:21" s="23" customFormat="1" ht="38.25" customHeight="1">
      <c r="A18" s="116">
        <v>10</v>
      </c>
      <c r="B18" s="118" t="s">
        <v>25</v>
      </c>
      <c r="C18" s="3">
        <f>'October 2021'!H18</f>
        <v>210.81600000000009</v>
      </c>
      <c r="D18" s="3">
        <v>0.03</v>
      </c>
      <c r="E18" s="3">
        <f>'October 2021'!E18+'November 2021'!D18</f>
        <v>0.29000000000000004</v>
      </c>
      <c r="F18" s="3">
        <v>0</v>
      </c>
      <c r="G18" s="3">
        <f>'October 2021'!G18+'November 2021'!F18</f>
        <v>0</v>
      </c>
      <c r="H18" s="3">
        <f t="shared" si="0"/>
        <v>210.84600000000009</v>
      </c>
      <c r="I18" s="3">
        <f>'October 2021'!N18</f>
        <v>352.04699999999997</v>
      </c>
      <c r="J18" s="3">
        <v>0.48</v>
      </c>
      <c r="K18" s="3">
        <f>'October 2021'!K18+'November 2021'!J18</f>
        <v>6.32</v>
      </c>
      <c r="L18" s="3">
        <v>0</v>
      </c>
      <c r="M18" s="3">
        <f>'October 2021'!M18+'November 2021'!L18</f>
        <v>0</v>
      </c>
      <c r="N18" s="3">
        <f t="shared" si="1"/>
        <v>352.52699999999999</v>
      </c>
      <c r="O18" s="3">
        <f>'October 2021'!T18</f>
        <v>8.3749999999999982</v>
      </c>
      <c r="P18" s="3">
        <v>0</v>
      </c>
      <c r="Q18" s="3">
        <f>'October 2021'!Q18+'November 2021'!P18</f>
        <v>0</v>
      </c>
      <c r="R18" s="3">
        <v>0</v>
      </c>
      <c r="S18" s="3">
        <f>'October 2021'!S18+'November 2021'!R18</f>
        <v>0</v>
      </c>
      <c r="T18" s="3">
        <f t="shared" si="2"/>
        <v>8.3749999999999982</v>
      </c>
      <c r="U18" s="3">
        <f t="shared" si="3"/>
        <v>571.74800000000005</v>
      </c>
    </row>
    <row r="19" spans="1:21" s="23" customFormat="1" ht="38.25" customHeight="1">
      <c r="A19" s="115"/>
      <c r="B19" s="117" t="s">
        <v>26</v>
      </c>
      <c r="C19" s="6">
        <f>SUM(C16:C18)</f>
        <v>1339.5960000000002</v>
      </c>
      <c r="D19" s="6">
        <f t="shared" ref="D19:U19" si="6">SUM(D16:D18)</f>
        <v>0.42000000000000004</v>
      </c>
      <c r="E19" s="6">
        <f t="shared" si="6"/>
        <v>5.7299999999999995</v>
      </c>
      <c r="F19" s="6">
        <f t="shared" si="6"/>
        <v>40.299999999999997</v>
      </c>
      <c r="G19" s="6">
        <f t="shared" si="6"/>
        <v>125.19</v>
      </c>
      <c r="H19" s="6">
        <f t="shared" si="6"/>
        <v>1299.7160000000003</v>
      </c>
      <c r="I19" s="6">
        <f t="shared" si="6"/>
        <v>961.08300000000008</v>
      </c>
      <c r="J19" s="6">
        <f t="shared" si="6"/>
        <v>32.44</v>
      </c>
      <c r="K19" s="6">
        <f t="shared" si="6"/>
        <v>195.80500000000001</v>
      </c>
      <c r="L19" s="6">
        <f t="shared" si="6"/>
        <v>0</v>
      </c>
      <c r="M19" s="6">
        <f t="shared" si="6"/>
        <v>0</v>
      </c>
      <c r="N19" s="6">
        <f t="shared" si="1"/>
        <v>993.52300000000014</v>
      </c>
      <c r="O19" s="6">
        <f t="shared" si="6"/>
        <v>317.04700000000003</v>
      </c>
      <c r="P19" s="6">
        <f t="shared" si="6"/>
        <v>0.02</v>
      </c>
      <c r="Q19" s="6">
        <f t="shared" si="6"/>
        <v>0.08</v>
      </c>
      <c r="R19" s="6">
        <f t="shared" si="6"/>
        <v>0</v>
      </c>
      <c r="S19" s="6">
        <f t="shared" si="6"/>
        <v>1.665</v>
      </c>
      <c r="T19" s="6">
        <f t="shared" si="6"/>
        <v>317.06700000000001</v>
      </c>
      <c r="U19" s="6">
        <f t="shared" si="6"/>
        <v>2610.3060000000005</v>
      </c>
    </row>
    <row r="20" spans="1:21" ht="38.25" customHeight="1">
      <c r="A20" s="116">
        <v>11</v>
      </c>
      <c r="B20" s="118" t="s">
        <v>27</v>
      </c>
      <c r="C20" s="3">
        <f>'October 2021'!H20</f>
        <v>642.01999999999987</v>
      </c>
      <c r="D20" s="3">
        <v>0</v>
      </c>
      <c r="E20" s="3">
        <f>'October 2021'!E20+'November 2021'!D20</f>
        <v>2.37</v>
      </c>
      <c r="F20" s="3">
        <v>0</v>
      </c>
      <c r="G20" s="3">
        <f>'October 2021'!G20+'November 2021'!F20</f>
        <v>0</v>
      </c>
      <c r="H20" s="3">
        <f t="shared" si="0"/>
        <v>642.01999999999987</v>
      </c>
      <c r="I20" s="3">
        <f>'October 2021'!N20</f>
        <v>395.61500000000012</v>
      </c>
      <c r="J20" s="3">
        <v>4.25</v>
      </c>
      <c r="K20" s="3">
        <f>'October 2021'!K20+'November 2021'!J20</f>
        <v>9.8550000000000004</v>
      </c>
      <c r="L20" s="3">
        <v>0</v>
      </c>
      <c r="M20" s="3">
        <f>'October 2021'!M20+'November 2021'!L20</f>
        <v>0</v>
      </c>
      <c r="N20" s="3">
        <f t="shared" si="1"/>
        <v>399.86500000000012</v>
      </c>
      <c r="O20" s="3">
        <f>'October 2021'!T20</f>
        <v>40.370000000000005</v>
      </c>
      <c r="P20" s="3">
        <v>0</v>
      </c>
      <c r="Q20" s="3">
        <f>'October 2021'!Q20+'November 2021'!P20</f>
        <v>0.15</v>
      </c>
      <c r="R20" s="3">
        <v>0</v>
      </c>
      <c r="S20" s="3">
        <f>'October 2021'!S20+'November 2021'!R20</f>
        <v>0</v>
      </c>
      <c r="T20" s="3">
        <f t="shared" si="2"/>
        <v>40.370000000000005</v>
      </c>
      <c r="U20" s="3">
        <f t="shared" si="3"/>
        <v>1082.2550000000001</v>
      </c>
    </row>
    <row r="21" spans="1:21" ht="38.25" customHeight="1">
      <c r="A21" s="116">
        <v>12</v>
      </c>
      <c r="B21" s="118" t="s">
        <v>28</v>
      </c>
      <c r="C21" s="3">
        <f>'October 2021'!H21</f>
        <v>10.559999999999995</v>
      </c>
      <c r="D21" s="3">
        <v>0</v>
      </c>
      <c r="E21" s="3">
        <f>'October 2021'!E21+'November 2021'!D21</f>
        <v>0</v>
      </c>
      <c r="F21" s="3">
        <v>0</v>
      </c>
      <c r="G21" s="3">
        <f>'October 2021'!G21+'November 2021'!F21</f>
        <v>8.36</v>
      </c>
      <c r="H21" s="3">
        <f t="shared" si="0"/>
        <v>10.559999999999995</v>
      </c>
      <c r="I21" s="3">
        <f>'October 2021'!N21</f>
        <v>415.25699999999995</v>
      </c>
      <c r="J21" s="3">
        <v>0.28000000000000003</v>
      </c>
      <c r="K21" s="3">
        <f>'October 2021'!K21+'November 2021'!J21</f>
        <v>27.034000000000002</v>
      </c>
      <c r="L21" s="3">
        <v>0</v>
      </c>
      <c r="M21" s="3">
        <f>'October 2021'!M21+'November 2021'!L21</f>
        <v>0</v>
      </c>
      <c r="N21" s="3">
        <f t="shared" si="1"/>
        <v>415.53699999999992</v>
      </c>
      <c r="O21" s="3">
        <f>'October 2021'!T21</f>
        <v>19.559999999999999</v>
      </c>
      <c r="P21" s="3">
        <v>0</v>
      </c>
      <c r="Q21" s="3">
        <f>'October 2021'!Q21+'November 2021'!P21</f>
        <v>0</v>
      </c>
      <c r="R21" s="3">
        <v>0</v>
      </c>
      <c r="S21" s="3">
        <f>'October 2021'!S21+'November 2021'!R21</f>
        <v>0</v>
      </c>
      <c r="T21" s="3">
        <f t="shared" si="2"/>
        <v>19.559999999999999</v>
      </c>
      <c r="U21" s="3">
        <f t="shared" si="3"/>
        <v>445.65699999999993</v>
      </c>
    </row>
    <row r="22" spans="1:21" s="23" customFormat="1" ht="38.25" customHeight="1">
      <c r="A22" s="116">
        <v>13</v>
      </c>
      <c r="B22" s="118" t="s">
        <v>29</v>
      </c>
      <c r="C22" s="3">
        <f>'October 2021'!H22</f>
        <v>117.10000000000005</v>
      </c>
      <c r="D22" s="3">
        <v>0</v>
      </c>
      <c r="E22" s="3">
        <f>'October 2021'!E22+'November 2021'!D22</f>
        <v>0.85</v>
      </c>
      <c r="F22" s="3">
        <v>0</v>
      </c>
      <c r="G22" s="3">
        <f>'October 2021'!G22+'November 2021'!F22</f>
        <v>64.459999999999994</v>
      </c>
      <c r="H22" s="3">
        <f t="shared" si="0"/>
        <v>117.10000000000005</v>
      </c>
      <c r="I22" s="3">
        <f>'October 2021'!N22</f>
        <v>443.30000000000007</v>
      </c>
      <c r="J22" s="3">
        <v>0.26</v>
      </c>
      <c r="K22" s="3">
        <f>'October 2021'!K22+'November 2021'!J22</f>
        <v>109.605</v>
      </c>
      <c r="L22" s="3">
        <v>0</v>
      </c>
      <c r="M22" s="3">
        <f>'October 2021'!M22+'November 2021'!L22</f>
        <v>19.510000000000002</v>
      </c>
      <c r="N22" s="3">
        <f t="shared" si="1"/>
        <v>443.56000000000006</v>
      </c>
      <c r="O22" s="3">
        <f>'October 2021'!T22</f>
        <v>0.60000000000000142</v>
      </c>
      <c r="P22" s="3">
        <v>0</v>
      </c>
      <c r="Q22" s="3">
        <f>'October 2021'!Q22+'November 2021'!P22</f>
        <v>0</v>
      </c>
      <c r="R22" s="3">
        <v>0</v>
      </c>
      <c r="S22" s="3">
        <f>'October 2021'!S22+'November 2021'!R22</f>
        <v>12.75</v>
      </c>
      <c r="T22" s="3">
        <f t="shared" si="2"/>
        <v>0.60000000000000142</v>
      </c>
      <c r="U22" s="3">
        <f t="shared" si="3"/>
        <v>561.2600000000001</v>
      </c>
    </row>
    <row r="23" spans="1:21" s="23" customFormat="1" ht="38.25" customHeight="1">
      <c r="A23" s="116">
        <v>14</v>
      </c>
      <c r="B23" s="118" t="s">
        <v>30</v>
      </c>
      <c r="C23" s="3">
        <f>'October 2021'!H23</f>
        <v>430.04499999999985</v>
      </c>
      <c r="D23" s="3">
        <v>0.6</v>
      </c>
      <c r="E23" s="3">
        <f>'October 2021'!E23+'November 2021'!D23</f>
        <v>8.35</v>
      </c>
      <c r="F23" s="3">
        <v>0</v>
      </c>
      <c r="G23" s="3">
        <f>'October 2021'!G23+'November 2021'!F23</f>
        <v>0</v>
      </c>
      <c r="H23" s="3">
        <f t="shared" si="0"/>
        <v>430.64499999999987</v>
      </c>
      <c r="I23" s="3">
        <f>'October 2021'!N23</f>
        <v>82.784999999999997</v>
      </c>
      <c r="J23" s="3">
        <v>1.07</v>
      </c>
      <c r="K23" s="3">
        <f>'October 2021'!K23+'November 2021'!J23</f>
        <v>7.0549999999999997</v>
      </c>
      <c r="L23" s="3">
        <v>0</v>
      </c>
      <c r="M23" s="3">
        <f>'October 2021'!M23+'November 2021'!L23</f>
        <v>0</v>
      </c>
      <c r="N23" s="3">
        <f t="shared" si="1"/>
        <v>83.85499999999999</v>
      </c>
      <c r="O23" s="3">
        <f>'October 2021'!T23</f>
        <v>19.240000000000002</v>
      </c>
      <c r="P23" s="3">
        <v>0</v>
      </c>
      <c r="Q23" s="3">
        <f>'October 2021'!Q23+'November 2021'!P23</f>
        <v>0</v>
      </c>
      <c r="R23" s="3">
        <v>0</v>
      </c>
      <c r="S23" s="3">
        <f>'October 2021'!S23+'November 2021'!R23</f>
        <v>3.26</v>
      </c>
      <c r="T23" s="3">
        <f t="shared" si="2"/>
        <v>19.240000000000002</v>
      </c>
      <c r="U23" s="3">
        <f t="shared" si="3"/>
        <v>533.7399999999999</v>
      </c>
    </row>
    <row r="24" spans="1:21" s="23" customFormat="1" ht="38.25" customHeight="1">
      <c r="A24" s="115"/>
      <c r="B24" s="117" t="s">
        <v>31</v>
      </c>
      <c r="C24" s="6">
        <f>SUM(C20:C23)</f>
        <v>1199.7249999999997</v>
      </c>
      <c r="D24" s="6">
        <f t="shared" ref="D24:U24" si="7">SUM(D20:D23)</f>
        <v>0.6</v>
      </c>
      <c r="E24" s="6">
        <f t="shared" si="7"/>
        <v>11.57</v>
      </c>
      <c r="F24" s="6">
        <f t="shared" si="7"/>
        <v>0</v>
      </c>
      <c r="G24" s="6">
        <f t="shared" si="7"/>
        <v>72.819999999999993</v>
      </c>
      <c r="H24" s="6">
        <f t="shared" si="7"/>
        <v>1200.3249999999998</v>
      </c>
      <c r="I24" s="6">
        <f t="shared" si="7"/>
        <v>1336.9570000000001</v>
      </c>
      <c r="J24" s="6">
        <f t="shared" si="7"/>
        <v>5.86</v>
      </c>
      <c r="K24" s="6">
        <f t="shared" si="7"/>
        <v>153.54900000000001</v>
      </c>
      <c r="L24" s="6">
        <f t="shared" si="7"/>
        <v>0</v>
      </c>
      <c r="M24" s="6">
        <f t="shared" si="7"/>
        <v>19.510000000000002</v>
      </c>
      <c r="N24" s="6">
        <f t="shared" si="1"/>
        <v>1342.817</v>
      </c>
      <c r="O24" s="6">
        <f t="shared" si="7"/>
        <v>79.77000000000001</v>
      </c>
      <c r="P24" s="6">
        <f t="shared" si="7"/>
        <v>0</v>
      </c>
      <c r="Q24" s="6">
        <f t="shared" si="7"/>
        <v>0.15</v>
      </c>
      <c r="R24" s="6">
        <f t="shared" si="7"/>
        <v>0</v>
      </c>
      <c r="S24" s="6">
        <f t="shared" si="7"/>
        <v>16.009999999999998</v>
      </c>
      <c r="T24" s="6">
        <f t="shared" si="7"/>
        <v>79.77000000000001</v>
      </c>
      <c r="U24" s="6">
        <f t="shared" si="7"/>
        <v>2622.9119999999998</v>
      </c>
    </row>
    <row r="25" spans="1:21" s="23" customFormat="1" ht="38.25" customHeight="1">
      <c r="A25" s="115"/>
      <c r="B25" s="117" t="s">
        <v>32</v>
      </c>
      <c r="C25" s="6">
        <f>C24+C19+C15+C11</f>
        <v>5440.1879999999992</v>
      </c>
      <c r="D25" s="6">
        <f t="shared" ref="D25:U25" si="8">D24+D19+D15+D11</f>
        <v>1.02</v>
      </c>
      <c r="E25" s="6">
        <f t="shared" si="8"/>
        <v>17.45</v>
      </c>
      <c r="F25" s="6">
        <f t="shared" si="8"/>
        <v>40.299999999999997</v>
      </c>
      <c r="G25" s="6">
        <f t="shared" si="8"/>
        <v>230.05799999999999</v>
      </c>
      <c r="H25" s="6">
        <f t="shared" si="8"/>
        <v>5400.9079999999985</v>
      </c>
      <c r="I25" s="6">
        <f t="shared" si="8"/>
        <v>6203.4280000000008</v>
      </c>
      <c r="J25" s="6">
        <f t="shared" si="8"/>
        <v>52.995999999999995</v>
      </c>
      <c r="K25" s="6">
        <f t="shared" si="8"/>
        <v>552.24</v>
      </c>
      <c r="L25" s="6">
        <f t="shared" si="8"/>
        <v>0</v>
      </c>
      <c r="M25" s="6">
        <f t="shared" si="8"/>
        <v>19.510000000000002</v>
      </c>
      <c r="N25" s="6">
        <f t="shared" si="1"/>
        <v>6256.4240000000009</v>
      </c>
      <c r="O25" s="6">
        <f t="shared" si="8"/>
        <v>634.65699999999993</v>
      </c>
      <c r="P25" s="6">
        <f t="shared" si="8"/>
        <v>0.02</v>
      </c>
      <c r="Q25" s="6">
        <f t="shared" si="8"/>
        <v>2.11</v>
      </c>
      <c r="R25" s="6">
        <f t="shared" si="8"/>
        <v>0</v>
      </c>
      <c r="S25" s="6">
        <f t="shared" si="8"/>
        <v>19.554999999999996</v>
      </c>
      <c r="T25" s="6">
        <f t="shared" si="8"/>
        <v>634.67699999999991</v>
      </c>
      <c r="U25" s="6">
        <f t="shared" si="8"/>
        <v>12292.009</v>
      </c>
    </row>
    <row r="26" spans="1:21" ht="38.25" customHeight="1">
      <c r="A26" s="116">
        <v>15</v>
      </c>
      <c r="B26" s="118" t="s">
        <v>33</v>
      </c>
      <c r="C26" s="3">
        <f>'October 2021'!H26</f>
        <v>7463.686999999999</v>
      </c>
      <c r="D26" s="3">
        <v>5.88</v>
      </c>
      <c r="E26" s="3">
        <f>'October 2021'!E26+'November 2021'!D26</f>
        <v>68.92</v>
      </c>
      <c r="F26" s="3">
        <v>0</v>
      </c>
      <c r="G26" s="3">
        <f>'October 2021'!G26+'November 2021'!F26</f>
        <v>0</v>
      </c>
      <c r="H26" s="3">
        <f t="shared" si="0"/>
        <v>7469.5669999999991</v>
      </c>
      <c r="I26" s="3">
        <f>'October 2021'!N26</f>
        <v>59.470000000000006</v>
      </c>
      <c r="J26" s="3">
        <v>3.4</v>
      </c>
      <c r="K26" s="3">
        <f>'October 2021'!K26+'November 2021'!J26</f>
        <v>3.82</v>
      </c>
      <c r="L26" s="3">
        <v>0</v>
      </c>
      <c r="M26" s="3">
        <f>'October 2021'!M26+'November 2021'!L26</f>
        <v>0</v>
      </c>
      <c r="N26" s="3">
        <f t="shared" si="1"/>
        <v>62.870000000000005</v>
      </c>
      <c r="O26" s="3">
        <f>'October 2021'!T26</f>
        <v>3.64</v>
      </c>
      <c r="P26" s="3">
        <v>0</v>
      </c>
      <c r="Q26" s="3">
        <f>'October 2021'!Q26+'November 2021'!P26</f>
        <v>2.62</v>
      </c>
      <c r="R26" s="3">
        <v>0</v>
      </c>
      <c r="S26" s="3">
        <f>'October 2021'!S26+'November 2021'!R26</f>
        <v>0</v>
      </c>
      <c r="T26" s="3">
        <f t="shared" si="2"/>
        <v>3.64</v>
      </c>
      <c r="U26" s="3">
        <f t="shared" si="3"/>
        <v>7536.0769999999993</v>
      </c>
    </row>
    <row r="27" spans="1:21" s="23" customFormat="1" ht="38.25" customHeight="1">
      <c r="A27" s="116">
        <v>16</v>
      </c>
      <c r="B27" s="118" t="s">
        <v>34</v>
      </c>
      <c r="C27" s="3">
        <f>'October 2021'!H27</f>
        <v>5535.8950000000013</v>
      </c>
      <c r="D27" s="3">
        <v>11.64</v>
      </c>
      <c r="E27" s="3">
        <f>'October 2021'!E27+'November 2021'!D27</f>
        <v>79.035000000000011</v>
      </c>
      <c r="F27" s="3">
        <v>0</v>
      </c>
      <c r="G27" s="3">
        <f>'October 2021'!G27+'November 2021'!F27</f>
        <v>0</v>
      </c>
      <c r="H27" s="3">
        <f t="shared" si="0"/>
        <v>5547.5350000000017</v>
      </c>
      <c r="I27" s="3">
        <f>'October 2021'!N27</f>
        <v>569.39800000000002</v>
      </c>
      <c r="J27" s="3">
        <v>6.65</v>
      </c>
      <c r="K27" s="3">
        <f>'October 2021'!K27+'November 2021'!J27</f>
        <v>20.049999999999997</v>
      </c>
      <c r="L27" s="3">
        <v>0</v>
      </c>
      <c r="M27" s="3">
        <f>'October 2021'!M27+'November 2021'!L27</f>
        <v>0</v>
      </c>
      <c r="N27" s="3">
        <f t="shared" si="1"/>
        <v>576.048</v>
      </c>
      <c r="O27" s="3">
        <f>'October 2021'!T27</f>
        <v>16.920000000000002</v>
      </c>
      <c r="P27" s="3">
        <v>0</v>
      </c>
      <c r="Q27" s="3">
        <f>'October 2021'!Q27+'November 2021'!P27</f>
        <v>0</v>
      </c>
      <c r="R27" s="3">
        <v>0</v>
      </c>
      <c r="S27" s="3">
        <f>'October 2021'!S27+'November 2021'!R27</f>
        <v>0</v>
      </c>
      <c r="T27" s="3">
        <f t="shared" si="2"/>
        <v>16.920000000000002</v>
      </c>
      <c r="U27" s="3">
        <f t="shared" si="3"/>
        <v>6140.5030000000015</v>
      </c>
    </row>
    <row r="28" spans="1:21" s="23" customFormat="1" ht="38.25" customHeight="1">
      <c r="A28" s="115"/>
      <c r="B28" s="117" t="s">
        <v>35</v>
      </c>
      <c r="C28" s="6">
        <f>SUM(C26:C27)</f>
        <v>12999.582</v>
      </c>
      <c r="D28" s="6">
        <f t="shared" ref="D28:U28" si="9">SUM(D26:D27)</f>
        <v>17.52</v>
      </c>
      <c r="E28" s="6">
        <f t="shared" si="9"/>
        <v>147.95500000000001</v>
      </c>
      <c r="F28" s="6">
        <f t="shared" si="9"/>
        <v>0</v>
      </c>
      <c r="G28" s="6">
        <f t="shared" si="9"/>
        <v>0</v>
      </c>
      <c r="H28" s="6">
        <f t="shared" si="9"/>
        <v>13017.102000000001</v>
      </c>
      <c r="I28" s="6">
        <f t="shared" si="9"/>
        <v>628.86800000000005</v>
      </c>
      <c r="J28" s="6">
        <f t="shared" si="9"/>
        <v>10.050000000000001</v>
      </c>
      <c r="K28" s="6">
        <f t="shared" si="9"/>
        <v>23.869999999999997</v>
      </c>
      <c r="L28" s="6">
        <f t="shared" si="9"/>
        <v>0</v>
      </c>
      <c r="M28" s="6">
        <f t="shared" si="9"/>
        <v>0</v>
      </c>
      <c r="N28" s="3">
        <f t="shared" si="1"/>
        <v>638.91800000000001</v>
      </c>
      <c r="O28" s="6">
        <f t="shared" si="9"/>
        <v>20.560000000000002</v>
      </c>
      <c r="P28" s="6">
        <f t="shared" si="9"/>
        <v>0</v>
      </c>
      <c r="Q28" s="6">
        <f t="shared" si="9"/>
        <v>2.62</v>
      </c>
      <c r="R28" s="6">
        <f t="shared" si="9"/>
        <v>0</v>
      </c>
      <c r="S28" s="6">
        <f t="shared" si="9"/>
        <v>0</v>
      </c>
      <c r="T28" s="6">
        <f t="shared" si="9"/>
        <v>20.560000000000002</v>
      </c>
      <c r="U28" s="6">
        <f t="shared" si="9"/>
        <v>13676.580000000002</v>
      </c>
    </row>
    <row r="29" spans="1:21" ht="38.25" customHeight="1">
      <c r="A29" s="116">
        <v>17</v>
      </c>
      <c r="B29" s="118" t="s">
        <v>36</v>
      </c>
      <c r="C29" s="3">
        <f>'October 2021'!H29</f>
        <v>4414.4380000000001</v>
      </c>
      <c r="D29" s="3">
        <v>1.42</v>
      </c>
      <c r="E29" s="3">
        <f>'October 2021'!E29+'November 2021'!D29</f>
        <v>32.781000000000006</v>
      </c>
      <c r="F29" s="3">
        <v>0</v>
      </c>
      <c r="G29" s="3">
        <f>'October 2021'!G29+'November 2021'!F29</f>
        <v>0</v>
      </c>
      <c r="H29" s="3">
        <f t="shared" si="0"/>
        <v>4415.8580000000002</v>
      </c>
      <c r="I29" s="3">
        <f>'October 2021'!N29</f>
        <v>120.91</v>
      </c>
      <c r="J29" s="3">
        <v>0.1</v>
      </c>
      <c r="K29" s="3">
        <f>'October 2021'!K29+'November 2021'!J29</f>
        <v>24.35</v>
      </c>
      <c r="L29" s="3">
        <v>0</v>
      </c>
      <c r="M29" s="3">
        <f>'October 2021'!M29+'November 2021'!L29</f>
        <v>0</v>
      </c>
      <c r="N29" s="3">
        <f t="shared" si="1"/>
        <v>121.00999999999999</v>
      </c>
      <c r="O29" s="3">
        <f>'October 2021'!T29</f>
        <v>57.720000000000006</v>
      </c>
      <c r="P29" s="3">
        <v>0</v>
      </c>
      <c r="Q29" s="3">
        <f>'October 2021'!Q29+'November 2021'!P29</f>
        <v>0</v>
      </c>
      <c r="R29" s="3">
        <v>0</v>
      </c>
      <c r="S29" s="3">
        <f>'October 2021'!S29+'November 2021'!R29</f>
        <v>0</v>
      </c>
      <c r="T29" s="3">
        <f t="shared" si="2"/>
        <v>57.720000000000006</v>
      </c>
      <c r="U29" s="3">
        <f t="shared" si="3"/>
        <v>4594.5880000000006</v>
      </c>
    </row>
    <row r="30" spans="1:21" ht="38.25" customHeight="1">
      <c r="A30" s="116">
        <v>18</v>
      </c>
      <c r="B30" s="118" t="s">
        <v>37</v>
      </c>
      <c r="C30" s="3">
        <f>'October 2021'!H30</f>
        <v>458.93099999999993</v>
      </c>
      <c r="D30" s="3">
        <v>4.82</v>
      </c>
      <c r="E30" s="3">
        <f>'October 2021'!E30+'November 2021'!D30</f>
        <v>60.838999999999999</v>
      </c>
      <c r="F30" s="3">
        <v>0</v>
      </c>
      <c r="G30" s="3">
        <f>'October 2021'!G30+'November 2021'!F30</f>
        <v>0</v>
      </c>
      <c r="H30" s="3">
        <f t="shared" si="0"/>
        <v>463.75099999999992</v>
      </c>
      <c r="I30" s="3">
        <f>'October 2021'!N30</f>
        <v>21.497</v>
      </c>
      <c r="J30" s="3">
        <v>0</v>
      </c>
      <c r="K30" s="3">
        <f>'October 2021'!K30+'November 2021'!J30</f>
        <v>0</v>
      </c>
      <c r="L30" s="3">
        <v>0</v>
      </c>
      <c r="M30" s="3">
        <f>'October 2021'!M30+'November 2021'!L30</f>
        <v>0</v>
      </c>
      <c r="N30" s="3">
        <f t="shared" si="1"/>
        <v>21.497</v>
      </c>
      <c r="O30" s="3">
        <f>'October 2021'!T30</f>
        <v>0.05</v>
      </c>
      <c r="P30" s="3">
        <v>0</v>
      </c>
      <c r="Q30" s="3">
        <f>'October 2021'!Q30+'November 2021'!P30</f>
        <v>0</v>
      </c>
      <c r="R30" s="3">
        <v>0</v>
      </c>
      <c r="S30" s="3">
        <f>'October 2021'!S30+'November 2021'!R30</f>
        <v>0</v>
      </c>
      <c r="T30" s="3">
        <f t="shared" si="2"/>
        <v>0.05</v>
      </c>
      <c r="U30" s="3">
        <f t="shared" si="3"/>
        <v>485.29799999999994</v>
      </c>
    </row>
    <row r="31" spans="1:21" s="23" customFormat="1" ht="38.25" customHeight="1">
      <c r="A31" s="116">
        <v>19</v>
      </c>
      <c r="B31" s="118" t="s">
        <v>38</v>
      </c>
      <c r="C31" s="3">
        <f>'October 2021'!H31</f>
        <v>4242.0709999999999</v>
      </c>
      <c r="D31" s="3">
        <v>88.88</v>
      </c>
      <c r="E31" s="3">
        <f>'October 2021'!E31+'November 2021'!D31</f>
        <v>107.39999999999999</v>
      </c>
      <c r="F31" s="3">
        <v>0</v>
      </c>
      <c r="G31" s="3">
        <f>'October 2021'!G31+'November 2021'!F31</f>
        <v>0</v>
      </c>
      <c r="H31" s="3">
        <f t="shared" si="0"/>
        <v>4330.951</v>
      </c>
      <c r="I31" s="3">
        <f>'October 2021'!N31</f>
        <v>100.59000000000002</v>
      </c>
      <c r="J31" s="3">
        <v>0</v>
      </c>
      <c r="K31" s="3">
        <f>'October 2021'!K31+'November 2021'!J31</f>
        <v>0.28000000000000003</v>
      </c>
      <c r="L31" s="3">
        <v>0</v>
      </c>
      <c r="M31" s="3">
        <f>'October 2021'!M31+'November 2021'!L31</f>
        <v>0</v>
      </c>
      <c r="N31" s="3">
        <f t="shared" si="1"/>
        <v>100.59000000000002</v>
      </c>
      <c r="O31" s="3">
        <f>'October 2021'!T31</f>
        <v>158.35</v>
      </c>
      <c r="P31" s="3">
        <v>0</v>
      </c>
      <c r="Q31" s="3">
        <f>'October 2021'!Q31+'November 2021'!P31</f>
        <v>0</v>
      </c>
      <c r="R31" s="3">
        <v>0</v>
      </c>
      <c r="S31" s="3">
        <f>'October 2021'!S31+'November 2021'!R31</f>
        <v>0</v>
      </c>
      <c r="T31" s="3">
        <f t="shared" si="2"/>
        <v>158.35</v>
      </c>
      <c r="U31" s="3">
        <f t="shared" si="3"/>
        <v>4589.8910000000005</v>
      </c>
    </row>
    <row r="32" spans="1:21" ht="38.25" customHeight="1">
      <c r="A32" s="116">
        <v>20</v>
      </c>
      <c r="B32" s="118" t="s">
        <v>39</v>
      </c>
      <c r="C32" s="3">
        <f>'October 2021'!H32</f>
        <v>2596.0657999999999</v>
      </c>
      <c r="D32" s="3">
        <v>1.48</v>
      </c>
      <c r="E32" s="3">
        <f>'October 2021'!E32+'November 2021'!D32</f>
        <v>20.230000000000004</v>
      </c>
      <c r="F32" s="3">
        <v>0</v>
      </c>
      <c r="G32" s="3">
        <f>'October 2021'!G32+'November 2021'!F32</f>
        <v>0</v>
      </c>
      <c r="H32" s="3">
        <f t="shared" si="0"/>
        <v>2597.5457999999999</v>
      </c>
      <c r="I32" s="3">
        <f>'October 2021'!N32</f>
        <v>187.26600000000005</v>
      </c>
      <c r="J32" s="3">
        <v>0.51</v>
      </c>
      <c r="K32" s="3">
        <f>'October 2021'!K32+'November 2021'!J32</f>
        <v>5.7149999999999999</v>
      </c>
      <c r="L32" s="3">
        <v>0</v>
      </c>
      <c r="M32" s="3">
        <f>'October 2021'!M32+'November 2021'!L32</f>
        <v>0</v>
      </c>
      <c r="N32" s="3">
        <f t="shared" si="1"/>
        <v>187.77600000000004</v>
      </c>
      <c r="O32" s="3">
        <f>'October 2021'!T32</f>
        <v>20.792000000000002</v>
      </c>
      <c r="P32" s="3">
        <v>0</v>
      </c>
      <c r="Q32" s="3">
        <f>'October 2021'!Q32+'November 2021'!P32</f>
        <v>7.0000000000000001E-3</v>
      </c>
      <c r="R32" s="3">
        <v>0</v>
      </c>
      <c r="S32" s="3">
        <f>'October 2021'!S32+'November 2021'!R32</f>
        <v>0</v>
      </c>
      <c r="T32" s="3">
        <f t="shared" si="2"/>
        <v>20.792000000000002</v>
      </c>
      <c r="U32" s="3">
        <f t="shared" si="3"/>
        <v>2806.1137999999996</v>
      </c>
    </row>
    <row r="33" spans="1:21" s="23" customFormat="1" ht="38.25" customHeight="1">
      <c r="A33" s="115"/>
      <c r="B33" s="117" t="s">
        <v>72</v>
      </c>
      <c r="C33" s="6">
        <f>SUM(C29:C32)</f>
        <v>11711.505799999999</v>
      </c>
      <c r="D33" s="6">
        <f t="shared" ref="D33:U33" si="10">SUM(D29:D32)</f>
        <v>96.6</v>
      </c>
      <c r="E33" s="6">
        <f t="shared" si="10"/>
        <v>221.25</v>
      </c>
      <c r="F33" s="6">
        <f t="shared" si="10"/>
        <v>0</v>
      </c>
      <c r="G33" s="6">
        <f t="shared" si="10"/>
        <v>0</v>
      </c>
      <c r="H33" s="6">
        <f t="shared" si="10"/>
        <v>11808.105800000001</v>
      </c>
      <c r="I33" s="6">
        <f t="shared" si="10"/>
        <v>430.26300000000003</v>
      </c>
      <c r="J33" s="6">
        <f t="shared" si="10"/>
        <v>0.61</v>
      </c>
      <c r="K33" s="6">
        <f t="shared" si="10"/>
        <v>30.345000000000002</v>
      </c>
      <c r="L33" s="6">
        <f t="shared" si="10"/>
        <v>0</v>
      </c>
      <c r="M33" s="6">
        <f t="shared" si="10"/>
        <v>0</v>
      </c>
      <c r="N33" s="6">
        <f t="shared" si="1"/>
        <v>430.87300000000005</v>
      </c>
      <c r="O33" s="6">
        <f t="shared" si="10"/>
        <v>236.91200000000001</v>
      </c>
      <c r="P33" s="6">
        <f t="shared" si="10"/>
        <v>0</v>
      </c>
      <c r="Q33" s="6">
        <f t="shared" si="10"/>
        <v>7.0000000000000001E-3</v>
      </c>
      <c r="R33" s="6">
        <f t="shared" si="10"/>
        <v>0</v>
      </c>
      <c r="S33" s="6">
        <f t="shared" si="10"/>
        <v>0</v>
      </c>
      <c r="T33" s="6">
        <f t="shared" si="10"/>
        <v>236.91200000000001</v>
      </c>
      <c r="U33" s="6">
        <f t="shared" si="10"/>
        <v>12475.890800000001</v>
      </c>
    </row>
    <row r="34" spans="1:21" ht="38.25" customHeight="1">
      <c r="A34" s="116">
        <v>21</v>
      </c>
      <c r="B34" s="118" t="s">
        <v>41</v>
      </c>
      <c r="C34" s="3">
        <f>'October 2021'!H34</f>
        <v>4409.670000000001</v>
      </c>
      <c r="D34" s="3">
        <v>3.12</v>
      </c>
      <c r="E34" s="3">
        <f>'October 2021'!E34+'November 2021'!D34</f>
        <v>40.499999999999993</v>
      </c>
      <c r="F34" s="3">
        <v>0</v>
      </c>
      <c r="G34" s="3">
        <f>'October 2021'!G34+'November 2021'!F34</f>
        <v>0</v>
      </c>
      <c r="H34" s="3">
        <f t="shared" si="0"/>
        <v>4412.7900000000009</v>
      </c>
      <c r="I34" s="3">
        <f>'October 2021'!N34</f>
        <v>9.4</v>
      </c>
      <c r="J34" s="3">
        <v>0</v>
      </c>
      <c r="K34" s="3">
        <f>'October 2021'!K34+'November 2021'!J34</f>
        <v>0</v>
      </c>
      <c r="L34" s="3">
        <v>0</v>
      </c>
      <c r="M34" s="3">
        <f>'October 2021'!M34+'November 2021'!L34</f>
        <v>0</v>
      </c>
      <c r="N34" s="3">
        <f t="shared" si="1"/>
        <v>9.4</v>
      </c>
      <c r="O34" s="3">
        <f>'October 2021'!T34</f>
        <v>0</v>
      </c>
      <c r="P34" s="3">
        <v>0</v>
      </c>
      <c r="Q34" s="3">
        <f>'October 2021'!Q34+'November 2021'!P34</f>
        <v>0</v>
      </c>
      <c r="R34" s="3">
        <v>0</v>
      </c>
      <c r="S34" s="3">
        <f>'October 2021'!S34+'November 2021'!R34</f>
        <v>0</v>
      </c>
      <c r="T34" s="3">
        <f t="shared" si="2"/>
        <v>0</v>
      </c>
      <c r="U34" s="3">
        <f t="shared" si="3"/>
        <v>4422.1900000000005</v>
      </c>
    </row>
    <row r="35" spans="1:21" ht="38.25" customHeight="1">
      <c r="A35" s="116">
        <v>22</v>
      </c>
      <c r="B35" s="118" t="s">
        <v>42</v>
      </c>
      <c r="C35" s="3">
        <f>'October 2021'!H35</f>
        <v>5993.9999999999982</v>
      </c>
      <c r="D35" s="3">
        <v>11.82</v>
      </c>
      <c r="E35" s="3">
        <f>'October 2021'!E35+'November 2021'!D35</f>
        <v>119.19999999999999</v>
      </c>
      <c r="F35" s="3">
        <v>0</v>
      </c>
      <c r="G35" s="3">
        <f>'October 2021'!G35+'November 2021'!F35</f>
        <v>0</v>
      </c>
      <c r="H35" s="3">
        <f t="shared" si="0"/>
        <v>6005.8199999999979</v>
      </c>
      <c r="I35" s="3">
        <f>'October 2021'!N35</f>
        <v>4</v>
      </c>
      <c r="J35" s="3">
        <v>0</v>
      </c>
      <c r="K35" s="3">
        <f>'October 2021'!K35+'November 2021'!J35</f>
        <v>0</v>
      </c>
      <c r="L35" s="3">
        <v>0</v>
      </c>
      <c r="M35" s="3">
        <f>'October 2021'!M35+'November 2021'!L35</f>
        <v>0</v>
      </c>
      <c r="N35" s="3">
        <f t="shared" si="1"/>
        <v>4</v>
      </c>
      <c r="O35" s="3">
        <f>'October 2021'!T35</f>
        <v>0.03</v>
      </c>
      <c r="P35" s="3">
        <v>0</v>
      </c>
      <c r="Q35" s="3">
        <f>'October 2021'!Q35+'November 2021'!P35</f>
        <v>0</v>
      </c>
      <c r="R35" s="3">
        <v>0</v>
      </c>
      <c r="S35" s="3">
        <f>'October 2021'!S35+'November 2021'!R35</f>
        <v>0</v>
      </c>
      <c r="T35" s="3">
        <f t="shared" si="2"/>
        <v>0.03</v>
      </c>
      <c r="U35" s="3">
        <f t="shared" si="3"/>
        <v>6009.8499999999976</v>
      </c>
    </row>
    <row r="36" spans="1:21" s="23" customFormat="1" ht="38.25" customHeight="1">
      <c r="A36" s="116">
        <v>23</v>
      </c>
      <c r="B36" s="118" t="s">
        <v>43</v>
      </c>
      <c r="C36" s="3">
        <f>'October 2021'!H36</f>
        <v>2962.0199999999995</v>
      </c>
      <c r="D36" s="3">
        <v>0</v>
      </c>
      <c r="E36" s="3">
        <f>'October 2021'!E36+'November 2021'!D36</f>
        <v>26.85</v>
      </c>
      <c r="F36" s="3">
        <v>0</v>
      </c>
      <c r="G36" s="3">
        <f>'October 2021'!G36+'November 2021'!F36</f>
        <v>0</v>
      </c>
      <c r="H36" s="3">
        <f t="shared" si="0"/>
        <v>2962.0199999999995</v>
      </c>
      <c r="I36" s="3">
        <f>'October 2021'!N36</f>
        <v>155.65000000000003</v>
      </c>
      <c r="J36" s="3">
        <v>0</v>
      </c>
      <c r="K36" s="3">
        <f>'October 2021'!K36+'November 2021'!J36</f>
        <v>0</v>
      </c>
      <c r="L36" s="3">
        <v>0</v>
      </c>
      <c r="M36" s="3">
        <f>'October 2021'!M36+'November 2021'!L36</f>
        <v>0</v>
      </c>
      <c r="N36" s="3">
        <f t="shared" si="1"/>
        <v>155.65000000000003</v>
      </c>
      <c r="O36" s="3">
        <f>'October 2021'!T36</f>
        <v>2.2000000000000002</v>
      </c>
      <c r="P36" s="3">
        <v>0</v>
      </c>
      <c r="Q36" s="3">
        <f>'October 2021'!Q36+'November 2021'!P36</f>
        <v>0</v>
      </c>
      <c r="R36" s="3">
        <v>0</v>
      </c>
      <c r="S36" s="3">
        <f>'October 2021'!S36+'November 2021'!R36</f>
        <v>0</v>
      </c>
      <c r="T36" s="3">
        <f t="shared" si="2"/>
        <v>2.2000000000000002</v>
      </c>
      <c r="U36" s="3">
        <f t="shared" si="3"/>
        <v>3119.8699999999994</v>
      </c>
    </row>
    <row r="37" spans="1:21" s="23" customFormat="1" ht="38.25" customHeight="1">
      <c r="A37" s="116">
        <v>24</v>
      </c>
      <c r="B37" s="118" t="s">
        <v>44</v>
      </c>
      <c r="C37" s="3">
        <f>'October 2021'!H37</f>
        <v>4757.5399999999972</v>
      </c>
      <c r="D37" s="3">
        <v>0.24</v>
      </c>
      <c r="E37" s="3">
        <f>'October 2021'!E37+'November 2021'!D37</f>
        <v>56.339999999999996</v>
      </c>
      <c r="F37" s="3">
        <v>0</v>
      </c>
      <c r="G37" s="3">
        <f>'October 2021'!G37+'November 2021'!F37</f>
        <v>0</v>
      </c>
      <c r="H37" s="3">
        <f t="shared" si="0"/>
        <v>4757.779999999997</v>
      </c>
      <c r="I37" s="3">
        <f>'October 2021'!N37</f>
        <v>19.350000000000001</v>
      </c>
      <c r="J37" s="3">
        <v>0</v>
      </c>
      <c r="K37" s="3">
        <f>'October 2021'!K37+'November 2021'!J37</f>
        <v>12.43</v>
      </c>
      <c r="L37" s="3">
        <v>0</v>
      </c>
      <c r="M37" s="3">
        <f>'October 2021'!M37+'November 2021'!L37</f>
        <v>0</v>
      </c>
      <c r="N37" s="3">
        <f t="shared" si="1"/>
        <v>19.350000000000001</v>
      </c>
      <c r="O37" s="3">
        <f>'October 2021'!T37</f>
        <v>1.04</v>
      </c>
      <c r="P37" s="3">
        <v>0</v>
      </c>
      <c r="Q37" s="3">
        <f>'October 2021'!Q37+'November 2021'!P37</f>
        <v>0</v>
      </c>
      <c r="R37" s="3">
        <v>0</v>
      </c>
      <c r="S37" s="3">
        <f>'October 2021'!S37+'November 2021'!R37</f>
        <v>0</v>
      </c>
      <c r="T37" s="3">
        <f t="shared" si="2"/>
        <v>1.04</v>
      </c>
      <c r="U37" s="3">
        <f t="shared" si="3"/>
        <v>4778.1699999999973</v>
      </c>
    </row>
    <row r="38" spans="1:21" s="23" customFormat="1" ht="38.25" customHeight="1">
      <c r="A38" s="115"/>
      <c r="B38" s="117" t="s">
        <v>45</v>
      </c>
      <c r="C38" s="6">
        <f>SUM(C34:C37)</f>
        <v>18123.229999999996</v>
      </c>
      <c r="D38" s="6">
        <f t="shared" ref="D38:U38" si="11">SUM(D34:D37)</f>
        <v>15.180000000000001</v>
      </c>
      <c r="E38" s="6">
        <f t="shared" si="11"/>
        <v>242.89</v>
      </c>
      <c r="F38" s="6">
        <f t="shared" si="11"/>
        <v>0</v>
      </c>
      <c r="G38" s="6">
        <f t="shared" si="11"/>
        <v>0</v>
      </c>
      <c r="H38" s="6">
        <f t="shared" si="11"/>
        <v>18138.409999999996</v>
      </c>
      <c r="I38" s="6">
        <f t="shared" si="11"/>
        <v>188.40000000000003</v>
      </c>
      <c r="J38" s="6">
        <f t="shared" si="11"/>
        <v>0</v>
      </c>
      <c r="K38" s="6">
        <f t="shared" si="11"/>
        <v>12.43</v>
      </c>
      <c r="L38" s="6">
        <f t="shared" si="11"/>
        <v>0</v>
      </c>
      <c r="M38" s="6">
        <f t="shared" si="11"/>
        <v>0</v>
      </c>
      <c r="N38" s="6">
        <f t="shared" si="1"/>
        <v>188.40000000000003</v>
      </c>
      <c r="O38" s="6">
        <f t="shared" si="11"/>
        <v>3.27</v>
      </c>
      <c r="P38" s="6">
        <f t="shared" si="11"/>
        <v>0</v>
      </c>
      <c r="Q38" s="6">
        <f t="shared" si="11"/>
        <v>0</v>
      </c>
      <c r="R38" s="6">
        <f t="shared" si="11"/>
        <v>0</v>
      </c>
      <c r="S38" s="6">
        <f t="shared" si="11"/>
        <v>0</v>
      </c>
      <c r="T38" s="6">
        <f t="shared" si="11"/>
        <v>3.27</v>
      </c>
      <c r="U38" s="6">
        <f t="shared" si="11"/>
        <v>18330.079999999994</v>
      </c>
    </row>
    <row r="39" spans="1:21" s="23" customFormat="1" ht="38.25" customHeight="1">
      <c r="A39" s="115"/>
      <c r="B39" s="117" t="s">
        <v>46</v>
      </c>
      <c r="C39" s="6">
        <f>C38+C33+C28</f>
        <v>42834.317799999997</v>
      </c>
      <c r="D39" s="6">
        <f t="shared" ref="D39:U39" si="12">D38+D33+D28</f>
        <v>129.30000000000001</v>
      </c>
      <c r="E39" s="6">
        <f t="shared" si="12"/>
        <v>612.09500000000003</v>
      </c>
      <c r="F39" s="6">
        <f t="shared" si="12"/>
        <v>0</v>
      </c>
      <c r="G39" s="6">
        <f t="shared" si="12"/>
        <v>0</v>
      </c>
      <c r="H39" s="6">
        <f t="shared" si="12"/>
        <v>42963.6178</v>
      </c>
      <c r="I39" s="6">
        <f t="shared" si="12"/>
        <v>1247.5309999999999</v>
      </c>
      <c r="J39" s="6">
        <f t="shared" si="12"/>
        <v>10.66</v>
      </c>
      <c r="K39" s="6">
        <f t="shared" si="12"/>
        <v>66.64500000000001</v>
      </c>
      <c r="L39" s="6">
        <f t="shared" si="12"/>
        <v>0</v>
      </c>
      <c r="M39" s="6">
        <f t="shared" si="12"/>
        <v>0</v>
      </c>
      <c r="N39" s="6">
        <f t="shared" si="1"/>
        <v>1258.191</v>
      </c>
      <c r="O39" s="6">
        <f t="shared" si="12"/>
        <v>260.74200000000002</v>
      </c>
      <c r="P39" s="6">
        <f t="shared" si="12"/>
        <v>0</v>
      </c>
      <c r="Q39" s="6">
        <f t="shared" si="12"/>
        <v>2.6270000000000002</v>
      </c>
      <c r="R39" s="6">
        <f t="shared" si="12"/>
        <v>0</v>
      </c>
      <c r="S39" s="6">
        <f t="shared" si="12"/>
        <v>0</v>
      </c>
      <c r="T39" s="6">
        <f t="shared" si="12"/>
        <v>260.74200000000002</v>
      </c>
      <c r="U39" s="6">
        <f t="shared" si="12"/>
        <v>44482.550799999997</v>
      </c>
    </row>
    <row r="40" spans="1:21" ht="38.25" customHeight="1">
      <c r="A40" s="116">
        <v>25</v>
      </c>
      <c r="B40" s="118" t="s">
        <v>47</v>
      </c>
      <c r="C40" s="3">
        <f>'October 2021'!H40</f>
        <v>11148.233999999999</v>
      </c>
      <c r="D40" s="3">
        <v>9.0299999999999994</v>
      </c>
      <c r="E40" s="3">
        <f>'October 2021'!E40+'November 2021'!D40</f>
        <v>162.404</v>
      </c>
      <c r="F40" s="3">
        <v>0</v>
      </c>
      <c r="G40" s="3">
        <f>'October 2021'!G40+'November 2021'!F40</f>
        <v>0</v>
      </c>
      <c r="H40" s="3">
        <f t="shared" si="0"/>
        <v>11157.263999999999</v>
      </c>
      <c r="I40" s="3">
        <f>'October 2021'!N40</f>
        <v>0</v>
      </c>
      <c r="J40" s="3">
        <v>0</v>
      </c>
      <c r="K40" s="3">
        <f>'October 2021'!K40+'November 2021'!J40</f>
        <v>0</v>
      </c>
      <c r="L40" s="3">
        <v>0</v>
      </c>
      <c r="M40" s="3">
        <f>'October 2021'!M40+'November 2021'!L40</f>
        <v>0</v>
      </c>
      <c r="N40" s="3">
        <f t="shared" si="1"/>
        <v>0</v>
      </c>
      <c r="O40" s="3">
        <f>'October 2021'!T40</f>
        <v>0</v>
      </c>
      <c r="P40" s="3">
        <v>0</v>
      </c>
      <c r="Q40" s="3">
        <f>'October 2021'!Q40+'November 2021'!P40</f>
        <v>0</v>
      </c>
      <c r="R40" s="3">
        <v>0</v>
      </c>
      <c r="S40" s="3">
        <f>'October 2021'!S40+'November 2021'!R40</f>
        <v>0</v>
      </c>
      <c r="T40" s="3">
        <f t="shared" si="2"/>
        <v>0</v>
      </c>
      <c r="U40" s="3">
        <f t="shared" si="3"/>
        <v>11157.263999999999</v>
      </c>
    </row>
    <row r="41" spans="1:21" ht="38.25" customHeight="1">
      <c r="A41" s="116">
        <v>26</v>
      </c>
      <c r="B41" s="118" t="s">
        <v>48</v>
      </c>
      <c r="C41" s="3">
        <f>'October 2021'!H41</f>
        <v>7339.9989999999952</v>
      </c>
      <c r="D41" s="3">
        <v>36.628</v>
      </c>
      <c r="E41" s="3">
        <f>'October 2021'!E41+'November 2021'!D41</f>
        <v>304.94099999999997</v>
      </c>
      <c r="F41" s="3">
        <v>0</v>
      </c>
      <c r="G41" s="3">
        <f>'October 2021'!G41+'November 2021'!F41</f>
        <v>0</v>
      </c>
      <c r="H41" s="3">
        <f t="shared" si="0"/>
        <v>7376.626999999995</v>
      </c>
      <c r="I41" s="3">
        <f>'October 2021'!N41</f>
        <v>0</v>
      </c>
      <c r="J41" s="3">
        <v>0</v>
      </c>
      <c r="K41" s="3">
        <f>'October 2021'!K41+'November 2021'!J41</f>
        <v>0</v>
      </c>
      <c r="L41" s="3">
        <v>0</v>
      </c>
      <c r="M41" s="3">
        <f>'October 2021'!M41+'November 2021'!L41</f>
        <v>0</v>
      </c>
      <c r="N41" s="3">
        <f t="shared" si="1"/>
        <v>0</v>
      </c>
      <c r="O41" s="3">
        <f>'October 2021'!T41</f>
        <v>0</v>
      </c>
      <c r="P41" s="3">
        <v>0</v>
      </c>
      <c r="Q41" s="3">
        <f>'October 2021'!Q41+'November 2021'!P41</f>
        <v>0</v>
      </c>
      <c r="R41" s="3">
        <v>0</v>
      </c>
      <c r="S41" s="3">
        <f>'October 2021'!S41+'November 2021'!R41</f>
        <v>0</v>
      </c>
      <c r="T41" s="3">
        <f t="shared" si="2"/>
        <v>0</v>
      </c>
      <c r="U41" s="3">
        <f t="shared" si="3"/>
        <v>7376.626999999995</v>
      </c>
    </row>
    <row r="42" spans="1:21" s="23" customFormat="1" ht="38.25" customHeight="1">
      <c r="A42" s="116">
        <v>27</v>
      </c>
      <c r="B42" s="118" t="s">
        <v>49</v>
      </c>
      <c r="C42" s="3">
        <f>'October 2021'!H42</f>
        <v>13658.898999999998</v>
      </c>
      <c r="D42" s="3">
        <v>28.3</v>
      </c>
      <c r="E42" s="3">
        <f>'October 2021'!E42+'November 2021'!D42</f>
        <v>173.083</v>
      </c>
      <c r="F42" s="3">
        <v>0</v>
      </c>
      <c r="G42" s="3">
        <f>'October 2021'!G42+'November 2021'!F42</f>
        <v>0</v>
      </c>
      <c r="H42" s="3">
        <f t="shared" si="0"/>
        <v>13687.198999999997</v>
      </c>
      <c r="I42" s="3">
        <f>'October 2021'!N42</f>
        <v>0</v>
      </c>
      <c r="J42" s="3">
        <v>0</v>
      </c>
      <c r="K42" s="3">
        <f>'October 2021'!K42+'November 2021'!J42</f>
        <v>0</v>
      </c>
      <c r="L42" s="3">
        <v>0</v>
      </c>
      <c r="M42" s="3">
        <f>'October 2021'!M42+'November 2021'!L42</f>
        <v>0</v>
      </c>
      <c r="N42" s="3">
        <f t="shared" si="1"/>
        <v>0</v>
      </c>
      <c r="O42" s="3">
        <f>'October 2021'!T42</f>
        <v>5.67</v>
      </c>
      <c r="P42" s="3">
        <v>0</v>
      </c>
      <c r="Q42" s="3">
        <f>'October 2021'!Q42+'November 2021'!P42</f>
        <v>5.67</v>
      </c>
      <c r="R42" s="3">
        <v>0</v>
      </c>
      <c r="S42" s="3">
        <f>'October 2021'!S42+'November 2021'!R42</f>
        <v>0</v>
      </c>
      <c r="T42" s="3">
        <f t="shared" si="2"/>
        <v>5.67</v>
      </c>
      <c r="U42" s="3">
        <f t="shared" si="3"/>
        <v>13692.868999999997</v>
      </c>
    </row>
    <row r="43" spans="1:21" ht="38.25" customHeight="1">
      <c r="A43" s="116">
        <v>28</v>
      </c>
      <c r="B43" s="118" t="s">
        <v>50</v>
      </c>
      <c r="C43" s="3">
        <f>'October 2021'!H43</f>
        <v>1045.5000000000005</v>
      </c>
      <c r="D43" s="3">
        <v>3.95</v>
      </c>
      <c r="E43" s="3">
        <f>'October 2021'!E43+'November 2021'!D43</f>
        <v>77.872</v>
      </c>
      <c r="F43" s="3">
        <v>0</v>
      </c>
      <c r="G43" s="3">
        <f>'October 2021'!G43+'November 2021'!F43</f>
        <v>0</v>
      </c>
      <c r="H43" s="3">
        <f t="shared" si="0"/>
        <v>1049.4500000000005</v>
      </c>
      <c r="I43" s="3">
        <f>'October 2021'!N43</f>
        <v>0</v>
      </c>
      <c r="J43" s="3">
        <v>0</v>
      </c>
      <c r="K43" s="3">
        <f>'October 2021'!K43+'November 2021'!J43</f>
        <v>0</v>
      </c>
      <c r="L43" s="3">
        <v>0</v>
      </c>
      <c r="M43" s="3">
        <f>'October 2021'!M43+'November 2021'!L43</f>
        <v>0</v>
      </c>
      <c r="N43" s="3">
        <f t="shared" si="1"/>
        <v>0</v>
      </c>
      <c r="O43" s="3">
        <f>'October 2021'!T43</f>
        <v>0</v>
      </c>
      <c r="P43" s="3">
        <v>0</v>
      </c>
      <c r="Q43" s="3">
        <f>'October 2021'!Q43+'November 2021'!P43</f>
        <v>0</v>
      </c>
      <c r="R43" s="3">
        <v>0</v>
      </c>
      <c r="S43" s="3">
        <f>'October 2021'!S43+'November 2021'!R43</f>
        <v>0</v>
      </c>
      <c r="T43" s="3">
        <f t="shared" si="2"/>
        <v>0</v>
      </c>
      <c r="U43" s="3">
        <f t="shared" si="3"/>
        <v>1049.4500000000005</v>
      </c>
    </row>
    <row r="44" spans="1:21" s="23" customFormat="1" ht="38.25" customHeight="1">
      <c r="A44" s="115"/>
      <c r="B44" s="117" t="s">
        <v>51</v>
      </c>
      <c r="C44" s="6">
        <f>SUM(C40:C43)</f>
        <v>33192.631999999991</v>
      </c>
      <c r="D44" s="6">
        <f t="shared" ref="D44:U44" si="13">SUM(D40:D43)</f>
        <v>77.908000000000001</v>
      </c>
      <c r="E44" s="6">
        <f t="shared" si="13"/>
        <v>718.3</v>
      </c>
      <c r="F44" s="6">
        <f t="shared" si="13"/>
        <v>0</v>
      </c>
      <c r="G44" s="6">
        <f t="shared" si="13"/>
        <v>0</v>
      </c>
      <c r="H44" s="6">
        <f t="shared" si="13"/>
        <v>33270.539999999994</v>
      </c>
      <c r="I44" s="6">
        <f t="shared" si="13"/>
        <v>0</v>
      </c>
      <c r="J44" s="6">
        <f t="shared" si="13"/>
        <v>0</v>
      </c>
      <c r="K44" s="6">
        <f t="shared" si="13"/>
        <v>0</v>
      </c>
      <c r="L44" s="6">
        <f t="shared" si="13"/>
        <v>0</v>
      </c>
      <c r="M44" s="6">
        <f t="shared" si="13"/>
        <v>0</v>
      </c>
      <c r="N44" s="6">
        <f t="shared" si="1"/>
        <v>0</v>
      </c>
      <c r="O44" s="6">
        <f t="shared" si="13"/>
        <v>5.67</v>
      </c>
      <c r="P44" s="6">
        <f t="shared" si="13"/>
        <v>0</v>
      </c>
      <c r="Q44" s="6">
        <f t="shared" si="13"/>
        <v>5.67</v>
      </c>
      <c r="R44" s="6">
        <f t="shared" si="13"/>
        <v>0</v>
      </c>
      <c r="S44" s="6">
        <f t="shared" si="13"/>
        <v>0</v>
      </c>
      <c r="T44" s="6">
        <f t="shared" si="13"/>
        <v>5.67</v>
      </c>
      <c r="U44" s="6">
        <f t="shared" si="13"/>
        <v>33276.209999999992</v>
      </c>
    </row>
    <row r="45" spans="1:21" ht="38.25" customHeight="1">
      <c r="A45" s="116">
        <v>29</v>
      </c>
      <c r="B45" s="118" t="s">
        <v>52</v>
      </c>
      <c r="C45" s="3">
        <f>'October 2021'!H45</f>
        <v>8250.8021000000008</v>
      </c>
      <c r="D45" s="3">
        <v>17.04</v>
      </c>
      <c r="E45" s="3">
        <f>'October 2021'!E45+'November 2021'!D45</f>
        <v>219.4</v>
      </c>
      <c r="F45" s="3">
        <v>0</v>
      </c>
      <c r="G45" s="3">
        <f>'October 2021'!G45+'November 2021'!F45</f>
        <v>0</v>
      </c>
      <c r="H45" s="3">
        <f t="shared" si="0"/>
        <v>8267.8421000000017</v>
      </c>
      <c r="I45" s="3">
        <f>'October 2021'!N45</f>
        <v>1.2600000000000002</v>
      </c>
      <c r="J45" s="3">
        <v>0.02</v>
      </c>
      <c r="K45" s="3">
        <f>'October 2021'!K45+'November 2021'!J45</f>
        <v>0.42000000000000004</v>
      </c>
      <c r="L45" s="3">
        <v>0</v>
      </c>
      <c r="M45" s="3">
        <f>'October 2021'!M45+'November 2021'!L45</f>
        <v>0</v>
      </c>
      <c r="N45" s="3">
        <f t="shared" si="1"/>
        <v>1.2800000000000002</v>
      </c>
      <c r="O45" s="3">
        <f>'October 2021'!T45</f>
        <v>14.75</v>
      </c>
      <c r="P45" s="3">
        <v>0</v>
      </c>
      <c r="Q45" s="3">
        <f>'October 2021'!Q45+'November 2021'!P45</f>
        <v>0.32</v>
      </c>
      <c r="R45" s="3">
        <v>0</v>
      </c>
      <c r="S45" s="3">
        <f>'October 2021'!S45+'November 2021'!R45</f>
        <v>0</v>
      </c>
      <c r="T45" s="3">
        <f t="shared" si="2"/>
        <v>14.75</v>
      </c>
      <c r="U45" s="3">
        <f t="shared" si="3"/>
        <v>8283.8721000000023</v>
      </c>
    </row>
    <row r="46" spans="1:21" ht="38.25" customHeight="1">
      <c r="A46" s="116">
        <v>30</v>
      </c>
      <c r="B46" s="118" t="s">
        <v>53</v>
      </c>
      <c r="C46" s="3">
        <f>'October 2021'!H46</f>
        <v>7774.3050000000012</v>
      </c>
      <c r="D46" s="3">
        <v>11.8</v>
      </c>
      <c r="E46" s="3">
        <f>'October 2021'!E46+'November 2021'!D46</f>
        <v>118.97999999999999</v>
      </c>
      <c r="F46" s="3">
        <v>0</v>
      </c>
      <c r="G46" s="3">
        <f>'October 2021'!G46+'November 2021'!F46</f>
        <v>0</v>
      </c>
      <c r="H46" s="3">
        <f t="shared" si="0"/>
        <v>7786.1050000000014</v>
      </c>
      <c r="I46" s="3">
        <f>'October 2021'!N46</f>
        <v>0.96</v>
      </c>
      <c r="J46" s="3">
        <v>0</v>
      </c>
      <c r="K46" s="3">
        <f>'October 2021'!K46+'November 2021'!J46</f>
        <v>0</v>
      </c>
      <c r="L46" s="3">
        <v>0</v>
      </c>
      <c r="M46" s="3">
        <f>'October 2021'!M46+'November 2021'!L46</f>
        <v>0</v>
      </c>
      <c r="N46" s="3">
        <f t="shared" si="1"/>
        <v>0.96</v>
      </c>
      <c r="O46" s="3">
        <f>'October 2021'!T46</f>
        <v>0</v>
      </c>
      <c r="P46" s="3">
        <v>0</v>
      </c>
      <c r="Q46" s="3">
        <f>'October 2021'!Q46+'November 2021'!P46</f>
        <v>0</v>
      </c>
      <c r="R46" s="3">
        <v>0</v>
      </c>
      <c r="S46" s="3">
        <f>'October 2021'!S46+'November 2021'!R46</f>
        <v>0</v>
      </c>
      <c r="T46" s="3">
        <f t="shared" si="2"/>
        <v>0</v>
      </c>
      <c r="U46" s="3">
        <f t="shared" si="3"/>
        <v>7787.0650000000014</v>
      </c>
    </row>
    <row r="47" spans="1:21" s="23" customFormat="1" ht="38.25" customHeight="1">
      <c r="A47" s="116">
        <v>31</v>
      </c>
      <c r="B47" s="118" t="s">
        <v>54</v>
      </c>
      <c r="C47" s="3">
        <f>'October 2021'!H47</f>
        <v>8539.2900000000009</v>
      </c>
      <c r="D47" s="3">
        <v>74.150000000000006</v>
      </c>
      <c r="E47" s="3">
        <f>'October 2021'!E47+'November 2021'!D47</f>
        <v>215.01000000000002</v>
      </c>
      <c r="F47" s="3">
        <v>0</v>
      </c>
      <c r="G47" s="3">
        <f>'October 2021'!G47+'November 2021'!F47</f>
        <v>0</v>
      </c>
      <c r="H47" s="3">
        <f t="shared" si="0"/>
        <v>8613.44</v>
      </c>
      <c r="I47" s="3">
        <f>'October 2021'!N47</f>
        <v>6.89</v>
      </c>
      <c r="J47" s="3">
        <v>0</v>
      </c>
      <c r="K47" s="3">
        <f>'October 2021'!K47+'November 2021'!J47</f>
        <v>0</v>
      </c>
      <c r="L47" s="3">
        <v>0</v>
      </c>
      <c r="M47" s="3">
        <f>'October 2021'!M47+'November 2021'!L47</f>
        <v>0</v>
      </c>
      <c r="N47" s="3">
        <f t="shared" si="1"/>
        <v>6.89</v>
      </c>
      <c r="O47" s="3">
        <f>'October 2021'!T47</f>
        <v>0.03</v>
      </c>
      <c r="P47" s="3">
        <v>0</v>
      </c>
      <c r="Q47" s="3">
        <f>'October 2021'!Q47+'November 2021'!P47</f>
        <v>0</v>
      </c>
      <c r="R47" s="3">
        <v>0</v>
      </c>
      <c r="S47" s="3">
        <f>'October 2021'!S47+'November 2021'!R47</f>
        <v>0</v>
      </c>
      <c r="T47" s="3">
        <f t="shared" si="2"/>
        <v>0.03</v>
      </c>
      <c r="U47" s="3">
        <f t="shared" si="3"/>
        <v>8620.36</v>
      </c>
    </row>
    <row r="48" spans="1:21" s="23" customFormat="1" ht="38.25" customHeight="1">
      <c r="A48" s="116">
        <v>32</v>
      </c>
      <c r="B48" s="118" t="s">
        <v>55</v>
      </c>
      <c r="C48" s="3">
        <f>'October 2021'!H48</f>
        <v>7825.3789999999999</v>
      </c>
      <c r="D48" s="3">
        <v>17.66</v>
      </c>
      <c r="E48" s="3">
        <f>'October 2021'!E48+'November 2021'!D48</f>
        <v>341.00900000000001</v>
      </c>
      <c r="F48" s="3">
        <v>0</v>
      </c>
      <c r="G48" s="3">
        <f>'October 2021'!G48+'November 2021'!F48</f>
        <v>0</v>
      </c>
      <c r="H48" s="3">
        <f t="shared" si="0"/>
        <v>7843.0389999999998</v>
      </c>
      <c r="I48" s="3">
        <f>'October 2021'!N48</f>
        <v>0.505</v>
      </c>
      <c r="J48" s="3">
        <v>0</v>
      </c>
      <c r="K48" s="3">
        <f>'October 2021'!K48+'November 2021'!J48</f>
        <v>0</v>
      </c>
      <c r="L48" s="3">
        <v>0</v>
      </c>
      <c r="M48" s="3">
        <f>'October 2021'!M48+'November 2021'!L48</f>
        <v>0</v>
      </c>
      <c r="N48" s="3">
        <f t="shared" si="1"/>
        <v>0.505</v>
      </c>
      <c r="O48" s="3">
        <f>'October 2021'!T48</f>
        <v>0</v>
      </c>
      <c r="P48" s="3">
        <v>0</v>
      </c>
      <c r="Q48" s="3">
        <f>'October 2021'!Q48+'November 2021'!P48</f>
        <v>0</v>
      </c>
      <c r="R48" s="3">
        <v>0</v>
      </c>
      <c r="S48" s="3">
        <f>'October 2021'!S48+'November 2021'!R48</f>
        <v>0</v>
      </c>
      <c r="T48" s="3">
        <f t="shared" si="2"/>
        <v>0</v>
      </c>
      <c r="U48" s="3">
        <f t="shared" si="3"/>
        <v>7843.5439999999999</v>
      </c>
    </row>
    <row r="49" spans="1:21" s="23" customFormat="1" ht="38.25" customHeight="1">
      <c r="A49" s="115"/>
      <c r="B49" s="117" t="s">
        <v>56</v>
      </c>
      <c r="C49" s="6">
        <f>SUM(C45:C48)</f>
        <v>32389.776100000003</v>
      </c>
      <c r="D49" s="6">
        <f t="shared" ref="D49:U49" si="14">SUM(D45:D48)</f>
        <v>120.65</v>
      </c>
      <c r="E49" s="6">
        <f t="shared" si="14"/>
        <v>894.399</v>
      </c>
      <c r="F49" s="6">
        <f t="shared" si="14"/>
        <v>0</v>
      </c>
      <c r="G49" s="6">
        <f t="shared" si="14"/>
        <v>0</v>
      </c>
      <c r="H49" s="6">
        <f t="shared" si="14"/>
        <v>32510.426100000004</v>
      </c>
      <c r="I49" s="6">
        <f t="shared" si="14"/>
        <v>9.6150000000000002</v>
      </c>
      <c r="J49" s="6">
        <f t="shared" si="14"/>
        <v>0.02</v>
      </c>
      <c r="K49" s="6">
        <f t="shared" si="14"/>
        <v>0.42000000000000004</v>
      </c>
      <c r="L49" s="6">
        <f t="shared" si="14"/>
        <v>0</v>
      </c>
      <c r="M49" s="6">
        <f t="shared" si="14"/>
        <v>0</v>
      </c>
      <c r="N49" s="6">
        <f t="shared" si="1"/>
        <v>9.6349999999999998</v>
      </c>
      <c r="O49" s="6">
        <f t="shared" si="14"/>
        <v>14.78</v>
      </c>
      <c r="P49" s="6">
        <f t="shared" si="14"/>
        <v>0</v>
      </c>
      <c r="Q49" s="6">
        <f t="shared" si="14"/>
        <v>0.32</v>
      </c>
      <c r="R49" s="6">
        <f t="shared" si="14"/>
        <v>0</v>
      </c>
      <c r="S49" s="6">
        <f t="shared" si="14"/>
        <v>0</v>
      </c>
      <c r="T49" s="6">
        <f t="shared" si="14"/>
        <v>14.78</v>
      </c>
      <c r="U49" s="6">
        <f t="shared" si="14"/>
        <v>32534.841100000005</v>
      </c>
    </row>
    <row r="50" spans="1:21" s="23" customFormat="1" ht="38.25" customHeight="1">
      <c r="A50" s="115"/>
      <c r="B50" s="117" t="s">
        <v>57</v>
      </c>
      <c r="C50" s="6">
        <f>C49+C44</f>
        <v>65582.408100000001</v>
      </c>
      <c r="D50" s="6">
        <f t="shared" ref="D50:U50" si="15">D49+D44</f>
        <v>198.55799999999999</v>
      </c>
      <c r="E50" s="6">
        <f t="shared" si="15"/>
        <v>1612.6990000000001</v>
      </c>
      <c r="F50" s="6">
        <f t="shared" si="15"/>
        <v>0</v>
      </c>
      <c r="G50" s="6">
        <f t="shared" si="15"/>
        <v>0</v>
      </c>
      <c r="H50" s="6">
        <f t="shared" si="15"/>
        <v>65780.966099999991</v>
      </c>
      <c r="I50" s="6">
        <f t="shared" si="15"/>
        <v>9.6150000000000002</v>
      </c>
      <c r="J50" s="6">
        <f t="shared" si="15"/>
        <v>0.02</v>
      </c>
      <c r="K50" s="6">
        <f t="shared" si="15"/>
        <v>0.42000000000000004</v>
      </c>
      <c r="L50" s="6">
        <f t="shared" si="15"/>
        <v>0</v>
      </c>
      <c r="M50" s="6">
        <f t="shared" si="15"/>
        <v>0</v>
      </c>
      <c r="N50" s="6">
        <f t="shared" si="1"/>
        <v>9.6349999999999998</v>
      </c>
      <c r="O50" s="6">
        <f t="shared" si="15"/>
        <v>20.45</v>
      </c>
      <c r="P50" s="6">
        <f t="shared" si="15"/>
        <v>0</v>
      </c>
      <c r="Q50" s="6">
        <f t="shared" si="15"/>
        <v>5.99</v>
      </c>
      <c r="R50" s="6">
        <f t="shared" si="15"/>
        <v>0</v>
      </c>
      <c r="S50" s="6">
        <f t="shared" si="15"/>
        <v>0</v>
      </c>
      <c r="T50" s="6">
        <f t="shared" si="15"/>
        <v>20.45</v>
      </c>
      <c r="U50" s="6">
        <f t="shared" si="15"/>
        <v>65811.051099999997</v>
      </c>
    </row>
    <row r="51" spans="1:21" s="23" customFormat="1" ht="38.25" customHeight="1">
      <c r="A51" s="115"/>
      <c r="B51" s="117" t="s">
        <v>58</v>
      </c>
      <c r="C51" s="6">
        <f>C50+C39+C25</f>
        <v>113856.91389999999</v>
      </c>
      <c r="D51" s="6">
        <f t="shared" ref="D51:U51" si="16">D50+D39+D25</f>
        <v>328.87799999999999</v>
      </c>
      <c r="E51" s="6">
        <f t="shared" si="16"/>
        <v>2242.2439999999997</v>
      </c>
      <c r="F51" s="6">
        <f t="shared" si="16"/>
        <v>40.299999999999997</v>
      </c>
      <c r="G51" s="6">
        <f t="shared" si="16"/>
        <v>230.05799999999999</v>
      </c>
      <c r="H51" s="6">
        <f t="shared" si="16"/>
        <v>114145.49189999999</v>
      </c>
      <c r="I51" s="6">
        <f t="shared" si="16"/>
        <v>7460.5740000000005</v>
      </c>
      <c r="J51" s="6">
        <f t="shared" si="16"/>
        <v>63.675999999999995</v>
      </c>
      <c r="K51" s="6">
        <f t="shared" si="16"/>
        <v>619.30500000000006</v>
      </c>
      <c r="L51" s="6">
        <f t="shared" si="16"/>
        <v>0</v>
      </c>
      <c r="M51" s="6">
        <f t="shared" si="16"/>
        <v>19.510000000000002</v>
      </c>
      <c r="N51" s="6">
        <f t="shared" si="1"/>
        <v>7524.2500000000009</v>
      </c>
      <c r="O51" s="6">
        <f t="shared" si="16"/>
        <v>915.84899999999993</v>
      </c>
      <c r="P51" s="6">
        <f t="shared" si="16"/>
        <v>0.02</v>
      </c>
      <c r="Q51" s="6">
        <f t="shared" si="16"/>
        <v>10.727</v>
      </c>
      <c r="R51" s="6">
        <f t="shared" si="16"/>
        <v>0</v>
      </c>
      <c r="S51" s="6">
        <f t="shared" si="16"/>
        <v>19.554999999999996</v>
      </c>
      <c r="T51" s="6">
        <f t="shared" si="16"/>
        <v>915.86899999999991</v>
      </c>
      <c r="U51" s="6">
        <f t="shared" si="16"/>
        <v>122585.6109</v>
      </c>
    </row>
    <row r="52" spans="1:21" s="23" customFormat="1" ht="38.25" customHeight="1">
      <c r="A52" s="38"/>
      <c r="B52" s="48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</row>
    <row r="53" spans="1:21" s="38" customFormat="1" ht="24.75" customHeight="1">
      <c r="B53" s="46"/>
      <c r="C53" s="213" t="s">
        <v>59</v>
      </c>
      <c r="D53" s="213"/>
      <c r="E53" s="213"/>
      <c r="F53" s="213"/>
      <c r="G53" s="213"/>
      <c r="H53" s="22"/>
      <c r="I53" s="119"/>
      <c r="J53" s="119">
        <f>D51+J51+P51-F51-L51-R51</f>
        <v>352.27399999999994</v>
      </c>
      <c r="K53" s="119"/>
      <c r="L53" s="119"/>
      <c r="M53" s="119"/>
      <c r="N53" s="119"/>
      <c r="R53" s="119"/>
      <c r="U53" s="119"/>
    </row>
    <row r="54" spans="1:21" s="38" customFormat="1" ht="30" customHeight="1">
      <c r="B54" s="46"/>
      <c r="C54" s="213" t="s">
        <v>60</v>
      </c>
      <c r="D54" s="213"/>
      <c r="E54" s="213"/>
      <c r="F54" s="213"/>
      <c r="G54" s="213"/>
      <c r="H54" s="19"/>
      <c r="I54" s="119"/>
      <c r="J54" s="119">
        <f>E51+K51+Q51-G51-M51-S51</f>
        <v>2603.1529999999998</v>
      </c>
      <c r="K54" s="119"/>
      <c r="L54" s="119"/>
      <c r="M54" s="119"/>
      <c r="N54" s="119"/>
      <c r="R54" s="119"/>
      <c r="T54" s="119"/>
    </row>
    <row r="55" spans="1:21" ht="33" customHeight="1">
      <c r="C55" s="213" t="s">
        <v>61</v>
      </c>
      <c r="D55" s="213"/>
      <c r="E55" s="213"/>
      <c r="F55" s="213"/>
      <c r="G55" s="213"/>
      <c r="H55" s="19"/>
      <c r="I55" s="39"/>
      <c r="J55" s="46">
        <f>H51+N51+T51</f>
        <v>122585.6109</v>
      </c>
      <c r="K55" s="19"/>
      <c r="L55" s="19"/>
      <c r="M55" s="19"/>
      <c r="N55" s="19"/>
      <c r="P55" s="38"/>
      <c r="Q55" s="40"/>
      <c r="U55" s="40"/>
    </row>
    <row r="56" spans="1:21" ht="33" customHeight="1">
      <c r="C56" s="41"/>
      <c r="D56" s="119"/>
      <c r="E56" s="119"/>
      <c r="F56" s="119"/>
      <c r="G56" s="119"/>
      <c r="H56" s="19"/>
      <c r="I56" s="39"/>
      <c r="J56" s="119"/>
      <c r="K56" s="19"/>
      <c r="L56" s="19"/>
      <c r="M56" s="19"/>
      <c r="N56" s="28">
        <f>'[1]sep 2020 '!J56+'November 2021'!J53</f>
        <v>117103.18489999999</v>
      </c>
      <c r="P56" s="38"/>
      <c r="Q56" s="40"/>
      <c r="U56" s="40"/>
    </row>
    <row r="57" spans="1:21" ht="37.5" customHeight="1">
      <c r="B57" s="201" t="s">
        <v>62</v>
      </c>
      <c r="C57" s="201"/>
      <c r="D57" s="201"/>
      <c r="E57" s="201"/>
      <c r="F57" s="201"/>
      <c r="G57" s="22"/>
      <c r="H57" s="23"/>
      <c r="I57" s="24"/>
      <c r="J57" s="202"/>
      <c r="K57" s="199"/>
      <c r="L57" s="199"/>
      <c r="M57" s="42">
        <f>'[3]April 2021'!J55+'November 2021'!J53</f>
        <v>120568.7929</v>
      </c>
      <c r="N57" s="23"/>
      <c r="O57" s="23"/>
      <c r="P57" s="114"/>
      <c r="Q57" s="201" t="s">
        <v>63</v>
      </c>
      <c r="R57" s="201"/>
      <c r="S57" s="201"/>
      <c r="T57" s="201"/>
      <c r="U57" s="201"/>
    </row>
    <row r="58" spans="1:21" ht="37.5" customHeight="1">
      <c r="B58" s="201" t="s">
        <v>64</v>
      </c>
      <c r="C58" s="201"/>
      <c r="D58" s="201"/>
      <c r="E58" s="201"/>
      <c r="F58" s="201"/>
      <c r="G58" s="23"/>
      <c r="H58" s="22"/>
      <c r="I58" s="26"/>
      <c r="J58" s="27"/>
      <c r="K58" s="113"/>
      <c r="L58" s="27"/>
      <c r="M58" s="23"/>
      <c r="N58" s="57">
        <f>'[3]July 2021'!J55+'November 2021'!J53</f>
        <v>121357.54389999999</v>
      </c>
      <c r="O58" s="57">
        <f>'[3]April 2021'!J55+'November 2021'!J53</f>
        <v>120568.7929</v>
      </c>
      <c r="P58" s="114"/>
      <c r="Q58" s="201" t="s">
        <v>64</v>
      </c>
      <c r="R58" s="201"/>
      <c r="S58" s="201"/>
      <c r="T58" s="201"/>
      <c r="U58" s="201"/>
    </row>
    <row r="59" spans="1:21" ht="37.5" customHeight="1">
      <c r="H59" s="28">
        <f>'[1]Feb 2021'!J55+'November 2021'!J53</f>
        <v>120047.9819</v>
      </c>
      <c r="J59" s="199" t="s">
        <v>65</v>
      </c>
      <c r="K59" s="199"/>
      <c r="L59" s="199"/>
      <c r="M59" s="28" t="e">
        <f>#REF!+'November 2021'!J53</f>
        <v>#REF!</v>
      </c>
    </row>
    <row r="60" spans="1:21" ht="37.5" customHeight="1">
      <c r="G60" s="19"/>
      <c r="H60" s="28">
        <f>H51+N51+T51</f>
        <v>122585.6109</v>
      </c>
      <c r="J60" s="199" t="s">
        <v>66</v>
      </c>
      <c r="K60" s="199"/>
      <c r="L60" s="199"/>
      <c r="M60" s="28" t="e">
        <f>#REF!+'November 2021'!J53</f>
        <v>#REF!</v>
      </c>
    </row>
    <row r="61" spans="1:21">
      <c r="H61" s="43"/>
    </row>
    <row r="62" spans="1:21">
      <c r="H62" s="28">
        <f>'[1]nov 2020'!J56+'November 2021'!J53</f>
        <v>118967.1249</v>
      </c>
      <c r="I62" s="44"/>
      <c r="J62" s="43"/>
    </row>
    <row r="63" spans="1:21">
      <c r="F63" s="19">
        <f>C11-'December 2021'!C11</f>
        <v>108.37699999999995</v>
      </c>
      <c r="H63" s="28">
        <f>'[1]nov 2020'!J56+'November 2021'!J53</f>
        <v>118967.1249</v>
      </c>
      <c r="I63" s="97">
        <f>'[3]June 2021)'!J55+'November 2021'!J53</f>
        <v>121028.77290000001</v>
      </c>
      <c r="J63" s="43"/>
    </row>
    <row r="64" spans="1:21">
      <c r="H64" s="28">
        <f>'[2]nov 17'!J53+'[2]dec 17'!J51</f>
        <v>98988.2883</v>
      </c>
      <c r="I64" s="44"/>
      <c r="J64" s="43"/>
      <c r="K64" s="19"/>
    </row>
    <row r="65" spans="8:21">
      <c r="H65" s="43"/>
      <c r="I65" s="44"/>
      <c r="J65" s="43"/>
    </row>
    <row r="66" spans="8:21">
      <c r="H66" s="43"/>
      <c r="I66" s="44"/>
      <c r="J66" s="43"/>
    </row>
    <row r="67" spans="8:21">
      <c r="P67" s="21"/>
      <c r="Q67" s="21"/>
      <c r="R67" s="21"/>
      <c r="S67" s="35"/>
      <c r="T67" s="21"/>
      <c r="U67" s="21"/>
    </row>
    <row r="68" spans="8:21">
      <c r="P68" s="21"/>
      <c r="Q68" s="21"/>
      <c r="R68" s="21"/>
      <c r="S68" s="35"/>
      <c r="T68" s="21"/>
      <c r="U68" s="21"/>
    </row>
  </sheetData>
  <mergeCells count="30"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  <mergeCell ref="Q57:U57"/>
    <mergeCell ref="B58:F58"/>
    <mergeCell ref="Q58:U58"/>
    <mergeCell ref="P5:Q5"/>
    <mergeCell ref="R5:S5"/>
    <mergeCell ref="T5:T6"/>
    <mergeCell ref="U5:U6"/>
    <mergeCell ref="C53:G53"/>
    <mergeCell ref="C54:G54"/>
    <mergeCell ref="H5:H6"/>
    <mergeCell ref="I5:I6"/>
    <mergeCell ref="J5:K5"/>
    <mergeCell ref="L5:M5"/>
    <mergeCell ref="N5:N6"/>
    <mergeCell ref="O5:O6"/>
    <mergeCell ref="J59:L59"/>
    <mergeCell ref="J60:L60"/>
    <mergeCell ref="C55:G55"/>
    <mergeCell ref="B57:F57"/>
    <mergeCell ref="J57:L57"/>
  </mergeCells>
  <pageMargins left="0.15748031496062992" right="0.23622047244094491" top="0.27559055118110237" bottom="0.15748031496062992" header="0.19685039370078741" footer="0.15748031496062992"/>
  <pageSetup paperSize="8" scale="3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15</vt:i4>
      </vt:variant>
    </vt:vector>
  </HeadingPairs>
  <TitlesOfParts>
    <vt:vector size="31" baseType="lpstr">
      <vt:lpstr>March 2021</vt:lpstr>
      <vt:lpstr>April 2021</vt:lpstr>
      <vt:lpstr>May 2021</vt:lpstr>
      <vt:lpstr>June 2021)</vt:lpstr>
      <vt:lpstr>July 2021</vt:lpstr>
      <vt:lpstr>august 2021</vt:lpstr>
      <vt:lpstr>september 2021</vt:lpstr>
      <vt:lpstr>October 2021</vt:lpstr>
      <vt:lpstr>November 2021</vt:lpstr>
      <vt:lpstr>December 2021</vt:lpstr>
      <vt:lpstr>January 2022</vt:lpstr>
      <vt:lpstr>February 2022 </vt:lpstr>
      <vt:lpstr>March 2022 </vt:lpstr>
      <vt:lpstr>April-2022</vt:lpstr>
      <vt:lpstr>May -2022</vt:lpstr>
      <vt:lpstr>HT</vt:lpstr>
      <vt:lpstr>'April 2021'!Print_Area</vt:lpstr>
      <vt:lpstr>'April-2022'!Print_Area</vt:lpstr>
      <vt:lpstr>'august 2021'!Print_Area</vt:lpstr>
      <vt:lpstr>'December 2021'!Print_Area</vt:lpstr>
      <vt:lpstr>'February 2022 '!Print_Area</vt:lpstr>
      <vt:lpstr>'January 2022'!Print_Area</vt:lpstr>
      <vt:lpstr>'July 2021'!Print_Area</vt:lpstr>
      <vt:lpstr>'June 2021)'!Print_Area</vt:lpstr>
      <vt:lpstr>'March 2021'!Print_Area</vt:lpstr>
      <vt:lpstr>'March 2022 '!Print_Area</vt:lpstr>
      <vt:lpstr>'May 2021'!Print_Area</vt:lpstr>
      <vt:lpstr>'May -2022'!Print_Area</vt:lpstr>
      <vt:lpstr>'November 2021'!Print_Area</vt:lpstr>
      <vt:lpstr>'October 2021'!Print_Area</vt:lpstr>
      <vt:lpstr>'september 2021'!Print_Area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2022-06-13T06:45:12Z</dcterms:modified>
</cp:coreProperties>
</file>