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3" activeTab="30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 -2022  " sheetId="67" r:id="rId23"/>
    <sheet name="May-2022" sheetId="68" r:id="rId24"/>
    <sheet name="June-2022" sheetId="69" r:id="rId25"/>
    <sheet name="July-2022" sheetId="71" r:id="rId26"/>
    <sheet name="August-2022" sheetId="73" r:id="rId27"/>
    <sheet name="Sep-2022" sheetId="75" r:id="rId28"/>
    <sheet name="Oct-2022" sheetId="76" r:id="rId29"/>
    <sheet name="Nov-2022 " sheetId="77" r:id="rId30"/>
    <sheet name="Dec-2022" sheetId="78" r:id="rId31"/>
    <sheet name="LT" sheetId="74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3">'April-2021'!$A$1:$U$61</definedName>
    <definedName name="_xlnm.Print_Area" localSheetId="7">'aug-2021'!$A$1:$U$61</definedName>
    <definedName name="_xlnm.Print_Area" localSheetId="26">'August-2022'!$A$1:$V$51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'dec-2021'!$A$1:$U$61</definedName>
    <definedName name="_xlnm.Print_Area" localSheetId="30">'Dec-2022'!$A$1:$V$61</definedName>
    <definedName name="_xlnm.Print_Area" localSheetId="6">'july-2021'!$A$1:$U$61</definedName>
    <definedName name="_xlnm.Print_Area" localSheetId="25">'July-2022'!$A$1:$U$51</definedName>
    <definedName name="_xlnm.Print_Area" localSheetId="5">'june-2021'!$A$1:$U$61</definedName>
    <definedName name="_xlnm.Print_Area" localSheetId="14">kolar!$A$1:$U$11</definedName>
    <definedName name="_xlnm.Print_Area" localSheetId="0">'march 2020'!$A$1:$U$56</definedName>
    <definedName name="_xlnm.Print_Area" localSheetId="2">'March-2021'!$A$1:$U$61</definedName>
    <definedName name="_xlnm.Print_Area" localSheetId="4">'may-2021'!$A$1:$U$61</definedName>
    <definedName name="_xlnm.Print_Area" localSheetId="10">'Nov-2021'!$A$1:$U$61</definedName>
    <definedName name="_xlnm.Print_Area" localSheetId="29">'Nov-2022 '!$A$1:$V$61</definedName>
    <definedName name="_xlnm.Print_Area" localSheetId="9">'Oct-2021'!$A$1:$U$61</definedName>
    <definedName name="_xlnm.Print_Area" localSheetId="28">'Oct-2022'!$A$1:$V$51</definedName>
    <definedName name="_xlnm.Print_Area" localSheetId="15">ramanagr!$A$1:$U$11</definedName>
    <definedName name="_xlnm.Print_Area" localSheetId="8">'Sep-2021'!$A$1:$U$61</definedName>
    <definedName name="_xlnm.Print_Area" localSheetId="27">'Sep-2022'!$A$1:$V$51</definedName>
  </definedNames>
  <calcPr calcId="144525"/>
</workbook>
</file>

<file path=xl/calcChain.xml><?xml version="1.0" encoding="utf-8"?>
<calcChain xmlns="http://schemas.openxmlformats.org/spreadsheetml/2006/main">
  <c r="H63" i="78" l="1"/>
  <c r="M59" i="78"/>
  <c r="H59" i="78"/>
  <c r="M58" i="78"/>
  <c r="M56" i="78"/>
  <c r="M55" i="78"/>
  <c r="M53" i="78"/>
  <c r="V50" i="78"/>
  <c r="H63" i="77" l="1"/>
  <c r="M59" i="77"/>
  <c r="H59" i="77"/>
  <c r="M58" i="77"/>
  <c r="M56" i="77"/>
  <c r="M55" i="77"/>
  <c r="M53" i="77"/>
  <c r="J53" i="77"/>
  <c r="J52" i="77"/>
  <c r="J51" i="77"/>
  <c r="V50" i="77"/>
  <c r="J53" i="78" l="1"/>
  <c r="J52" i="78"/>
  <c r="J51" i="78"/>
  <c r="H64" i="76"/>
  <c r="M60" i="76"/>
  <c r="H60" i="76"/>
  <c r="M59" i="76"/>
  <c r="M57" i="76"/>
  <c r="M56" i="76"/>
  <c r="M54" i="76"/>
  <c r="J54" i="76"/>
  <c r="J53" i="76"/>
  <c r="J52" i="76"/>
  <c r="V50" i="76"/>
  <c r="H64" i="75" l="1"/>
  <c r="M60" i="75"/>
  <c r="H60" i="75"/>
  <c r="M59" i="75"/>
  <c r="M57" i="75"/>
  <c r="M56" i="75"/>
  <c r="M54" i="75"/>
  <c r="J54" i="75"/>
  <c r="J53" i="75"/>
  <c r="J52" i="75"/>
  <c r="V50" i="75"/>
  <c r="H64" i="73" l="1"/>
  <c r="M60" i="73"/>
  <c r="H60" i="73"/>
  <c r="M59" i="73"/>
  <c r="M57" i="73"/>
  <c r="M56" i="73"/>
  <c r="M54" i="73"/>
  <c r="J54" i="73"/>
  <c r="J53" i="73"/>
  <c r="J52" i="73"/>
  <c r="V50" i="73"/>
  <c r="H64" i="71"/>
  <c r="M60" i="71"/>
  <c r="H60" i="71"/>
  <c r="M59" i="71"/>
  <c r="M57" i="71"/>
  <c r="M56" i="71"/>
  <c r="M54" i="71"/>
  <c r="J54" i="71"/>
  <c r="J53" i="71"/>
  <c r="J52" i="71"/>
  <c r="V50" i="71"/>
  <c r="H64" i="69" l="1"/>
  <c r="M60" i="69"/>
  <c r="H60" i="69"/>
  <c r="M59" i="69"/>
  <c r="M57" i="69"/>
  <c r="M56" i="69"/>
  <c r="M54" i="69"/>
  <c r="J54" i="69"/>
  <c r="J53" i="69"/>
  <c r="J52" i="69"/>
  <c r="V50" i="69"/>
  <c r="H64" i="68" l="1"/>
  <c r="M60" i="68"/>
  <c r="H60" i="68"/>
  <c r="M59" i="68"/>
  <c r="M57" i="68"/>
  <c r="M56" i="68"/>
  <c r="M54" i="68"/>
  <c r="V50" i="68"/>
  <c r="C49" i="68"/>
  <c r="C50" i="68" s="1"/>
  <c r="C48" i="68"/>
  <c r="C43" i="68"/>
  <c r="C37" i="68"/>
  <c r="C32" i="68"/>
  <c r="C38" i="68" s="1"/>
  <c r="C27" i="68"/>
  <c r="C23" i="68"/>
  <c r="C24" i="68" s="1"/>
  <c r="C18" i="68"/>
  <c r="C14" i="68"/>
  <c r="C10" i="68"/>
  <c r="J52" i="68" l="1"/>
  <c r="J53" i="68"/>
  <c r="H64" i="67"/>
  <c r="M60" i="67"/>
  <c r="H60" i="67"/>
  <c r="M59" i="67"/>
  <c r="M57" i="67"/>
  <c r="M56" i="67"/>
  <c r="M54" i="67"/>
  <c r="V50" i="67"/>
  <c r="D49" i="67"/>
  <c r="R48" i="67"/>
  <c r="M48" i="67"/>
  <c r="M49" i="67" s="1"/>
  <c r="L48" i="67"/>
  <c r="L49" i="67" s="1"/>
  <c r="K48" i="67"/>
  <c r="J48" i="67"/>
  <c r="F48" i="67"/>
  <c r="D48" i="67"/>
  <c r="S48" i="67"/>
  <c r="S49" i="67" s="1"/>
  <c r="Q48" i="67"/>
  <c r="P48" i="67"/>
  <c r="T48" i="67"/>
  <c r="I48" i="67"/>
  <c r="G48" i="67"/>
  <c r="E48" i="67"/>
  <c r="C48" i="67"/>
  <c r="R43" i="67"/>
  <c r="P43" i="67"/>
  <c r="M43" i="67"/>
  <c r="L43" i="67"/>
  <c r="K43" i="67"/>
  <c r="J43" i="67"/>
  <c r="J49" i="67" s="1"/>
  <c r="F43" i="67"/>
  <c r="F49" i="67" s="1"/>
  <c r="D43" i="67"/>
  <c r="S43" i="67"/>
  <c r="Q43" i="67"/>
  <c r="T43" i="67"/>
  <c r="I43" i="67"/>
  <c r="G43" i="67"/>
  <c r="E43" i="67"/>
  <c r="C43" i="67"/>
  <c r="R37" i="67"/>
  <c r="R38" i="67" s="1"/>
  <c r="Q37" i="67"/>
  <c r="P37" i="67"/>
  <c r="L37" i="67"/>
  <c r="J37" i="67"/>
  <c r="G37" i="67"/>
  <c r="F37" i="67"/>
  <c r="E37" i="67"/>
  <c r="D37" i="67"/>
  <c r="S37" i="67"/>
  <c r="O37" i="67"/>
  <c r="N37" i="67"/>
  <c r="M37" i="67"/>
  <c r="K37" i="67"/>
  <c r="I37" i="67"/>
  <c r="C37" i="67"/>
  <c r="R32" i="67"/>
  <c r="Q32" i="67"/>
  <c r="P32" i="67"/>
  <c r="P38" i="67" s="1"/>
  <c r="L32" i="67"/>
  <c r="G32" i="67"/>
  <c r="F32" i="67"/>
  <c r="E32" i="67"/>
  <c r="D32" i="67"/>
  <c r="S32" i="67"/>
  <c r="O32" i="67"/>
  <c r="M32" i="67"/>
  <c r="K32" i="67"/>
  <c r="J32" i="67"/>
  <c r="J38" i="67" s="1"/>
  <c r="N32" i="67"/>
  <c r="C32" i="67"/>
  <c r="S27" i="67"/>
  <c r="R27" i="67"/>
  <c r="P27" i="67"/>
  <c r="L27" i="67"/>
  <c r="I27" i="67"/>
  <c r="G27" i="67"/>
  <c r="F27" i="67"/>
  <c r="D27" i="67"/>
  <c r="M27" i="67"/>
  <c r="J27" i="67"/>
  <c r="Q27" i="67"/>
  <c r="O27" i="67"/>
  <c r="N27" i="67"/>
  <c r="K27" i="67"/>
  <c r="E27" i="67"/>
  <c r="R23" i="67"/>
  <c r="P23" i="67"/>
  <c r="L23" i="67"/>
  <c r="J23" i="67"/>
  <c r="F23" i="67"/>
  <c r="D23" i="67"/>
  <c r="M23" i="67"/>
  <c r="S23" i="67"/>
  <c r="Q23" i="67"/>
  <c r="N23" i="67"/>
  <c r="K23" i="67"/>
  <c r="I23" i="67"/>
  <c r="G23" i="67"/>
  <c r="E23" i="67"/>
  <c r="C23" i="67"/>
  <c r="R18" i="67"/>
  <c r="P18" i="67"/>
  <c r="L18" i="67"/>
  <c r="K18" i="67"/>
  <c r="J18" i="67"/>
  <c r="F18" i="67"/>
  <c r="D18" i="67"/>
  <c r="Q18" i="67"/>
  <c r="S18" i="67"/>
  <c r="T18" i="67"/>
  <c r="O18" i="67"/>
  <c r="N18" i="67"/>
  <c r="M18" i="67"/>
  <c r="I18" i="67"/>
  <c r="G18" i="67"/>
  <c r="E18" i="67"/>
  <c r="C18" i="67"/>
  <c r="R14" i="67"/>
  <c r="P14" i="67"/>
  <c r="L14" i="67"/>
  <c r="J14" i="67"/>
  <c r="I14" i="67"/>
  <c r="F14" i="67"/>
  <c r="D14" i="67"/>
  <c r="O14" i="67"/>
  <c r="S14" i="67"/>
  <c r="Q14" i="67"/>
  <c r="M14" i="67"/>
  <c r="K14" i="67"/>
  <c r="N14" i="67"/>
  <c r="G14" i="67"/>
  <c r="E14" i="67"/>
  <c r="C14" i="67"/>
  <c r="R10" i="67"/>
  <c r="P10" i="67"/>
  <c r="L10" i="67"/>
  <c r="J10" i="67"/>
  <c r="F10" i="67"/>
  <c r="D10" i="67"/>
  <c r="O10" i="67"/>
  <c r="S10" i="67"/>
  <c r="Q10" i="67"/>
  <c r="M10" i="67"/>
  <c r="K10" i="67"/>
  <c r="G10" i="67"/>
  <c r="E10" i="67"/>
  <c r="C6" i="66"/>
  <c r="H6" i="66" s="1"/>
  <c r="E6" i="66"/>
  <c r="G6" i="66"/>
  <c r="I6" i="66"/>
  <c r="K6" i="66"/>
  <c r="M6" i="66"/>
  <c r="N6" i="66"/>
  <c r="O6" i="66"/>
  <c r="T6" i="66" s="1"/>
  <c r="Q6" i="66"/>
  <c r="S6" i="66"/>
  <c r="C7" i="66"/>
  <c r="H7" i="66" s="1"/>
  <c r="E7" i="66"/>
  <c r="G7" i="66"/>
  <c r="I7" i="66"/>
  <c r="N7" i="66" s="1"/>
  <c r="K7" i="66"/>
  <c r="M7" i="66"/>
  <c r="O7" i="66"/>
  <c r="T7" i="66" s="1"/>
  <c r="Q7" i="66"/>
  <c r="S7" i="66"/>
  <c r="C8" i="66"/>
  <c r="E8" i="66"/>
  <c r="G8" i="66"/>
  <c r="H8" i="66"/>
  <c r="I8" i="66"/>
  <c r="K8" i="66"/>
  <c r="M8" i="66"/>
  <c r="N8" i="66"/>
  <c r="O8" i="66"/>
  <c r="T8" i="66" s="1"/>
  <c r="Q8" i="66"/>
  <c r="S8" i="66"/>
  <c r="C9" i="66"/>
  <c r="H9" i="66" s="1"/>
  <c r="E9" i="66"/>
  <c r="G9" i="66"/>
  <c r="I9" i="66"/>
  <c r="N9" i="66" s="1"/>
  <c r="K9" i="66"/>
  <c r="M9" i="66"/>
  <c r="O9" i="66"/>
  <c r="T9" i="66" s="1"/>
  <c r="Q9" i="66"/>
  <c r="S9" i="66"/>
  <c r="C11" i="66"/>
  <c r="H11" i="66" s="1"/>
  <c r="E11" i="66"/>
  <c r="G11" i="66"/>
  <c r="I11" i="66"/>
  <c r="N11" i="66" s="1"/>
  <c r="K11" i="66"/>
  <c r="M11" i="66"/>
  <c r="O11" i="66"/>
  <c r="P11" i="66"/>
  <c r="Q11" i="66"/>
  <c r="S11" i="66"/>
  <c r="T11" i="66"/>
  <c r="C12" i="66"/>
  <c r="H12" i="66" s="1"/>
  <c r="E12" i="66"/>
  <c r="G12" i="66"/>
  <c r="I12" i="66"/>
  <c r="N12" i="66" s="1"/>
  <c r="K12" i="66"/>
  <c r="M12" i="66"/>
  <c r="O12" i="66"/>
  <c r="T12" i="66" s="1"/>
  <c r="Q12" i="66"/>
  <c r="S12" i="66"/>
  <c r="C13" i="66"/>
  <c r="E13" i="66"/>
  <c r="G13" i="66"/>
  <c r="H13" i="66"/>
  <c r="I13" i="66"/>
  <c r="K13" i="66"/>
  <c r="M13" i="66"/>
  <c r="N13" i="66"/>
  <c r="O13" i="66"/>
  <c r="T13" i="66" s="1"/>
  <c r="Q13" i="66"/>
  <c r="S13" i="66"/>
  <c r="C15" i="66"/>
  <c r="H15" i="66" s="1"/>
  <c r="E15" i="66"/>
  <c r="G15" i="66"/>
  <c r="I15" i="66"/>
  <c r="N15" i="66" s="1"/>
  <c r="K15" i="66"/>
  <c r="M15" i="66"/>
  <c r="O15" i="66"/>
  <c r="T15" i="66" s="1"/>
  <c r="Q15" i="66"/>
  <c r="S15" i="66"/>
  <c r="C16" i="66"/>
  <c r="H16" i="66" s="1"/>
  <c r="E16" i="66"/>
  <c r="G16" i="66"/>
  <c r="I16" i="66"/>
  <c r="N16" i="66" s="1"/>
  <c r="K16" i="66"/>
  <c r="M16" i="66"/>
  <c r="O16" i="66"/>
  <c r="Q16" i="66"/>
  <c r="S16" i="66"/>
  <c r="T16" i="66"/>
  <c r="C17" i="66"/>
  <c r="E17" i="66"/>
  <c r="G17" i="66"/>
  <c r="H17" i="66"/>
  <c r="I17" i="66"/>
  <c r="N17" i="66" s="1"/>
  <c r="K17" i="66"/>
  <c r="M17" i="66"/>
  <c r="O17" i="66"/>
  <c r="T17" i="66" s="1"/>
  <c r="Q17" i="66"/>
  <c r="S17" i="66"/>
  <c r="U11" i="66" l="1"/>
  <c r="J54" i="68"/>
  <c r="U9" i="66"/>
  <c r="U15" i="66"/>
  <c r="U16" i="66"/>
  <c r="U6" i="66"/>
  <c r="R49" i="67"/>
  <c r="I49" i="67"/>
  <c r="P49" i="67"/>
  <c r="K49" i="67"/>
  <c r="G38" i="67"/>
  <c r="Q38" i="67"/>
  <c r="N38" i="67"/>
  <c r="L38" i="67"/>
  <c r="F38" i="67"/>
  <c r="E24" i="67"/>
  <c r="G24" i="67"/>
  <c r="K24" i="67"/>
  <c r="F24" i="67"/>
  <c r="F50" i="67" s="1"/>
  <c r="D24" i="67"/>
  <c r="J24" i="67"/>
  <c r="J50" i="67" s="1"/>
  <c r="L24" i="67"/>
  <c r="L50" i="67" s="1"/>
  <c r="P24" i="67"/>
  <c r="P50" i="67" s="1"/>
  <c r="R24" i="67"/>
  <c r="R50" i="67"/>
  <c r="H10" i="67"/>
  <c r="C49" i="67"/>
  <c r="I38" i="67"/>
  <c r="E49" i="67"/>
  <c r="E50" i="67" s="1"/>
  <c r="T14" i="67"/>
  <c r="M24" i="67"/>
  <c r="K38" i="67"/>
  <c r="G49" i="67"/>
  <c r="M38" i="67"/>
  <c r="M50" i="67" s="1"/>
  <c r="H48" i="67"/>
  <c r="E38" i="67"/>
  <c r="O38" i="67"/>
  <c r="D38" i="67"/>
  <c r="T23" i="67"/>
  <c r="Q24" i="67"/>
  <c r="S38" i="67"/>
  <c r="T49" i="67"/>
  <c r="N10" i="67"/>
  <c r="N24" i="67" s="1"/>
  <c r="S24" i="67"/>
  <c r="H27" i="67"/>
  <c r="C38" i="67"/>
  <c r="Q49" i="67"/>
  <c r="I10" i="67"/>
  <c r="I24" i="67" s="1"/>
  <c r="T10" i="67"/>
  <c r="O23" i="67"/>
  <c r="O24" i="67" s="1"/>
  <c r="T32" i="67"/>
  <c r="H32" i="67"/>
  <c r="H37" i="67"/>
  <c r="T27" i="67"/>
  <c r="I32" i="67"/>
  <c r="T37" i="67"/>
  <c r="O43" i="67"/>
  <c r="O48" i="67"/>
  <c r="O49" i="67" s="1"/>
  <c r="C10" i="67"/>
  <c r="C24" i="67" s="1"/>
  <c r="N43" i="67"/>
  <c r="H23" i="67"/>
  <c r="C27" i="67"/>
  <c r="U7" i="66"/>
  <c r="U8" i="66"/>
  <c r="U12" i="66"/>
  <c r="U13" i="66"/>
  <c r="U17" i="66"/>
  <c r="K50" i="67" l="1"/>
  <c r="U27" i="67"/>
  <c r="I50" i="67"/>
  <c r="S50" i="67"/>
  <c r="G50" i="67"/>
  <c r="D50" i="67"/>
  <c r="J52" i="67" s="1"/>
  <c r="U10" i="67"/>
  <c r="H18" i="67"/>
  <c r="U18" i="67" s="1"/>
  <c r="U14" i="67"/>
  <c r="H43" i="67"/>
  <c r="H49" i="67" s="1"/>
  <c r="U43" i="67"/>
  <c r="H38" i="67"/>
  <c r="H24" i="67"/>
  <c r="C50" i="67"/>
  <c r="U48" i="67"/>
  <c r="N48" i="67"/>
  <c r="N49" i="67" s="1"/>
  <c r="N50" i="67" s="1"/>
  <c r="H14" i="67"/>
  <c r="U23" i="67"/>
  <c r="T24" i="67"/>
  <c r="U37" i="67"/>
  <c r="O50" i="67"/>
  <c r="U32" i="67"/>
  <c r="T38" i="67"/>
  <c r="T50" i="67" s="1"/>
  <c r="Q50" i="67"/>
  <c r="U49" i="67" l="1"/>
  <c r="U24" i="67"/>
  <c r="J53" i="67"/>
  <c r="H50" i="67"/>
  <c r="J54" i="67" s="1"/>
  <c r="U38" i="67"/>
  <c r="U50" i="67" s="1"/>
  <c r="H64" i="66" l="1"/>
  <c r="M60" i="66"/>
  <c r="H60" i="66"/>
  <c r="M59" i="66"/>
  <c r="M57" i="66"/>
  <c r="M56" i="66"/>
  <c r="M54" i="66"/>
  <c r="V50" i="66"/>
  <c r="R48" i="66"/>
  <c r="P48" i="66"/>
  <c r="L48" i="66"/>
  <c r="J48" i="66"/>
  <c r="F48" i="66"/>
  <c r="D48" i="66"/>
  <c r="S47" i="66"/>
  <c r="Q47" i="66"/>
  <c r="O47" i="66"/>
  <c r="T47" i="66" s="1"/>
  <c r="M47" i="66"/>
  <c r="K47" i="66"/>
  <c r="I47" i="66"/>
  <c r="N47" i="66" s="1"/>
  <c r="G47" i="66"/>
  <c r="E47" i="66"/>
  <c r="C47" i="66"/>
  <c r="H47" i="66" s="1"/>
  <c r="S46" i="66"/>
  <c r="Q46" i="66"/>
  <c r="O46" i="66"/>
  <c r="T46" i="66" s="1"/>
  <c r="M46" i="66"/>
  <c r="K46" i="66"/>
  <c r="I46" i="66"/>
  <c r="N46" i="66" s="1"/>
  <c r="G46" i="66"/>
  <c r="E46" i="66"/>
  <c r="C46" i="66"/>
  <c r="H46" i="66" s="1"/>
  <c r="S45" i="66"/>
  <c r="Q45" i="66"/>
  <c r="O45" i="66"/>
  <c r="T45" i="66" s="1"/>
  <c r="M45" i="66"/>
  <c r="K45" i="66"/>
  <c r="I45" i="66"/>
  <c r="N45" i="66" s="1"/>
  <c r="G45" i="66"/>
  <c r="E45" i="66"/>
  <c r="C45" i="66"/>
  <c r="H45" i="66" s="1"/>
  <c r="S44" i="66"/>
  <c r="Q44" i="66"/>
  <c r="P44" i="66"/>
  <c r="O44" i="66"/>
  <c r="T44" i="66" s="1"/>
  <c r="T48" i="66" s="1"/>
  <c r="M44" i="66"/>
  <c r="K44" i="66"/>
  <c r="I44" i="66"/>
  <c r="N44" i="66" s="1"/>
  <c r="G44" i="66"/>
  <c r="E44" i="66"/>
  <c r="C44" i="66"/>
  <c r="R43" i="66"/>
  <c r="P43" i="66"/>
  <c r="L43" i="66"/>
  <c r="J43" i="66"/>
  <c r="F43" i="66"/>
  <c r="D43" i="66"/>
  <c r="S42" i="66"/>
  <c r="Q42" i="66"/>
  <c r="O42" i="66"/>
  <c r="T42" i="66" s="1"/>
  <c r="M42" i="66"/>
  <c r="K42" i="66"/>
  <c r="I42" i="66"/>
  <c r="N42" i="66" s="1"/>
  <c r="G42" i="66"/>
  <c r="E42" i="66"/>
  <c r="C42" i="66"/>
  <c r="H42" i="66" s="1"/>
  <c r="S41" i="66"/>
  <c r="Q41" i="66"/>
  <c r="O41" i="66"/>
  <c r="T41" i="66" s="1"/>
  <c r="M41" i="66"/>
  <c r="K41" i="66"/>
  <c r="I41" i="66"/>
  <c r="N41" i="66" s="1"/>
  <c r="G41" i="66"/>
  <c r="E41" i="66"/>
  <c r="C41" i="66"/>
  <c r="H41" i="66" s="1"/>
  <c r="S40" i="66"/>
  <c r="Q40" i="66"/>
  <c r="O40" i="66"/>
  <c r="T40" i="66" s="1"/>
  <c r="M40" i="66"/>
  <c r="K40" i="66"/>
  <c r="I40" i="66"/>
  <c r="N40" i="66" s="1"/>
  <c r="G40" i="66"/>
  <c r="E40" i="66"/>
  <c r="C40" i="66"/>
  <c r="H40" i="66" s="1"/>
  <c r="S39" i="66"/>
  <c r="Q39" i="66"/>
  <c r="O39" i="66"/>
  <c r="T39" i="66" s="1"/>
  <c r="M39" i="66"/>
  <c r="K39" i="66"/>
  <c r="I39" i="66"/>
  <c r="N39" i="66" s="1"/>
  <c r="G39" i="66"/>
  <c r="E39" i="66"/>
  <c r="C39" i="66"/>
  <c r="R37" i="66"/>
  <c r="P37" i="66"/>
  <c r="L37" i="66"/>
  <c r="J37" i="66"/>
  <c r="F37" i="66"/>
  <c r="D37" i="66"/>
  <c r="S36" i="66"/>
  <c r="Q36" i="66"/>
  <c r="O36" i="66"/>
  <c r="T36" i="66" s="1"/>
  <c r="M36" i="66"/>
  <c r="K36" i="66"/>
  <c r="I36" i="66"/>
  <c r="N36" i="66" s="1"/>
  <c r="G36" i="66"/>
  <c r="E36" i="66"/>
  <c r="D36" i="66"/>
  <c r="C36" i="66"/>
  <c r="H36" i="66" s="1"/>
  <c r="S35" i="66"/>
  <c r="Q35" i="66"/>
  <c r="O35" i="66"/>
  <c r="T35" i="66" s="1"/>
  <c r="M35" i="66"/>
  <c r="K35" i="66"/>
  <c r="I35" i="66"/>
  <c r="N35" i="66" s="1"/>
  <c r="G35" i="66"/>
  <c r="E35" i="66"/>
  <c r="C35" i="66"/>
  <c r="H35" i="66" s="1"/>
  <c r="S34" i="66"/>
  <c r="Q34" i="66"/>
  <c r="O34" i="66"/>
  <c r="T34" i="66" s="1"/>
  <c r="M34" i="66"/>
  <c r="K34" i="66"/>
  <c r="I34" i="66"/>
  <c r="N34" i="66" s="1"/>
  <c r="G34" i="66"/>
  <c r="E34" i="66"/>
  <c r="C34" i="66"/>
  <c r="H34" i="66" s="1"/>
  <c r="S33" i="66"/>
  <c r="Q33" i="66"/>
  <c r="O33" i="66"/>
  <c r="T33" i="66" s="1"/>
  <c r="M33" i="66"/>
  <c r="K33" i="66"/>
  <c r="I33" i="66"/>
  <c r="N33" i="66" s="1"/>
  <c r="G33" i="66"/>
  <c r="E33" i="66"/>
  <c r="C33" i="66"/>
  <c r="R32" i="66"/>
  <c r="P32" i="66"/>
  <c r="L32" i="66"/>
  <c r="F32" i="66"/>
  <c r="D32" i="66"/>
  <c r="S31" i="66"/>
  <c r="Q31" i="66"/>
  <c r="O31" i="66"/>
  <c r="T31" i="66" s="1"/>
  <c r="M31" i="66"/>
  <c r="K31" i="66"/>
  <c r="I31" i="66"/>
  <c r="N31" i="66" s="1"/>
  <c r="G31" i="66"/>
  <c r="E31" i="66"/>
  <c r="D31" i="66"/>
  <c r="C31" i="66"/>
  <c r="H31" i="66" s="1"/>
  <c r="S30" i="66"/>
  <c r="Q30" i="66"/>
  <c r="O30" i="66"/>
  <c r="T30" i="66" s="1"/>
  <c r="M30" i="66"/>
  <c r="K30" i="66"/>
  <c r="I30" i="66"/>
  <c r="N30" i="66" s="1"/>
  <c r="G30" i="66"/>
  <c r="E30" i="66"/>
  <c r="D30" i="66"/>
  <c r="C30" i="66"/>
  <c r="H30" i="66" s="1"/>
  <c r="S29" i="66"/>
  <c r="Q29" i="66"/>
  <c r="O29" i="66"/>
  <c r="T29" i="66" s="1"/>
  <c r="M29" i="66"/>
  <c r="K29" i="66"/>
  <c r="I29" i="66"/>
  <c r="N29" i="66" s="1"/>
  <c r="G29" i="66"/>
  <c r="E29" i="66"/>
  <c r="C29" i="66"/>
  <c r="H29" i="66" s="1"/>
  <c r="S28" i="66"/>
  <c r="Q28" i="66"/>
  <c r="O28" i="66"/>
  <c r="M28" i="66"/>
  <c r="K28" i="66"/>
  <c r="J28" i="66"/>
  <c r="J32" i="66" s="1"/>
  <c r="I28" i="66"/>
  <c r="I32" i="66" s="1"/>
  <c r="G28" i="66"/>
  <c r="E28" i="66"/>
  <c r="C28" i="66"/>
  <c r="H28" i="66" s="1"/>
  <c r="R27" i="66"/>
  <c r="P27" i="66"/>
  <c r="L27" i="66"/>
  <c r="F27" i="66"/>
  <c r="D27" i="66"/>
  <c r="S26" i="66"/>
  <c r="Q26" i="66"/>
  <c r="O26" i="66"/>
  <c r="T26" i="66" s="1"/>
  <c r="M26" i="66"/>
  <c r="K26" i="66"/>
  <c r="J26" i="66"/>
  <c r="J27" i="66" s="1"/>
  <c r="I26" i="66"/>
  <c r="N26" i="66" s="1"/>
  <c r="G26" i="66"/>
  <c r="E26" i="66"/>
  <c r="C26" i="66"/>
  <c r="H26" i="66" s="1"/>
  <c r="S25" i="66"/>
  <c r="Q25" i="66"/>
  <c r="O25" i="66"/>
  <c r="T25" i="66" s="1"/>
  <c r="M25" i="66"/>
  <c r="K25" i="66"/>
  <c r="I25" i="66"/>
  <c r="G25" i="66"/>
  <c r="E25" i="66"/>
  <c r="E27" i="66" s="1"/>
  <c r="C25" i="66"/>
  <c r="C27" i="66" s="1"/>
  <c r="R23" i="66"/>
  <c r="P23" i="66"/>
  <c r="L23" i="66"/>
  <c r="J23" i="66"/>
  <c r="F23" i="66"/>
  <c r="D23" i="66"/>
  <c r="S22" i="66"/>
  <c r="Q22" i="66"/>
  <c r="O22" i="66"/>
  <c r="T22" i="66" s="1"/>
  <c r="M22" i="66"/>
  <c r="K22" i="66"/>
  <c r="I22" i="66"/>
  <c r="N22" i="66" s="1"/>
  <c r="G22" i="66"/>
  <c r="E22" i="66"/>
  <c r="C22" i="66"/>
  <c r="H22" i="66" s="1"/>
  <c r="S21" i="66"/>
  <c r="Q21" i="66"/>
  <c r="O21" i="66"/>
  <c r="T21" i="66" s="1"/>
  <c r="M21" i="66"/>
  <c r="K21" i="66"/>
  <c r="I21" i="66"/>
  <c r="N21" i="66" s="1"/>
  <c r="G21" i="66"/>
  <c r="E21" i="66"/>
  <c r="C21" i="66"/>
  <c r="H21" i="66" s="1"/>
  <c r="S20" i="66"/>
  <c r="Q20" i="66"/>
  <c r="O20" i="66"/>
  <c r="T20" i="66" s="1"/>
  <c r="M20" i="66"/>
  <c r="K20" i="66"/>
  <c r="I20" i="66"/>
  <c r="N20" i="66" s="1"/>
  <c r="G20" i="66"/>
  <c r="E20" i="66"/>
  <c r="C20" i="66"/>
  <c r="H20" i="66" s="1"/>
  <c r="S19" i="66"/>
  <c r="Q19" i="66"/>
  <c r="O19" i="66"/>
  <c r="T19" i="66" s="1"/>
  <c r="M19" i="66"/>
  <c r="K19" i="66"/>
  <c r="I19" i="66"/>
  <c r="N19" i="66" s="1"/>
  <c r="G19" i="66"/>
  <c r="E19" i="66"/>
  <c r="C19" i="66"/>
  <c r="R18" i="66"/>
  <c r="P18" i="66"/>
  <c r="L18" i="66"/>
  <c r="J18" i="66"/>
  <c r="F18" i="66"/>
  <c r="D18" i="66"/>
  <c r="S18" i="66"/>
  <c r="R14" i="66"/>
  <c r="L14" i="66"/>
  <c r="J14" i="66"/>
  <c r="F14" i="66"/>
  <c r="D14" i="66"/>
  <c r="P14" i="66"/>
  <c r="R10" i="66"/>
  <c r="P10" i="66"/>
  <c r="L10" i="66"/>
  <c r="J10" i="66"/>
  <c r="F10" i="66"/>
  <c r="D10" i="66"/>
  <c r="K10" i="66"/>
  <c r="L49" i="66" l="1"/>
  <c r="M43" i="66"/>
  <c r="U45" i="66"/>
  <c r="G37" i="66"/>
  <c r="R38" i="66"/>
  <c r="M37" i="66"/>
  <c r="C10" i="66"/>
  <c r="M27" i="66"/>
  <c r="C23" i="66"/>
  <c r="T27" i="66"/>
  <c r="K32" i="66"/>
  <c r="U47" i="66"/>
  <c r="Q27" i="66"/>
  <c r="N14" i="66"/>
  <c r="U22" i="66"/>
  <c r="O32" i="66"/>
  <c r="Q32" i="66"/>
  <c r="S10" i="66"/>
  <c r="Q23" i="66"/>
  <c r="C43" i="66"/>
  <c r="E43" i="66"/>
  <c r="K48" i="66"/>
  <c r="T18" i="66"/>
  <c r="E18" i="66"/>
  <c r="C37" i="66"/>
  <c r="M48" i="66"/>
  <c r="S14" i="66"/>
  <c r="Q43" i="66"/>
  <c r="E23" i="66"/>
  <c r="G48" i="66"/>
  <c r="O10" i="66"/>
  <c r="M14" i="66"/>
  <c r="Q10" i="66"/>
  <c r="Q37" i="66"/>
  <c r="Q18" i="66"/>
  <c r="Q14" i="66"/>
  <c r="D24" i="66"/>
  <c r="M23" i="66"/>
  <c r="K27" i="66"/>
  <c r="G32" i="66"/>
  <c r="P38" i="66"/>
  <c r="G43" i="66"/>
  <c r="G49" i="66" s="1"/>
  <c r="Q48" i="66"/>
  <c r="S48" i="66"/>
  <c r="N23" i="66"/>
  <c r="U34" i="66"/>
  <c r="P49" i="66"/>
  <c r="F24" i="66"/>
  <c r="R49" i="66"/>
  <c r="E10" i="66"/>
  <c r="E14" i="66"/>
  <c r="O14" i="66"/>
  <c r="J24" i="66"/>
  <c r="M32" i="66"/>
  <c r="M38" i="66" s="1"/>
  <c r="E37" i="66"/>
  <c r="U41" i="66"/>
  <c r="C48" i="66"/>
  <c r="G10" i="66"/>
  <c r="G18" i="66"/>
  <c r="E48" i="66"/>
  <c r="S23" i="66"/>
  <c r="G14" i="66"/>
  <c r="U20" i="66"/>
  <c r="U26" i="66"/>
  <c r="F38" i="66"/>
  <c r="I37" i="66"/>
  <c r="K37" i="66"/>
  <c r="I43" i="66"/>
  <c r="M10" i="66"/>
  <c r="L24" i="66"/>
  <c r="S27" i="66"/>
  <c r="C18" i="66"/>
  <c r="N10" i="66"/>
  <c r="N28" i="66"/>
  <c r="N32" i="66" s="1"/>
  <c r="K43" i="66"/>
  <c r="I48" i="66"/>
  <c r="R24" i="66"/>
  <c r="O27" i="66"/>
  <c r="I18" i="66"/>
  <c r="D38" i="66"/>
  <c r="K18" i="66"/>
  <c r="K23" i="66"/>
  <c r="S32" i="66"/>
  <c r="O37" i="66"/>
  <c r="O43" i="66"/>
  <c r="D49" i="66"/>
  <c r="K14" i="66"/>
  <c r="I23" i="66"/>
  <c r="G27" i="66"/>
  <c r="G38" i="66" s="1"/>
  <c r="U29" i="66"/>
  <c r="S43" i="66"/>
  <c r="O48" i="66"/>
  <c r="F49" i="66"/>
  <c r="G23" i="66"/>
  <c r="M18" i="66"/>
  <c r="C32" i="66"/>
  <c r="O18" i="66"/>
  <c r="I27" i="66"/>
  <c r="E32" i="66"/>
  <c r="S37" i="66"/>
  <c r="U35" i="66"/>
  <c r="L38" i="66"/>
  <c r="J49" i="66"/>
  <c r="T37" i="66"/>
  <c r="T43" i="66"/>
  <c r="T49" i="66" s="1"/>
  <c r="U42" i="66"/>
  <c r="T23" i="66"/>
  <c r="U40" i="66"/>
  <c r="U46" i="66"/>
  <c r="U21" i="66"/>
  <c r="P24" i="66"/>
  <c r="U31" i="66"/>
  <c r="N37" i="66"/>
  <c r="N43" i="66"/>
  <c r="M49" i="66"/>
  <c r="U30" i="66"/>
  <c r="U36" i="66"/>
  <c r="N48" i="66"/>
  <c r="J38" i="66"/>
  <c r="H14" i="66"/>
  <c r="H10" i="66"/>
  <c r="I14" i="66"/>
  <c r="N25" i="66"/>
  <c r="N27" i="66" s="1"/>
  <c r="I10" i="66"/>
  <c r="T14" i="66"/>
  <c r="H19" i="66"/>
  <c r="H44" i="66"/>
  <c r="O23" i="66"/>
  <c r="T28" i="66"/>
  <c r="T32" i="66" s="1"/>
  <c r="H32" i="66"/>
  <c r="H39" i="66"/>
  <c r="T10" i="66"/>
  <c r="C14" i="66"/>
  <c r="N18" i="66"/>
  <c r="H25" i="66"/>
  <c r="H33" i="66"/>
  <c r="O38" i="66" l="1"/>
  <c r="L50" i="66"/>
  <c r="K49" i="66"/>
  <c r="E38" i="66"/>
  <c r="P50" i="66"/>
  <c r="U14" i="66"/>
  <c r="S24" i="66"/>
  <c r="F50" i="66"/>
  <c r="C24" i="66"/>
  <c r="I24" i="66"/>
  <c r="Q49" i="66"/>
  <c r="D50" i="66"/>
  <c r="C38" i="66"/>
  <c r="E24" i="66"/>
  <c r="E49" i="66"/>
  <c r="K24" i="66"/>
  <c r="G24" i="66"/>
  <c r="G50" i="66" s="1"/>
  <c r="M24" i="66"/>
  <c r="M50" i="66" s="1"/>
  <c r="O49" i="66"/>
  <c r="J50" i="66"/>
  <c r="I49" i="66"/>
  <c r="K38" i="66"/>
  <c r="C49" i="66"/>
  <c r="Q24" i="66"/>
  <c r="I38" i="66"/>
  <c r="S38" i="66"/>
  <c r="R50" i="66"/>
  <c r="Q38" i="66"/>
  <c r="S49" i="66"/>
  <c r="O24" i="66"/>
  <c r="O50" i="66" s="1"/>
  <c r="N38" i="66"/>
  <c r="T24" i="66"/>
  <c r="U33" i="66"/>
  <c r="U37" i="66" s="1"/>
  <c r="H37" i="66"/>
  <c r="H48" i="66"/>
  <c r="U44" i="66"/>
  <c r="U48" i="66" s="1"/>
  <c r="H23" i="66"/>
  <c r="U19" i="66"/>
  <c r="U25" i="66"/>
  <c r="H27" i="66"/>
  <c r="U27" i="66" s="1"/>
  <c r="U28" i="66"/>
  <c r="U32" i="66" s="1"/>
  <c r="N24" i="66"/>
  <c r="H18" i="66"/>
  <c r="U18" i="66" s="1"/>
  <c r="U10" i="66"/>
  <c r="H43" i="66"/>
  <c r="U39" i="66"/>
  <c r="U43" i="66" s="1"/>
  <c r="N49" i="66"/>
  <c r="T38" i="66"/>
  <c r="T50" i="66" s="1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S17" i="65"/>
  <c r="Q17" i="65"/>
  <c r="O17" i="65"/>
  <c r="T17" i="65" s="1"/>
  <c r="M17" i="65"/>
  <c r="K17" i="65"/>
  <c r="I17" i="65"/>
  <c r="N17" i="65" s="1"/>
  <c r="G17" i="65"/>
  <c r="E17" i="65"/>
  <c r="C17" i="65"/>
  <c r="H17" i="65" s="1"/>
  <c r="S16" i="65"/>
  <c r="Q16" i="65"/>
  <c r="O16" i="65"/>
  <c r="T16" i="65" s="1"/>
  <c r="M16" i="65"/>
  <c r="K16" i="65"/>
  <c r="I16" i="65"/>
  <c r="N16" i="65" s="1"/>
  <c r="G16" i="65"/>
  <c r="E16" i="65"/>
  <c r="C16" i="65"/>
  <c r="H16" i="65" s="1"/>
  <c r="S23" i="65"/>
  <c r="Q23" i="65"/>
  <c r="O23" i="65"/>
  <c r="T23" i="65" s="1"/>
  <c r="M23" i="65"/>
  <c r="K23" i="65"/>
  <c r="I23" i="65"/>
  <c r="N23" i="65" s="1"/>
  <c r="G23" i="65"/>
  <c r="E23" i="65"/>
  <c r="C23" i="65"/>
  <c r="H23" i="65" s="1"/>
  <c r="S22" i="65"/>
  <c r="Q22" i="65"/>
  <c r="O22" i="65"/>
  <c r="T22" i="65" s="1"/>
  <c r="M22" i="65"/>
  <c r="K22" i="65"/>
  <c r="I22" i="65"/>
  <c r="N22" i="65" s="1"/>
  <c r="G22" i="65"/>
  <c r="E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K20" i="65"/>
  <c r="I20" i="65"/>
  <c r="N20" i="65" s="1"/>
  <c r="G20" i="65"/>
  <c r="E20" i="65"/>
  <c r="C20" i="65"/>
  <c r="H20" i="65" s="1"/>
  <c r="S27" i="65"/>
  <c r="Q27" i="65"/>
  <c r="O27" i="65"/>
  <c r="T27" i="65" s="1"/>
  <c r="M27" i="65"/>
  <c r="K27" i="65"/>
  <c r="J27" i="65"/>
  <c r="I27" i="65"/>
  <c r="N27" i="65" s="1"/>
  <c r="G27" i="65"/>
  <c r="E27" i="65"/>
  <c r="C27" i="65"/>
  <c r="H27" i="65" s="1"/>
  <c r="S26" i="65"/>
  <c r="Q26" i="65"/>
  <c r="O26" i="65"/>
  <c r="T26" i="65" s="1"/>
  <c r="M26" i="65"/>
  <c r="K26" i="65"/>
  <c r="I26" i="65"/>
  <c r="N26" i="65" s="1"/>
  <c r="G26" i="65"/>
  <c r="E26" i="65"/>
  <c r="C26" i="65"/>
  <c r="H26" i="65" s="1"/>
  <c r="S32" i="65"/>
  <c r="Q32" i="65"/>
  <c r="O32" i="65"/>
  <c r="T32" i="65" s="1"/>
  <c r="M32" i="65"/>
  <c r="K32" i="65"/>
  <c r="I32" i="65"/>
  <c r="N32" i="65" s="1"/>
  <c r="G32" i="65"/>
  <c r="E32" i="65"/>
  <c r="D32" i="65"/>
  <c r="C32" i="65"/>
  <c r="H32" i="65" s="1"/>
  <c r="S31" i="65"/>
  <c r="Q31" i="65"/>
  <c r="O31" i="65"/>
  <c r="T31" i="65" s="1"/>
  <c r="M31" i="65"/>
  <c r="K31" i="65"/>
  <c r="I31" i="65"/>
  <c r="N31" i="65" s="1"/>
  <c r="G31" i="65"/>
  <c r="E31" i="65"/>
  <c r="D31" i="65"/>
  <c r="C31" i="65"/>
  <c r="H31" i="65" s="1"/>
  <c r="S30" i="65"/>
  <c r="Q30" i="65"/>
  <c r="O30" i="65"/>
  <c r="T30" i="65" s="1"/>
  <c r="M30" i="65"/>
  <c r="K30" i="65"/>
  <c r="I30" i="65"/>
  <c r="N30" i="65" s="1"/>
  <c r="G30" i="65"/>
  <c r="E30" i="65"/>
  <c r="C30" i="65"/>
  <c r="H30" i="65" s="1"/>
  <c r="S29" i="65"/>
  <c r="Q29" i="65"/>
  <c r="O29" i="65"/>
  <c r="T29" i="65" s="1"/>
  <c r="M29" i="65"/>
  <c r="K29" i="65"/>
  <c r="J29" i="65"/>
  <c r="I29" i="65"/>
  <c r="N29" i="65" s="1"/>
  <c r="G29" i="65"/>
  <c r="E29" i="65"/>
  <c r="C29" i="65"/>
  <c r="H29" i="65" s="1"/>
  <c r="S37" i="65"/>
  <c r="Q37" i="65"/>
  <c r="O37" i="65"/>
  <c r="T37" i="65" s="1"/>
  <c r="M37" i="65"/>
  <c r="K37" i="65"/>
  <c r="I37" i="65"/>
  <c r="N37" i="65" s="1"/>
  <c r="G37" i="65"/>
  <c r="E37" i="65"/>
  <c r="D37" i="65"/>
  <c r="C37" i="65"/>
  <c r="H37" i="65" s="1"/>
  <c r="S36" i="65"/>
  <c r="Q36" i="65"/>
  <c r="O36" i="65"/>
  <c r="T36" i="65" s="1"/>
  <c r="M36" i="65"/>
  <c r="K36" i="65"/>
  <c r="I36" i="65"/>
  <c r="N36" i="65" s="1"/>
  <c r="G36" i="65"/>
  <c r="E36" i="65"/>
  <c r="C36" i="65"/>
  <c r="H36" i="65" s="1"/>
  <c r="S35" i="65"/>
  <c r="Q35" i="65"/>
  <c r="O35" i="65"/>
  <c r="T35" i="65" s="1"/>
  <c r="M35" i="65"/>
  <c r="K35" i="65"/>
  <c r="I35" i="65"/>
  <c r="N35" i="65" s="1"/>
  <c r="G35" i="65"/>
  <c r="E35" i="65"/>
  <c r="C35" i="65"/>
  <c r="H35" i="65" s="1"/>
  <c r="S34" i="65"/>
  <c r="Q34" i="65"/>
  <c r="O34" i="65"/>
  <c r="T34" i="65" s="1"/>
  <c r="M34" i="65"/>
  <c r="K34" i="65"/>
  <c r="I34" i="65"/>
  <c r="N34" i="65" s="1"/>
  <c r="G34" i="65"/>
  <c r="E34" i="65"/>
  <c r="C34" i="65"/>
  <c r="H34" i="65" s="1"/>
  <c r="S43" i="65"/>
  <c r="Q43" i="65"/>
  <c r="O43" i="65"/>
  <c r="T43" i="65" s="1"/>
  <c r="M43" i="65"/>
  <c r="K43" i="65"/>
  <c r="I43" i="65"/>
  <c r="N43" i="65" s="1"/>
  <c r="G43" i="65"/>
  <c r="E43" i="65"/>
  <c r="C43" i="65"/>
  <c r="H43" i="65" s="1"/>
  <c r="S42" i="65"/>
  <c r="Q42" i="65"/>
  <c r="O42" i="65"/>
  <c r="T42" i="65" s="1"/>
  <c r="M42" i="65"/>
  <c r="K42" i="65"/>
  <c r="I42" i="65"/>
  <c r="N42" i="65" s="1"/>
  <c r="G42" i="65"/>
  <c r="E42" i="65"/>
  <c r="C42" i="65"/>
  <c r="H42" i="65" s="1"/>
  <c r="S41" i="65"/>
  <c r="Q41" i="65"/>
  <c r="O41" i="65"/>
  <c r="T41" i="65" s="1"/>
  <c r="M41" i="65"/>
  <c r="K41" i="65"/>
  <c r="I41" i="65"/>
  <c r="N41" i="65" s="1"/>
  <c r="G41" i="65"/>
  <c r="E41" i="65"/>
  <c r="C41" i="65"/>
  <c r="H41" i="65" s="1"/>
  <c r="S40" i="65"/>
  <c r="Q40" i="65"/>
  <c r="O40" i="65"/>
  <c r="T40" i="65" s="1"/>
  <c r="M40" i="65"/>
  <c r="K40" i="65"/>
  <c r="I40" i="65"/>
  <c r="N40" i="65" s="1"/>
  <c r="G40" i="65"/>
  <c r="E40" i="65"/>
  <c r="C40" i="65"/>
  <c r="H40" i="65" s="1"/>
  <c r="S48" i="65"/>
  <c r="Q48" i="65"/>
  <c r="O48" i="65"/>
  <c r="T48" i="65" s="1"/>
  <c r="M48" i="65"/>
  <c r="K48" i="65"/>
  <c r="I48" i="65"/>
  <c r="N48" i="65" s="1"/>
  <c r="G48" i="65"/>
  <c r="E48" i="65"/>
  <c r="C48" i="65"/>
  <c r="H48" i="65" s="1"/>
  <c r="S47" i="65"/>
  <c r="Q47" i="65"/>
  <c r="O47" i="65"/>
  <c r="T47" i="65" s="1"/>
  <c r="M47" i="65"/>
  <c r="K47" i="65"/>
  <c r="I47" i="65"/>
  <c r="N47" i="65" s="1"/>
  <c r="G47" i="65"/>
  <c r="E47" i="65"/>
  <c r="C47" i="65"/>
  <c r="H47" i="65" s="1"/>
  <c r="S46" i="65"/>
  <c r="Q46" i="65"/>
  <c r="O46" i="65"/>
  <c r="T46" i="65" s="1"/>
  <c r="M46" i="65"/>
  <c r="K46" i="65"/>
  <c r="I46" i="65"/>
  <c r="N46" i="65" s="1"/>
  <c r="G46" i="65"/>
  <c r="E46" i="65"/>
  <c r="C46" i="65"/>
  <c r="H46" i="65" s="1"/>
  <c r="S45" i="65"/>
  <c r="Q45" i="65"/>
  <c r="P45" i="65"/>
  <c r="O45" i="65"/>
  <c r="T45" i="65" s="1"/>
  <c r="M45" i="65"/>
  <c r="K45" i="65"/>
  <c r="I45" i="65"/>
  <c r="N45" i="65" s="1"/>
  <c r="G45" i="65"/>
  <c r="E45" i="65"/>
  <c r="C45" i="65"/>
  <c r="H45" i="65" s="1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U13" i="65" s="1"/>
  <c r="S12" i="65"/>
  <c r="Q12" i="65"/>
  <c r="P12" i="65"/>
  <c r="O12" i="65"/>
  <c r="T12" i="65" s="1"/>
  <c r="M12" i="65"/>
  <c r="K12" i="65"/>
  <c r="I12" i="65"/>
  <c r="N12" i="65" s="1"/>
  <c r="G12" i="65"/>
  <c r="E12" i="65"/>
  <c r="C12" i="65"/>
  <c r="H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S8" i="65"/>
  <c r="Q8" i="65"/>
  <c r="O8" i="65"/>
  <c r="T8" i="65" s="1"/>
  <c r="M8" i="65"/>
  <c r="K8" i="65"/>
  <c r="I8" i="65"/>
  <c r="N8" i="65" s="1"/>
  <c r="G8" i="65"/>
  <c r="E8" i="65"/>
  <c r="C8" i="65"/>
  <c r="H8" i="65" s="1"/>
  <c r="S7" i="65"/>
  <c r="Q7" i="65"/>
  <c r="O7" i="65"/>
  <c r="T7" i="65" s="1"/>
  <c r="M7" i="65"/>
  <c r="K7" i="65"/>
  <c r="I7" i="65"/>
  <c r="N7" i="65" s="1"/>
  <c r="G7" i="65"/>
  <c r="E7" i="65"/>
  <c r="C7" i="65"/>
  <c r="H7" i="65" s="1"/>
  <c r="C50" i="66" l="1"/>
  <c r="U35" i="65"/>
  <c r="S50" i="66"/>
  <c r="E50" i="66"/>
  <c r="J52" i="66"/>
  <c r="U20" i="65"/>
  <c r="Q50" i="66"/>
  <c r="K50" i="66"/>
  <c r="I50" i="66"/>
  <c r="U48" i="65"/>
  <c r="U40" i="65"/>
  <c r="U41" i="65"/>
  <c r="U23" i="65"/>
  <c r="U16" i="65"/>
  <c r="U9" i="65"/>
  <c r="U7" i="65"/>
  <c r="H24" i="66"/>
  <c r="U8" i="65"/>
  <c r="H38" i="66"/>
  <c r="N50" i="66"/>
  <c r="J53" i="66"/>
  <c r="U49" i="66"/>
  <c r="H49" i="66"/>
  <c r="U38" i="66"/>
  <c r="U23" i="66"/>
  <c r="U24" i="66" s="1"/>
  <c r="U43" i="65"/>
  <c r="U30" i="65"/>
  <c r="U18" i="65"/>
  <c r="U46" i="65"/>
  <c r="U34" i="65"/>
  <c r="U26" i="65"/>
  <c r="U45" i="65"/>
  <c r="U36" i="65"/>
  <c r="U31" i="65"/>
  <c r="U10" i="65"/>
  <c r="U14" i="65"/>
  <c r="U37" i="65"/>
  <c r="U32" i="65"/>
  <c r="U17" i="65"/>
  <c r="U21" i="65"/>
  <c r="U22" i="65"/>
  <c r="U27" i="65"/>
  <c r="U29" i="65"/>
  <c r="U42" i="65"/>
  <c r="U47" i="65"/>
  <c r="U12" i="65"/>
  <c r="H50" i="66" l="1"/>
  <c r="J54" i="66" s="1"/>
  <c r="U50" i="66"/>
  <c r="H65" i="65"/>
  <c r="M61" i="65"/>
  <c r="H61" i="65"/>
  <c r="M60" i="65"/>
  <c r="M58" i="65"/>
  <c r="M57" i="65"/>
  <c r="M55" i="65"/>
  <c r="V51" i="65"/>
  <c r="T49" i="65"/>
  <c r="S49" i="65"/>
  <c r="R49" i="65"/>
  <c r="Q49" i="65"/>
  <c r="P49" i="65"/>
  <c r="O49" i="65"/>
  <c r="N49" i="65"/>
  <c r="M49" i="65"/>
  <c r="L49" i="65"/>
  <c r="K49" i="65"/>
  <c r="J49" i="65"/>
  <c r="I49" i="65"/>
  <c r="H49" i="65"/>
  <c r="G49" i="65"/>
  <c r="F49" i="65"/>
  <c r="E49" i="65"/>
  <c r="D49" i="65"/>
  <c r="C49" i="65"/>
  <c r="U49" i="65"/>
  <c r="T44" i="65"/>
  <c r="S44" i="65"/>
  <c r="R44" i="65"/>
  <c r="Q44" i="65"/>
  <c r="P44" i="65"/>
  <c r="O44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U44" i="65"/>
  <c r="T38" i="65"/>
  <c r="S38" i="65"/>
  <c r="R38" i="65"/>
  <c r="Q38" i="65"/>
  <c r="P38" i="65"/>
  <c r="O38" i="65"/>
  <c r="N38" i="65"/>
  <c r="M38" i="65"/>
  <c r="L38" i="65"/>
  <c r="K38" i="65"/>
  <c r="J38" i="65"/>
  <c r="I38" i="65"/>
  <c r="H38" i="65"/>
  <c r="G38" i="65"/>
  <c r="F38" i="65"/>
  <c r="E38" i="65"/>
  <c r="D38" i="65"/>
  <c r="C38" i="65"/>
  <c r="U38" i="65"/>
  <c r="R33" i="65"/>
  <c r="P33" i="65"/>
  <c r="L33" i="65"/>
  <c r="J33" i="65"/>
  <c r="F33" i="65"/>
  <c r="D33" i="65"/>
  <c r="S33" i="65"/>
  <c r="Q33" i="65"/>
  <c r="O33" i="65"/>
  <c r="M33" i="65"/>
  <c r="K33" i="65"/>
  <c r="N33" i="65"/>
  <c r="G33" i="65"/>
  <c r="E33" i="65"/>
  <c r="C33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F28" i="65"/>
  <c r="E28" i="65"/>
  <c r="D28" i="65"/>
  <c r="C28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H24" i="65"/>
  <c r="G24" i="65"/>
  <c r="F24" i="65"/>
  <c r="E24" i="65"/>
  <c r="D24" i="65"/>
  <c r="C24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K39" i="65" l="1"/>
  <c r="O39" i="65"/>
  <c r="J39" i="65"/>
  <c r="L39" i="65"/>
  <c r="M39" i="65"/>
  <c r="N39" i="65"/>
  <c r="D39" i="65"/>
  <c r="P39" i="65"/>
  <c r="E39" i="65"/>
  <c r="Q39" i="65"/>
  <c r="C39" i="65"/>
  <c r="F39" i="65"/>
  <c r="R39" i="65"/>
  <c r="G39" i="65"/>
  <c r="S39" i="65"/>
  <c r="I50" i="65"/>
  <c r="Q50" i="65"/>
  <c r="U19" i="65"/>
  <c r="E50" i="65"/>
  <c r="M50" i="65"/>
  <c r="U11" i="65"/>
  <c r="C50" i="65"/>
  <c r="G50" i="65"/>
  <c r="K50" i="65"/>
  <c r="O50" i="65"/>
  <c r="S50" i="65"/>
  <c r="F50" i="65"/>
  <c r="J50" i="65"/>
  <c r="N50" i="65"/>
  <c r="R50" i="65"/>
  <c r="U50" i="65"/>
  <c r="D50" i="65"/>
  <c r="H50" i="65"/>
  <c r="L50" i="65"/>
  <c r="P50" i="65"/>
  <c r="T50" i="65"/>
  <c r="U28" i="65"/>
  <c r="I25" i="65"/>
  <c r="Q25" i="65"/>
  <c r="J25" i="65"/>
  <c r="R25" i="65"/>
  <c r="U15" i="65"/>
  <c r="E25" i="65"/>
  <c r="M25" i="65"/>
  <c r="M51" i="65" s="1"/>
  <c r="F25" i="65"/>
  <c r="N25" i="65"/>
  <c r="D25" i="65"/>
  <c r="H25" i="65"/>
  <c r="L25" i="65"/>
  <c r="P25" i="65"/>
  <c r="T25" i="65"/>
  <c r="J51" i="65"/>
  <c r="C25" i="65"/>
  <c r="G25" i="65"/>
  <c r="K25" i="65"/>
  <c r="O25" i="65"/>
  <c r="S25" i="65"/>
  <c r="T33" i="65"/>
  <c r="T39" i="65" s="1"/>
  <c r="U24" i="65"/>
  <c r="H33" i="65"/>
  <c r="H39" i="65" s="1"/>
  <c r="I33" i="65"/>
  <c r="I39" i="65" s="1"/>
  <c r="U33" i="65"/>
  <c r="D51" i="64"/>
  <c r="E51" i="64"/>
  <c r="F51" i="64"/>
  <c r="G51" i="64"/>
  <c r="H51" i="64"/>
  <c r="I51" i="64"/>
  <c r="J51" i="64"/>
  <c r="K51" i="64"/>
  <c r="L51" i="64"/>
  <c r="M51" i="64"/>
  <c r="N51" i="64"/>
  <c r="O51" i="64"/>
  <c r="P51" i="64"/>
  <c r="Q51" i="64"/>
  <c r="R51" i="64"/>
  <c r="S51" i="64"/>
  <c r="T51" i="64"/>
  <c r="U51" i="64"/>
  <c r="C51" i="64"/>
  <c r="D25" i="64"/>
  <c r="E25" i="64"/>
  <c r="F25" i="64"/>
  <c r="G25" i="64"/>
  <c r="H25" i="64"/>
  <c r="I25" i="64"/>
  <c r="J25" i="64"/>
  <c r="K25" i="64"/>
  <c r="L25" i="64"/>
  <c r="M25" i="64"/>
  <c r="N25" i="64"/>
  <c r="O25" i="64"/>
  <c r="P25" i="64"/>
  <c r="Q25" i="64"/>
  <c r="R25" i="64"/>
  <c r="S25" i="64"/>
  <c r="T25" i="64"/>
  <c r="U25" i="64"/>
  <c r="C25" i="64"/>
  <c r="D33" i="64"/>
  <c r="F33" i="64"/>
  <c r="J33" i="64"/>
  <c r="L33" i="64"/>
  <c r="P33" i="64"/>
  <c r="R33" i="64"/>
  <c r="V51" i="64"/>
  <c r="D50" i="64"/>
  <c r="E50" i="64"/>
  <c r="F50" i="64"/>
  <c r="G50" i="64"/>
  <c r="H50" i="64"/>
  <c r="I50" i="64"/>
  <c r="J50" i="64"/>
  <c r="K50" i="64"/>
  <c r="L50" i="64"/>
  <c r="M50" i="64"/>
  <c r="N50" i="64"/>
  <c r="O50" i="64"/>
  <c r="P50" i="64"/>
  <c r="Q50" i="64"/>
  <c r="R50" i="64"/>
  <c r="S50" i="64"/>
  <c r="T50" i="64"/>
  <c r="U50" i="64"/>
  <c r="C50" i="64"/>
  <c r="D49" i="64"/>
  <c r="E49" i="64"/>
  <c r="F49" i="64"/>
  <c r="G49" i="64"/>
  <c r="H49" i="64"/>
  <c r="I49" i="64"/>
  <c r="J49" i="64"/>
  <c r="K49" i="64"/>
  <c r="L49" i="64"/>
  <c r="M49" i="64"/>
  <c r="N49" i="64"/>
  <c r="O49" i="64"/>
  <c r="P49" i="64"/>
  <c r="Q49" i="64"/>
  <c r="R49" i="64"/>
  <c r="S49" i="64"/>
  <c r="T49" i="64"/>
  <c r="U49" i="64"/>
  <c r="C49" i="64"/>
  <c r="D44" i="64"/>
  <c r="E44" i="64"/>
  <c r="F44" i="64"/>
  <c r="G44" i="64"/>
  <c r="H44" i="64"/>
  <c r="I44" i="64"/>
  <c r="J44" i="64"/>
  <c r="K44" i="64"/>
  <c r="L44" i="64"/>
  <c r="M44" i="64"/>
  <c r="N44" i="64"/>
  <c r="O44" i="64"/>
  <c r="P44" i="64"/>
  <c r="Q44" i="64"/>
  <c r="R44" i="64"/>
  <c r="S44" i="64"/>
  <c r="T44" i="64"/>
  <c r="U44" i="64"/>
  <c r="C44" i="64"/>
  <c r="D38" i="64"/>
  <c r="E38" i="64"/>
  <c r="F38" i="64"/>
  <c r="G38" i="64"/>
  <c r="H38" i="64"/>
  <c r="I38" i="64"/>
  <c r="J38" i="64"/>
  <c r="K38" i="64"/>
  <c r="L38" i="64"/>
  <c r="M38" i="64"/>
  <c r="N38" i="64"/>
  <c r="O38" i="64"/>
  <c r="P38" i="64"/>
  <c r="Q38" i="64"/>
  <c r="R38" i="64"/>
  <c r="S38" i="64"/>
  <c r="T38" i="64"/>
  <c r="U38" i="64"/>
  <c r="C38" i="64"/>
  <c r="U8" i="64"/>
  <c r="U9" i="64"/>
  <c r="U10" i="64"/>
  <c r="U11" i="64"/>
  <c r="U12" i="64"/>
  <c r="U13" i="64"/>
  <c r="U14" i="64"/>
  <c r="U15" i="64"/>
  <c r="U16" i="64"/>
  <c r="U17" i="64"/>
  <c r="U18" i="64"/>
  <c r="U19" i="64"/>
  <c r="U20" i="64"/>
  <c r="U21" i="64"/>
  <c r="U22" i="64"/>
  <c r="U23" i="64"/>
  <c r="U24" i="64"/>
  <c r="U26" i="64"/>
  <c r="U27" i="64"/>
  <c r="U28" i="64"/>
  <c r="U34" i="64"/>
  <c r="U35" i="64"/>
  <c r="U36" i="64"/>
  <c r="U37" i="64"/>
  <c r="U39" i="64"/>
  <c r="U40" i="64"/>
  <c r="U41" i="64"/>
  <c r="U42" i="64"/>
  <c r="U43" i="64"/>
  <c r="U45" i="64"/>
  <c r="U46" i="64"/>
  <c r="U47" i="64"/>
  <c r="U48" i="64"/>
  <c r="S32" i="64"/>
  <c r="Q32" i="64"/>
  <c r="O32" i="64"/>
  <c r="T32" i="64" s="1"/>
  <c r="M32" i="64"/>
  <c r="K32" i="64"/>
  <c r="I32" i="64"/>
  <c r="N32" i="64" s="1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I30" i="64"/>
  <c r="N30" i="64" s="1"/>
  <c r="G30" i="64"/>
  <c r="E30" i="64"/>
  <c r="C30" i="64"/>
  <c r="H30" i="64" s="1"/>
  <c r="S29" i="64"/>
  <c r="Q29" i="64"/>
  <c r="O29" i="64"/>
  <c r="O33" i="64" s="1"/>
  <c r="M29" i="64"/>
  <c r="K29" i="64"/>
  <c r="J29" i="64"/>
  <c r="I29" i="64"/>
  <c r="N29" i="64" s="1"/>
  <c r="G29" i="64"/>
  <c r="E29" i="64"/>
  <c r="C29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S28" i="64"/>
  <c r="T28" i="64"/>
  <c r="C28" i="64"/>
  <c r="D24" i="64"/>
  <c r="E24" i="64"/>
  <c r="F24" i="64"/>
  <c r="G24" i="64"/>
  <c r="H24" i="64"/>
  <c r="I24" i="64"/>
  <c r="J24" i="64"/>
  <c r="K24" i="64"/>
  <c r="L24" i="64"/>
  <c r="M24" i="64"/>
  <c r="N24" i="64"/>
  <c r="O24" i="64"/>
  <c r="P24" i="64"/>
  <c r="Q24" i="64"/>
  <c r="R24" i="64"/>
  <c r="S24" i="64"/>
  <c r="T24" i="64"/>
  <c r="C24" i="64"/>
  <c r="U7" i="64"/>
  <c r="D1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S19" i="64"/>
  <c r="T19" i="64"/>
  <c r="C19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D11" i="64"/>
  <c r="E11" i="64"/>
  <c r="F11" i="64"/>
  <c r="G11" i="64"/>
  <c r="H11" i="64"/>
  <c r="I11" i="64"/>
  <c r="J11" i="64"/>
  <c r="K11" i="64"/>
  <c r="L11" i="64"/>
  <c r="M11" i="64"/>
  <c r="N11" i="64"/>
  <c r="O11" i="64"/>
  <c r="P11" i="64"/>
  <c r="Q11" i="64"/>
  <c r="R11" i="64"/>
  <c r="S11" i="64"/>
  <c r="T11" i="64"/>
  <c r="C11" i="64"/>
  <c r="U39" i="65" l="1"/>
  <c r="C51" i="65"/>
  <c r="Q51" i="65"/>
  <c r="O51" i="65"/>
  <c r="P51" i="65"/>
  <c r="E51" i="65"/>
  <c r="N51" i="65"/>
  <c r="I51" i="65"/>
  <c r="G51" i="65"/>
  <c r="S51" i="65"/>
  <c r="F51" i="65"/>
  <c r="H51" i="65"/>
  <c r="K51" i="65"/>
  <c r="U25" i="65"/>
  <c r="U51" i="65" s="1"/>
  <c r="R51" i="65"/>
  <c r="L51" i="65"/>
  <c r="T51" i="65"/>
  <c r="D51" i="65"/>
  <c r="C33" i="64"/>
  <c r="E33" i="64"/>
  <c r="S33" i="64"/>
  <c r="Q33" i="64"/>
  <c r="G33" i="64"/>
  <c r="U32" i="64"/>
  <c r="U30" i="64"/>
  <c r="U31" i="64"/>
  <c r="K33" i="64"/>
  <c r="H29" i="64"/>
  <c r="H33" i="64" s="1"/>
  <c r="M33" i="64"/>
  <c r="T29" i="64"/>
  <c r="T33" i="64" s="1"/>
  <c r="I33" i="64"/>
  <c r="N33" i="64"/>
  <c r="H65" i="64"/>
  <c r="M61" i="64"/>
  <c r="H61" i="64"/>
  <c r="M60" i="64"/>
  <c r="M58" i="64"/>
  <c r="M57" i="64"/>
  <c r="M55" i="64"/>
  <c r="J54" i="65" l="1"/>
  <c r="J55" i="65"/>
  <c r="J53" i="65"/>
  <c r="U29" i="64"/>
  <c r="U33" i="64" s="1"/>
  <c r="J54" i="64"/>
  <c r="J53" i="64"/>
  <c r="J55" i="64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H65" i="63" l="1"/>
  <c r="J55" i="63"/>
  <c r="J54" i="63"/>
  <c r="J53" i="63"/>
  <c r="M61" i="63" s="1"/>
  <c r="H65" i="62"/>
  <c r="J55" i="62"/>
  <c r="J54" i="62"/>
  <c r="J53" i="62"/>
  <c r="M61" i="62" s="1"/>
  <c r="M55" i="62" l="1"/>
  <c r="M60" i="62"/>
  <c r="H61" i="62"/>
  <c r="M58" i="62"/>
  <c r="M60" i="63"/>
  <c r="M58" i="63"/>
  <c r="M55" i="63"/>
  <c r="H61" i="63"/>
  <c r="M57" i="63"/>
  <c r="M57" i="62"/>
  <c r="H65" i="61"/>
  <c r="M55" i="61"/>
  <c r="J55" i="61"/>
  <c r="J54" i="61"/>
  <c r="J53" i="61"/>
  <c r="M60" i="61" s="1"/>
  <c r="H61" i="61" l="1"/>
  <c r="M57" i="61"/>
  <c r="M61" i="61"/>
  <c r="M58" i="61"/>
  <c r="H65" i="60"/>
  <c r="J55" i="60"/>
  <c r="J54" i="60"/>
  <c r="J53" i="60"/>
  <c r="H61" i="60" s="1"/>
  <c r="M60" i="60" l="1"/>
  <c r="M57" i="60"/>
  <c r="M61" i="60"/>
  <c r="M58" i="60"/>
  <c r="M55" i="60"/>
  <c r="H65" i="59"/>
  <c r="J54" i="59"/>
  <c r="J55" i="59"/>
  <c r="J53" i="59"/>
  <c r="M61" i="59" l="1"/>
  <c r="M57" i="59"/>
  <c r="H61" i="59"/>
  <c r="M55" i="59"/>
  <c r="M58" i="59"/>
  <c r="M60" i="59"/>
  <c r="H65" i="58"/>
  <c r="Q51" i="58" l="1"/>
  <c r="L51" i="58"/>
  <c r="D51" i="58"/>
  <c r="K51" i="58"/>
  <c r="E51" i="58"/>
  <c r="P51" i="58"/>
  <c r="G51" i="58"/>
  <c r="F51" i="58"/>
  <c r="R51" i="58"/>
  <c r="J51" i="58"/>
  <c r="R49" i="57"/>
  <c r="P49" i="57"/>
  <c r="P50" i="57" s="1"/>
  <c r="L49" i="57"/>
  <c r="L50" i="57" s="1"/>
  <c r="J49" i="57"/>
  <c r="F49" i="57"/>
  <c r="D49" i="57"/>
  <c r="D50" i="57" s="1"/>
  <c r="S48" i="57"/>
  <c r="Q48" i="57"/>
  <c r="O48" i="57"/>
  <c r="T48" i="57" s="1"/>
  <c r="M48" i="57"/>
  <c r="K48" i="57"/>
  <c r="I48" i="57"/>
  <c r="N48" i="57" s="1"/>
  <c r="G48" i="57"/>
  <c r="E48" i="57"/>
  <c r="C48" i="57"/>
  <c r="H48" i="57" s="1"/>
  <c r="S47" i="57"/>
  <c r="Q47" i="57"/>
  <c r="O47" i="57"/>
  <c r="T47" i="57" s="1"/>
  <c r="M47" i="57"/>
  <c r="K47" i="57"/>
  <c r="I47" i="57"/>
  <c r="N47" i="57" s="1"/>
  <c r="G47" i="57"/>
  <c r="E47" i="57"/>
  <c r="C47" i="57"/>
  <c r="H47" i="57" s="1"/>
  <c r="S46" i="57"/>
  <c r="Q46" i="57"/>
  <c r="O46" i="57"/>
  <c r="T46" i="57" s="1"/>
  <c r="M46" i="57"/>
  <c r="K46" i="57"/>
  <c r="I46" i="57"/>
  <c r="N46" i="57" s="1"/>
  <c r="G46" i="57"/>
  <c r="E46" i="57"/>
  <c r="C46" i="57"/>
  <c r="H46" i="57" s="1"/>
  <c r="S45" i="57"/>
  <c r="Q45" i="57"/>
  <c r="O45" i="57"/>
  <c r="M45" i="57"/>
  <c r="K45" i="57"/>
  <c r="I45" i="57"/>
  <c r="N45" i="57" s="1"/>
  <c r="G45" i="57"/>
  <c r="G49" i="57" s="1"/>
  <c r="E45" i="57"/>
  <c r="C45" i="57"/>
  <c r="R44" i="57"/>
  <c r="R50" i="57" s="1"/>
  <c r="P44" i="57"/>
  <c r="L44" i="57"/>
  <c r="J44" i="57"/>
  <c r="J50" i="57" s="1"/>
  <c r="F44" i="57"/>
  <c r="F50" i="57" s="1"/>
  <c r="D44" i="57"/>
  <c r="S43" i="57"/>
  <c r="Q43" i="57"/>
  <c r="O43" i="57"/>
  <c r="T43" i="57" s="1"/>
  <c r="M43" i="57"/>
  <c r="K43" i="57"/>
  <c r="I43" i="57"/>
  <c r="N43" i="57" s="1"/>
  <c r="G43" i="57"/>
  <c r="E43" i="57"/>
  <c r="C43" i="57"/>
  <c r="H43" i="57" s="1"/>
  <c r="S42" i="57"/>
  <c r="Q42" i="57"/>
  <c r="O42" i="57"/>
  <c r="T42" i="57" s="1"/>
  <c r="M42" i="57"/>
  <c r="K42" i="57"/>
  <c r="I42" i="57"/>
  <c r="N42" i="57" s="1"/>
  <c r="G42" i="57"/>
  <c r="E42" i="57"/>
  <c r="C42" i="57"/>
  <c r="H42" i="57" s="1"/>
  <c r="S41" i="57"/>
  <c r="Q41" i="57"/>
  <c r="O41" i="57"/>
  <c r="T41" i="57" s="1"/>
  <c r="M41" i="57"/>
  <c r="K41" i="57"/>
  <c r="I41" i="57"/>
  <c r="N41" i="57" s="1"/>
  <c r="G41" i="57"/>
  <c r="E41" i="57"/>
  <c r="C41" i="57"/>
  <c r="H41" i="57" s="1"/>
  <c r="S40" i="57"/>
  <c r="Q40" i="57"/>
  <c r="O40" i="57"/>
  <c r="T40" i="57" s="1"/>
  <c r="M40" i="57"/>
  <c r="K40" i="57"/>
  <c r="I40" i="57"/>
  <c r="N40" i="57" s="1"/>
  <c r="G40" i="57"/>
  <c r="G44" i="57" s="1"/>
  <c r="E40" i="57"/>
  <c r="C40" i="57"/>
  <c r="H40" i="57" s="1"/>
  <c r="R38" i="57"/>
  <c r="P38" i="57"/>
  <c r="P39" i="57" s="1"/>
  <c r="L38" i="57"/>
  <c r="L39" i="57" s="1"/>
  <c r="J38" i="57"/>
  <c r="F38" i="57"/>
  <c r="D38" i="57"/>
  <c r="D39" i="57" s="1"/>
  <c r="S37" i="57"/>
  <c r="Q37" i="57"/>
  <c r="O37" i="57"/>
  <c r="T37" i="57" s="1"/>
  <c r="M37" i="57"/>
  <c r="K37" i="57"/>
  <c r="I37" i="57"/>
  <c r="N37" i="57" s="1"/>
  <c r="G37" i="57"/>
  <c r="E37" i="57"/>
  <c r="C37" i="57"/>
  <c r="H37" i="57" s="1"/>
  <c r="S36" i="57"/>
  <c r="Q36" i="57"/>
  <c r="O36" i="57"/>
  <c r="T36" i="57" s="1"/>
  <c r="M36" i="57"/>
  <c r="K36" i="57"/>
  <c r="I36" i="57"/>
  <c r="N36" i="57" s="1"/>
  <c r="G36" i="57"/>
  <c r="E36" i="57"/>
  <c r="C36" i="57"/>
  <c r="H36" i="57" s="1"/>
  <c r="S35" i="57"/>
  <c r="Q35" i="57"/>
  <c r="O35" i="57"/>
  <c r="T35" i="57" s="1"/>
  <c r="M35" i="57"/>
  <c r="K35" i="57"/>
  <c r="I35" i="57"/>
  <c r="N35" i="57" s="1"/>
  <c r="G35" i="57"/>
  <c r="E35" i="57"/>
  <c r="C35" i="57"/>
  <c r="H35" i="57" s="1"/>
  <c r="S34" i="57"/>
  <c r="Q34" i="57"/>
  <c r="O34" i="57"/>
  <c r="O38" i="57" s="1"/>
  <c r="M34" i="57"/>
  <c r="M38" i="57" s="1"/>
  <c r="K34" i="57"/>
  <c r="I34" i="57"/>
  <c r="I38" i="57" s="1"/>
  <c r="G34" i="57"/>
  <c r="G38" i="57" s="1"/>
  <c r="E34" i="57"/>
  <c r="C34" i="57"/>
  <c r="C38" i="57" s="1"/>
  <c r="R33" i="57"/>
  <c r="R39" i="57" s="1"/>
  <c r="P33" i="57"/>
  <c r="L33" i="57"/>
  <c r="J33" i="57"/>
  <c r="J39" i="57" s="1"/>
  <c r="F33" i="57"/>
  <c r="F39" i="57" s="1"/>
  <c r="D33" i="57"/>
  <c r="S32" i="57"/>
  <c r="Q32" i="57"/>
  <c r="O32" i="57"/>
  <c r="T32" i="57" s="1"/>
  <c r="M32" i="57"/>
  <c r="K32" i="57"/>
  <c r="I32" i="57"/>
  <c r="N32" i="57" s="1"/>
  <c r="G32" i="57"/>
  <c r="E32" i="57"/>
  <c r="C32" i="57"/>
  <c r="H32" i="57" s="1"/>
  <c r="U32" i="57" s="1"/>
  <c r="S31" i="57"/>
  <c r="Q31" i="57"/>
  <c r="O31" i="57"/>
  <c r="T31" i="57" s="1"/>
  <c r="M31" i="57"/>
  <c r="K31" i="57"/>
  <c r="I31" i="57"/>
  <c r="N31" i="57" s="1"/>
  <c r="G31" i="57"/>
  <c r="E31" i="57"/>
  <c r="C31" i="57"/>
  <c r="H31" i="57" s="1"/>
  <c r="S30" i="57"/>
  <c r="Q30" i="57"/>
  <c r="O30" i="57"/>
  <c r="T30" i="57" s="1"/>
  <c r="M30" i="57"/>
  <c r="K30" i="57"/>
  <c r="I30" i="57"/>
  <c r="N30" i="57" s="1"/>
  <c r="G30" i="57"/>
  <c r="E30" i="57"/>
  <c r="C30" i="57"/>
  <c r="H30" i="57" s="1"/>
  <c r="S29" i="57"/>
  <c r="S33" i="57" s="1"/>
  <c r="Q29" i="57"/>
  <c r="O29" i="57"/>
  <c r="O33" i="57" s="1"/>
  <c r="M29" i="57"/>
  <c r="K29" i="57"/>
  <c r="K33" i="57" s="1"/>
  <c r="I29" i="57"/>
  <c r="N29" i="57" s="1"/>
  <c r="G29" i="57"/>
  <c r="E29" i="57"/>
  <c r="C29" i="57"/>
  <c r="C33" i="57" s="1"/>
  <c r="R28" i="57"/>
  <c r="P28" i="57"/>
  <c r="L28" i="57"/>
  <c r="J28" i="57"/>
  <c r="F28" i="57"/>
  <c r="D28" i="57"/>
  <c r="S27" i="57"/>
  <c r="Q27" i="57"/>
  <c r="O27" i="57"/>
  <c r="T27" i="57" s="1"/>
  <c r="M27" i="57"/>
  <c r="K27" i="57"/>
  <c r="I27" i="57"/>
  <c r="N27" i="57" s="1"/>
  <c r="G27" i="57"/>
  <c r="E27" i="57"/>
  <c r="C27" i="57"/>
  <c r="H27" i="57" s="1"/>
  <c r="S26" i="57"/>
  <c r="S28" i="57" s="1"/>
  <c r="Q26" i="57"/>
  <c r="Q28" i="57" s="1"/>
  <c r="O26" i="57"/>
  <c r="O28" i="57" s="1"/>
  <c r="M26" i="57"/>
  <c r="K26" i="57"/>
  <c r="K28" i="57" s="1"/>
  <c r="I26" i="57"/>
  <c r="N26" i="57" s="1"/>
  <c r="N28" i="57" s="1"/>
  <c r="G26" i="57"/>
  <c r="G28" i="57" s="1"/>
  <c r="E26" i="57"/>
  <c r="E28" i="57" s="1"/>
  <c r="C26" i="57"/>
  <c r="H26" i="57" s="1"/>
  <c r="R24" i="57"/>
  <c r="R25" i="57" s="1"/>
  <c r="P24" i="57"/>
  <c r="L24" i="57"/>
  <c r="J24" i="57"/>
  <c r="J25" i="57" s="1"/>
  <c r="F24" i="57"/>
  <c r="F25" i="57" s="1"/>
  <c r="D24" i="57"/>
  <c r="S23" i="57"/>
  <c r="Q23" i="57"/>
  <c r="O23" i="57"/>
  <c r="T23" i="57" s="1"/>
  <c r="M23" i="57"/>
  <c r="K23" i="57"/>
  <c r="I23" i="57"/>
  <c r="N23" i="57" s="1"/>
  <c r="G23" i="57"/>
  <c r="E23" i="57"/>
  <c r="C23" i="57"/>
  <c r="H23" i="57" s="1"/>
  <c r="S22" i="57"/>
  <c r="Q22" i="57"/>
  <c r="O22" i="57"/>
  <c r="T22" i="57" s="1"/>
  <c r="M22" i="57"/>
  <c r="K22" i="57"/>
  <c r="I22" i="57"/>
  <c r="N22" i="57" s="1"/>
  <c r="G22" i="57"/>
  <c r="E22" i="57"/>
  <c r="C22" i="57"/>
  <c r="H22" i="57" s="1"/>
  <c r="S21" i="57"/>
  <c r="Q21" i="57"/>
  <c r="O21" i="57"/>
  <c r="T21" i="57" s="1"/>
  <c r="M21" i="57"/>
  <c r="K21" i="57"/>
  <c r="I21" i="57"/>
  <c r="N21" i="57" s="1"/>
  <c r="G21" i="57"/>
  <c r="E21" i="57"/>
  <c r="C21" i="57"/>
  <c r="H21" i="57" s="1"/>
  <c r="S20" i="57"/>
  <c r="Q20" i="57"/>
  <c r="Q24" i="57" s="1"/>
  <c r="O20" i="57"/>
  <c r="T20" i="57" s="1"/>
  <c r="M20" i="57"/>
  <c r="K20" i="57"/>
  <c r="I20" i="57"/>
  <c r="N20" i="57" s="1"/>
  <c r="G20" i="57"/>
  <c r="E20" i="57"/>
  <c r="E24" i="57" s="1"/>
  <c r="C20" i="57"/>
  <c r="H20" i="57" s="1"/>
  <c r="R19" i="57"/>
  <c r="P19" i="57"/>
  <c r="P25" i="57" s="1"/>
  <c r="L19" i="57"/>
  <c r="L25" i="57" s="1"/>
  <c r="J19" i="57"/>
  <c r="F19" i="57"/>
  <c r="D19" i="57"/>
  <c r="D25" i="57" s="1"/>
  <c r="S18" i="57"/>
  <c r="Q18" i="57"/>
  <c r="O18" i="57"/>
  <c r="T18" i="57" s="1"/>
  <c r="M18" i="57"/>
  <c r="K18" i="57"/>
  <c r="I18" i="57"/>
  <c r="N18" i="57" s="1"/>
  <c r="G18" i="57"/>
  <c r="E18" i="57"/>
  <c r="C18" i="57"/>
  <c r="H18" i="57" s="1"/>
  <c r="S17" i="57"/>
  <c r="Q17" i="57"/>
  <c r="O17" i="57"/>
  <c r="T17" i="57" s="1"/>
  <c r="M17" i="57"/>
  <c r="K17" i="57"/>
  <c r="I17" i="57"/>
  <c r="N17" i="57" s="1"/>
  <c r="G17" i="57"/>
  <c r="E17" i="57"/>
  <c r="C17" i="57"/>
  <c r="H17" i="57" s="1"/>
  <c r="S16" i="57"/>
  <c r="Q16" i="57"/>
  <c r="O16" i="57"/>
  <c r="M16" i="57"/>
  <c r="M19" i="57" s="1"/>
  <c r="K16" i="57"/>
  <c r="I16" i="57"/>
  <c r="G16" i="57"/>
  <c r="E16" i="57"/>
  <c r="E19" i="57" s="1"/>
  <c r="C16" i="57"/>
  <c r="R15" i="57"/>
  <c r="P15" i="57"/>
  <c r="L15" i="57"/>
  <c r="J15" i="57"/>
  <c r="F15" i="57"/>
  <c r="D15" i="57"/>
  <c r="S14" i="57"/>
  <c r="Q14" i="57"/>
  <c r="O14" i="57"/>
  <c r="T14" i="57" s="1"/>
  <c r="M14" i="57"/>
  <c r="K14" i="57"/>
  <c r="I14" i="57"/>
  <c r="N14" i="57" s="1"/>
  <c r="G14" i="57"/>
  <c r="E14" i="57"/>
  <c r="C14" i="57"/>
  <c r="H14" i="57" s="1"/>
  <c r="S13" i="57"/>
  <c r="Q13" i="57"/>
  <c r="O13" i="57"/>
  <c r="T13" i="57" s="1"/>
  <c r="M13" i="57"/>
  <c r="K13" i="57"/>
  <c r="I13" i="57"/>
  <c r="N13" i="57" s="1"/>
  <c r="G13" i="57"/>
  <c r="E13" i="57"/>
  <c r="C13" i="57"/>
  <c r="H13" i="57" s="1"/>
  <c r="S12" i="57"/>
  <c r="Q12" i="57"/>
  <c r="Q15" i="57" s="1"/>
  <c r="O12" i="57"/>
  <c r="M12" i="57"/>
  <c r="M15" i="57" s="1"/>
  <c r="K12" i="57"/>
  <c r="I12" i="57"/>
  <c r="N12" i="57" s="1"/>
  <c r="G12" i="57"/>
  <c r="E12" i="57"/>
  <c r="E15" i="57" s="1"/>
  <c r="C12" i="57"/>
  <c r="R11" i="57"/>
  <c r="P11" i="57"/>
  <c r="L11" i="57"/>
  <c r="J11" i="57"/>
  <c r="F11" i="57"/>
  <c r="D11" i="57"/>
  <c r="S10" i="57"/>
  <c r="Q10" i="57"/>
  <c r="O10" i="57"/>
  <c r="T10" i="57" s="1"/>
  <c r="M10" i="57"/>
  <c r="K10" i="57"/>
  <c r="I10" i="57"/>
  <c r="N10" i="57" s="1"/>
  <c r="G10" i="57"/>
  <c r="E10" i="57"/>
  <c r="C10" i="57"/>
  <c r="H10" i="57" s="1"/>
  <c r="S9" i="57"/>
  <c r="Q9" i="57"/>
  <c r="O9" i="57"/>
  <c r="T9" i="57" s="1"/>
  <c r="M9" i="57"/>
  <c r="K9" i="57"/>
  <c r="I9" i="57"/>
  <c r="N9" i="57" s="1"/>
  <c r="G9" i="57"/>
  <c r="E9" i="57"/>
  <c r="C9" i="57"/>
  <c r="H9" i="57" s="1"/>
  <c r="S8" i="57"/>
  <c r="Q8" i="57"/>
  <c r="O8" i="57"/>
  <c r="T8" i="57" s="1"/>
  <c r="M8" i="57"/>
  <c r="K8" i="57"/>
  <c r="I8" i="57"/>
  <c r="N8" i="57" s="1"/>
  <c r="G8" i="57"/>
  <c r="E8" i="57"/>
  <c r="C8" i="57"/>
  <c r="H8" i="57" s="1"/>
  <c r="S7" i="57"/>
  <c r="Q7" i="57"/>
  <c r="Q11" i="57" s="1"/>
  <c r="O7" i="57"/>
  <c r="T7" i="57" s="1"/>
  <c r="M7" i="57"/>
  <c r="K7" i="57"/>
  <c r="K11" i="57" s="1"/>
  <c r="I7" i="57"/>
  <c r="N7" i="57" s="1"/>
  <c r="G7" i="57"/>
  <c r="E7" i="57"/>
  <c r="E11" i="57" s="1"/>
  <c r="C7" i="57"/>
  <c r="H7" i="57" s="1"/>
  <c r="U41" i="57" l="1"/>
  <c r="U42" i="57"/>
  <c r="I19" i="57"/>
  <c r="Q19" i="57"/>
  <c r="K44" i="57"/>
  <c r="S44" i="57"/>
  <c r="C49" i="57"/>
  <c r="K49" i="57"/>
  <c r="C28" i="57"/>
  <c r="M24" i="57"/>
  <c r="U21" i="57"/>
  <c r="T26" i="57"/>
  <c r="U26" i="57" s="1"/>
  <c r="U35" i="57"/>
  <c r="U22" i="57"/>
  <c r="U13" i="57"/>
  <c r="U37" i="57"/>
  <c r="U9" i="57"/>
  <c r="U17" i="57"/>
  <c r="U31" i="57"/>
  <c r="U47" i="57"/>
  <c r="T11" i="57"/>
  <c r="N15" i="57"/>
  <c r="N24" i="57"/>
  <c r="G33" i="57"/>
  <c r="S38" i="57"/>
  <c r="S39" i="57" s="1"/>
  <c r="O49" i="57"/>
  <c r="U48" i="57"/>
  <c r="C11" i="57"/>
  <c r="I11" i="57"/>
  <c r="O11" i="57"/>
  <c r="U8" i="57"/>
  <c r="C15" i="57"/>
  <c r="K15" i="57"/>
  <c r="S15" i="57"/>
  <c r="C19" i="57"/>
  <c r="K19" i="57"/>
  <c r="S19" i="57"/>
  <c r="K24" i="57"/>
  <c r="S24" i="57"/>
  <c r="I28" i="57"/>
  <c r="N33" i="57"/>
  <c r="Q33" i="57"/>
  <c r="H34" i="57"/>
  <c r="H38" i="57" s="1"/>
  <c r="N34" i="57"/>
  <c r="N38" i="57" s="1"/>
  <c r="T34" i="57"/>
  <c r="T38" i="57" s="1"/>
  <c r="N44" i="57"/>
  <c r="Q44" i="57"/>
  <c r="N49" i="57"/>
  <c r="Q49" i="57"/>
  <c r="S49" i="57"/>
  <c r="G11" i="57"/>
  <c r="M11" i="57"/>
  <c r="M25" i="57" s="1"/>
  <c r="S11" i="57"/>
  <c r="G15" i="57"/>
  <c r="O15" i="57"/>
  <c r="G19" i="57"/>
  <c r="O19" i="57"/>
  <c r="G24" i="57"/>
  <c r="M28" i="57"/>
  <c r="E33" i="57"/>
  <c r="M33" i="57"/>
  <c r="U30" i="57"/>
  <c r="E38" i="57"/>
  <c r="K38" i="57"/>
  <c r="K39" i="57" s="1"/>
  <c r="Q38" i="57"/>
  <c r="Q39" i="57" s="1"/>
  <c r="U36" i="57"/>
  <c r="E44" i="57"/>
  <c r="M44" i="57"/>
  <c r="M50" i="57" s="1"/>
  <c r="E49" i="57"/>
  <c r="E50" i="57" s="1"/>
  <c r="M49" i="57"/>
  <c r="C51" i="58"/>
  <c r="N51" i="58"/>
  <c r="O51" i="58"/>
  <c r="I51" i="58"/>
  <c r="M51" i="58"/>
  <c r="T51" i="58"/>
  <c r="S51" i="58"/>
  <c r="J53" i="58"/>
  <c r="T24" i="57"/>
  <c r="E39" i="57"/>
  <c r="U43" i="57"/>
  <c r="U46" i="57"/>
  <c r="H11" i="57"/>
  <c r="N11" i="57"/>
  <c r="Q25" i="57"/>
  <c r="T28" i="57"/>
  <c r="G39" i="57"/>
  <c r="M39" i="57"/>
  <c r="T44" i="57"/>
  <c r="G50" i="57"/>
  <c r="L51" i="57"/>
  <c r="H24" i="57"/>
  <c r="U20" i="57"/>
  <c r="S25" i="57"/>
  <c r="U27" i="57"/>
  <c r="F51" i="57"/>
  <c r="R51" i="57"/>
  <c r="D51" i="57"/>
  <c r="P51" i="57"/>
  <c r="U10" i="57"/>
  <c r="U14" i="57"/>
  <c r="U18" i="57"/>
  <c r="E25" i="57"/>
  <c r="U23" i="57"/>
  <c r="C39" i="57"/>
  <c r="O39" i="57"/>
  <c r="H44" i="57"/>
  <c r="U40" i="57"/>
  <c r="U44" i="57" s="1"/>
  <c r="J51" i="57"/>
  <c r="K50" i="57"/>
  <c r="S50" i="57"/>
  <c r="C24" i="57"/>
  <c r="C25" i="57" s="1"/>
  <c r="O24" i="57"/>
  <c r="O25" i="57" s="1"/>
  <c r="C44" i="57"/>
  <c r="C50" i="57" s="1"/>
  <c r="O44" i="57"/>
  <c r="O50" i="57" s="1"/>
  <c r="U7" i="57"/>
  <c r="I15" i="57"/>
  <c r="H16" i="57"/>
  <c r="N16" i="57"/>
  <c r="N19" i="57" s="1"/>
  <c r="T16" i="57"/>
  <c r="T19" i="57" s="1"/>
  <c r="H28" i="57"/>
  <c r="I33" i="57"/>
  <c r="I49" i="57"/>
  <c r="I24" i="57"/>
  <c r="H29" i="57"/>
  <c r="T29" i="57"/>
  <c r="T33" i="57" s="1"/>
  <c r="I44" i="57"/>
  <c r="H45" i="57"/>
  <c r="T45" i="57"/>
  <c r="T49" i="57" s="1"/>
  <c r="T50" i="57" s="1"/>
  <c r="H12" i="57"/>
  <c r="T12" i="57"/>
  <c r="T15" i="57" s="1"/>
  <c r="H65" i="57"/>
  <c r="J53" i="57"/>
  <c r="M61" i="57" s="1"/>
  <c r="Q50" i="57" l="1"/>
  <c r="Q51" i="57" s="1"/>
  <c r="K25" i="57"/>
  <c r="U28" i="57"/>
  <c r="G25" i="57"/>
  <c r="N50" i="57"/>
  <c r="N39" i="57"/>
  <c r="U11" i="57"/>
  <c r="G51" i="57"/>
  <c r="U34" i="57"/>
  <c r="U38" i="57" s="1"/>
  <c r="N25" i="57"/>
  <c r="N51" i="57" s="1"/>
  <c r="O51" i="57"/>
  <c r="S51" i="57"/>
  <c r="I25" i="57"/>
  <c r="I39" i="57"/>
  <c r="C51" i="57"/>
  <c r="K51" i="57"/>
  <c r="J54" i="58"/>
  <c r="U51" i="58"/>
  <c r="H51" i="58"/>
  <c r="J55" i="58" s="1"/>
  <c r="M58" i="58"/>
  <c r="M61" i="58"/>
  <c r="M57" i="58"/>
  <c r="H61" i="58"/>
  <c r="M55" i="58"/>
  <c r="M60" i="58"/>
  <c r="U24" i="57"/>
  <c r="M51" i="57"/>
  <c r="M55" i="57"/>
  <c r="M58" i="57"/>
  <c r="H15" i="57"/>
  <c r="U12" i="57"/>
  <c r="U15" i="57" s="1"/>
  <c r="I50" i="57"/>
  <c r="E51" i="57"/>
  <c r="H19" i="57"/>
  <c r="U16" i="57"/>
  <c r="U19" i="57" s="1"/>
  <c r="T39" i="57"/>
  <c r="T25" i="57"/>
  <c r="H61" i="57"/>
  <c r="U45" i="57"/>
  <c r="U49" i="57" s="1"/>
  <c r="U50" i="57" s="1"/>
  <c r="H49" i="57"/>
  <c r="H50" i="57" s="1"/>
  <c r="U29" i="57"/>
  <c r="U33" i="57" s="1"/>
  <c r="U39" i="57" s="1"/>
  <c r="H33" i="57"/>
  <c r="H39" i="57" s="1"/>
  <c r="M60" i="57"/>
  <c r="M57" i="57"/>
  <c r="H65" i="56"/>
  <c r="J55" i="56"/>
  <c r="J54" i="56"/>
  <c r="J53" i="56"/>
  <c r="M61" i="56" s="1"/>
  <c r="J54" i="57" l="1"/>
  <c r="H25" i="57"/>
  <c r="H51" i="57" s="1"/>
  <c r="J55" i="57" s="1"/>
  <c r="I51" i="57"/>
  <c r="T51" i="57"/>
  <c r="U25" i="57"/>
  <c r="U51" i="57" s="1"/>
  <c r="M55" i="56"/>
  <c r="M58" i="56"/>
  <c r="H61" i="56"/>
  <c r="M60" i="56"/>
  <c r="M57" i="56"/>
  <c r="H65" i="55" l="1"/>
  <c r="J55" i="55"/>
  <c r="J54" i="55"/>
  <c r="J53" i="55"/>
  <c r="M61" i="55" s="1"/>
  <c r="M55" i="55" l="1"/>
  <c r="M58" i="55"/>
  <c r="H61" i="55"/>
  <c r="M60" i="55"/>
  <c r="M57" i="55"/>
  <c r="H65" i="54"/>
  <c r="J55" i="54"/>
  <c r="J54" i="54"/>
  <c r="J53" i="54"/>
  <c r="M61" i="54" s="1"/>
  <c r="M55" i="54" l="1"/>
  <c r="M58" i="54"/>
  <c r="H61" i="54"/>
  <c r="M60" i="54"/>
  <c r="M57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<sst xmlns="http://schemas.openxmlformats.org/spreadsheetml/2006/main" count="2364" uniqueCount="154">
  <si>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</si>
  <si>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</si>
  <si>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</si>
  <si>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</si>
  <si>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</si>
  <si>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</si>
  <si>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</si>
  <si>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</si>
  <si>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</si>
  <si>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</si>
  <si>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</si>
  <si>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</si>
  <si>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</si>
  <si>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</si>
  <si>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</si>
  <si>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</si>
  <si>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</si>
  <si>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</si>
  <si>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</si>
  <si>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</si>
  <si>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</si>
  <si>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</si>
  <si>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</si>
  <si>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</si>
  <si>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</si>
  <si>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</si>
  <si>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</si>
  <si>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</si>
  <si>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</si>
  <si>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</si>
  <si>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</si>
  <si>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</si>
  <si>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</si>
  <si>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</si>
  <si>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</si>
  <si>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</si>
  <si>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</si>
  <si>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</si>
  <si>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</si>
  <si>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</si>
  <si>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</si>
  <si>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</si>
  <si>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</si>
  <si>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</si>
  <si>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</si>
  <si>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</si>
  <si>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</si>
  <si>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</si>
  <si>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</si>
  <si>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</si>
  <si>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</si>
  <si>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</si>
  <si>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</si>
  <si>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</si>
  <si>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</si>
  <si>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</si>
  <si>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</si>
  <si>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</si>
  <si>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</si>
  <si>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</si>
  <si>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</si>
  <si>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</si>
  <si>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</si>
  <si>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</si>
  <si>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</si>
  <si>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</si>
  <si>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</si>
  <si>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</si>
  <si>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</si>
  <si>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</si>
  <si>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</si>
  <si>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</si>
  <si>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</si>
  <si>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</si>
  <si>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</si>
  <si>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</si>
  <si>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</si>
  <si>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</si>
  <si>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</si>
  <si>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</si>
  <si>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</si>
  <si>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</si>
  <si>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</si>
  <si>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</si>
  <si>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</si>
  <si>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</si>
  <si>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</si>
  <si>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</si>
  <si>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</si>
  <si>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</si>
  <si>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</si>
  <si>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</si>
  <si>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</si>
  <si>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</si>
  <si>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</si>
  <si>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</si>
  <si>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</si>
  <si>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</si>
  <si>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</si>
  <si>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</si>
  <si>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</si>
  <si>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</si>
  <si>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</si>
  <si>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</si>
  <si>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</si>
  <si>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</si>
  <si>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</si>
  <si>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</si>
  <si>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</si>
  <si>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</si>
  <si>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</si>
  <si>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</si>
  <si>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</si>
  <si>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</si>
  <si>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</si>
  <si>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</si>
  <si>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</si>
  <si>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</si>
  <si>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</si>
  <si>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</si>
  <si>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</si>
  <si>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</si>
  <si>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</si>
  <si>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</si>
  <si>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</si>
  <si>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</si>
  <si>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</si>
  <si>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</si>
  <si>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</si>
  <si>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</si>
  <si>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</si>
  <si>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</si>
  <si>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</si>
  <si>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</si>
  <si>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</si>
  <si>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ಮೇ-2021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</si>
  <si>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</si>
  <si>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</si>
  <si>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</si>
  <si>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</si>
  <si>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</si>
  <si>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</si>
  <si>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</si>
  <si>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</si>
  <si>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>dÆ£ï-2022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</si>
  <si>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dÄ¯ÉÊ-2022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</si>
  <si>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ªÉÄÃ-2022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</si>
  <si>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K¦æ¯ï-2022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</si>
  <si>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ªÀiÁZïð-2022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</si>
  <si>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DUÀ¸ïÖ-2022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</si>
  <si>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ಸೆಪ್ಟೆಂಬರ್-2022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</si>
  <si>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CPÉÆÖÃ§gï-2022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</si>
  <si>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£ÀªÉA§gï-2022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</si>
  <si>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ಡಿಸೆಂಬರ್-2022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</si>
</sst>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b/>
      <sz val="28"/>
      <name val="Bookman Old Style"/>
      <family val="1"/>
    </font>
    <font>
      <b/>
      <sz val="28"/>
      <name val="BRH Kannada"/>
    </font>
    <font>
      <sz val="24"/>
      <name val="Nudi 01 e"/>
    </font>
    <font>
      <b/>
      <sz val="24"/>
      <name val="Nudi 01 e"/>
    </font>
    <font>
      <sz val="24"/>
      <name val="Calibri"/>
      <family val="2"/>
      <scheme val="minor"/>
    </font>
    <font>
      <b/>
      <sz val="36"/>
      <name val="Nudi 01 e"/>
    </font>
    <font>
      <b/>
      <sz val="36"/>
      <name val="Bookman Old Style"/>
      <family val="1"/>
    </font>
    <font>
      <b/>
      <u/>
      <sz val="36"/>
      <name val="Nudi 01 e"/>
    </font>
    <font>
      <sz val="22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165" fontId="37" fillId="0" borderId="1" xfId="1" applyNumberFormat="1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wrapText="1"/>
    </xf>
    <xf numFmtId="2" fontId="51" fillId="0" borderId="1" xfId="1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/>
    </xf>
    <xf numFmtId="2" fontId="5" fillId="0" borderId="1" xfId="6" quotePrefix="1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0" xfId="1" applyFont="1" applyFill="1" applyBorder="1" applyAlignment="1">
      <alignment horizontal="center" vertical="center" wrapText="1"/>
    </xf>
    <xf numFmtId="2" fontId="48" fillId="0" borderId="0" xfId="1" applyNumberFormat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wrapText="1"/>
    </xf>
    <xf numFmtId="0" fontId="58" fillId="0" borderId="0" xfId="1" applyFont="1" applyFill="1" applyBorder="1" applyAlignment="1">
      <alignment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51" fillId="0" borderId="1" xfId="1" applyNumberFormat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/>
    </xf>
    <xf numFmtId="2" fontId="5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1" xfId="4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1" xfId="4" applyFont="1" applyFill="1" applyBorder="1" applyAlignment="1">
      <alignment horizontal="center" vertical="center" wrapText="1"/>
    </xf>
    <xf numFmtId="0" fontId="58" fillId="0" borderId="1" xfId="4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1" applyFont="1" applyFill="1" applyBorder="1" applyAlignment="1">
      <alignment wrapText="1"/>
    </xf>
    <xf numFmtId="0" fontId="31" fillId="6" borderId="0" xfId="1" applyFont="1" applyFill="1" applyBorder="1" applyAlignment="1">
      <alignment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6" borderId="0" xfId="1" applyFont="1" applyFill="1" applyBorder="1" applyAlignment="1">
      <alignment vertical="center" wrapText="1"/>
    </xf>
    <xf numFmtId="0" fontId="32" fillId="6" borderId="0" xfId="1" applyFont="1" applyFill="1" applyBorder="1" applyAlignment="1">
      <alignment wrapText="1"/>
    </xf>
    <xf numFmtId="0" fontId="29" fillId="6" borderId="0" xfId="1" applyFont="1" applyFill="1" applyBorder="1" applyAlignment="1">
      <alignment horizontal="center" vertical="center" wrapText="1"/>
    </xf>
    <xf numFmtId="0" fontId="35" fillId="6" borderId="0" xfId="1" applyFont="1" applyFill="1" applyBorder="1" applyAlignment="1">
      <alignment wrapText="1"/>
    </xf>
    <xf numFmtId="2" fontId="64" fillId="0" borderId="1" xfId="1" applyNumberFormat="1" applyFont="1" applyFill="1" applyBorder="1" applyAlignment="1">
      <alignment horizontal="center" vertical="center" wrapText="1"/>
    </xf>
    <xf numFmtId="2" fontId="64" fillId="0" borderId="1" xfId="1" applyNumberFormat="1" applyFont="1" applyFill="1" applyBorder="1" applyAlignment="1">
      <alignment horizontal="center" wrapText="1"/>
    </xf>
    <xf numFmtId="2" fontId="42" fillId="0" borderId="1" xfId="1" applyNumberFormat="1" applyFont="1" applyFill="1" applyBorder="1" applyAlignment="1">
      <alignment horizontal="center" vertical="center" wrapText="1"/>
    </xf>
    <xf numFmtId="2" fontId="42" fillId="0" borderId="1" xfId="1" applyNumberFormat="1" applyFont="1" applyFill="1" applyBorder="1" applyAlignment="1">
      <alignment horizontal="center" wrapText="1"/>
    </xf>
    <xf numFmtId="2" fontId="64" fillId="0" borderId="1" xfId="7" applyNumberFormat="1" applyFont="1" applyFill="1" applyBorder="1" applyAlignment="1">
      <alignment horizontal="center" vertical="center"/>
    </xf>
    <xf numFmtId="2" fontId="64" fillId="0" borderId="1" xfId="7" quotePrefix="1" applyNumberFormat="1" applyFont="1" applyFill="1" applyBorder="1" applyAlignment="1">
      <alignment horizontal="center" vertical="center"/>
    </xf>
    <xf numFmtId="2" fontId="31" fillId="0" borderId="1" xfId="1" applyNumberFormat="1" applyFont="1" applyFill="1" applyBorder="1" applyAlignment="1">
      <alignment horizontal="center" wrapText="1"/>
    </xf>
    <xf numFmtId="2" fontId="29" fillId="0" borderId="1" xfId="1" applyNumberFormat="1" applyFont="1" applyFill="1" applyBorder="1" applyAlignment="1">
      <alignment horizontal="center" wrapText="1"/>
    </xf>
    <xf numFmtId="2" fontId="31" fillId="0" borderId="1" xfId="7" applyNumberFormat="1" applyFont="1" applyFill="1" applyBorder="1" applyAlignment="1">
      <alignment horizontal="center" vertical="center"/>
    </xf>
    <xf numFmtId="2" fontId="31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8" fillId="0" borderId="3" xfId="4" applyFont="1" applyFill="1" applyBorder="1" applyAlignment="1">
      <alignment horizontal="center" vertical="center" wrapText="1"/>
    </xf>
    <xf numFmtId="0" fontId="48" fillId="0" borderId="5" xfId="4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48" fillId="0" borderId="4" xfId="4" applyFont="1" applyFill="1" applyBorder="1" applyAlignment="1">
      <alignment horizontal="center" vertical="center" wrapText="1"/>
    </xf>
    <xf numFmtId="0" fontId="48" fillId="0" borderId="7" xfId="4" applyFont="1" applyFill="1" applyBorder="1" applyAlignment="1">
      <alignment horizontal="center" vertical="center" wrapText="1"/>
    </xf>
    <xf numFmtId="0" fontId="48" fillId="0" borderId="2" xfId="4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59" fillId="0" borderId="4" xfId="4" applyFont="1" applyFill="1" applyBorder="1" applyAlignment="1">
      <alignment horizontal="center" vertical="center" wrapText="1"/>
    </xf>
    <xf numFmtId="0" fontId="59" fillId="0" borderId="7" xfId="4" applyFont="1" applyFill="1" applyBorder="1" applyAlignment="1">
      <alignment horizontal="center" vertical="center" wrapText="1"/>
    </xf>
    <xf numFmtId="0" fontId="59" fillId="0" borderId="2" xfId="4" applyFont="1" applyFill="1" applyBorder="1" applyAlignment="1">
      <alignment horizontal="center" vertical="center" wrapText="1"/>
    </xf>
  </cellXfs>
  <cellStyles count="8">
    <cellStyle name="Normal" xfId="0" builtinId="0"/>
    <cellStyle name="Normal 10" xfId="5"/>
    <cellStyle name="Normal 2" xfId="1"/>
    <cellStyle name="Normal 2 2" xfId="3"/>
    <cellStyle name="Normal 20" xfId="2"/>
    <cellStyle name="Normal 41" xfId="6"/>
    <cellStyle name="Normal 41 2" xfId="7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~1/AppData/Local/Temp/Rar$DIa0.411/LT%20Lines%20FY%20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E16">
            <v>13.055999999999999</v>
          </cell>
        </row>
        <row r="29">
          <cell r="E29">
            <v>54.125999999999998</v>
          </cell>
          <cell r="G29">
            <v>0</v>
          </cell>
          <cell r="H29">
            <v>4448.9530000000004</v>
          </cell>
          <cell r="K29">
            <v>44.72</v>
          </cell>
          <cell r="M29">
            <v>0</v>
          </cell>
          <cell r="N29">
            <v>48.29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95.545000000000002</v>
          </cell>
          <cell r="G30">
            <v>0</v>
          </cell>
          <cell r="H30">
            <v>5854.8640000000005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26.178000000000001</v>
          </cell>
          <cell r="G31">
            <v>0</v>
          </cell>
          <cell r="H31">
            <v>3032.8229999999994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53.216999999999999</v>
          </cell>
          <cell r="G32">
            <v>0</v>
          </cell>
          <cell r="H32">
            <v>4403.29</v>
          </cell>
          <cell r="K32">
            <v>8.19</v>
          </cell>
          <cell r="M32">
            <v>0</v>
          </cell>
          <cell r="N32">
            <v>133.6</v>
          </cell>
          <cell r="Q32">
            <v>4.5</v>
          </cell>
          <cell r="S32">
            <v>0</v>
          </cell>
          <cell r="T32">
            <v>271.04999999999995</v>
          </cell>
        </row>
      </sheetData>
      <sheetData sheetId="10">
        <row r="16">
          <cell r="D16">
            <v>0.87</v>
          </cell>
        </row>
        <row r="29">
          <cell r="D29">
            <v>4.84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6.47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6.48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1.21</v>
          </cell>
          <cell r="F32">
            <v>0</v>
          </cell>
          <cell r="J32">
            <v>0.24</v>
          </cell>
          <cell r="L32">
            <v>0</v>
          </cell>
          <cell r="P32">
            <v>0</v>
          </cell>
          <cell r="R32">
            <v>0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February 2022"/>
      <sheetName val="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101.33999999999999</v>
          </cell>
          <cell r="H7">
            <v>561.05000000000064</v>
          </cell>
          <cell r="K7">
            <v>4.3100000000000005</v>
          </cell>
          <cell r="M7">
            <v>0</v>
          </cell>
          <cell r="N7">
            <v>197.50499999999994</v>
          </cell>
          <cell r="Q7">
            <v>2.66</v>
          </cell>
          <cell r="S7">
            <v>46</v>
          </cell>
          <cell r="T7">
            <v>164.57000000000008</v>
          </cell>
        </row>
        <row r="8">
          <cell r="E8">
            <v>0.87</v>
          </cell>
          <cell r="G8">
            <v>0.39</v>
          </cell>
          <cell r="H8">
            <v>497.47500000000002</v>
          </cell>
          <cell r="K8">
            <v>10.59</v>
          </cell>
          <cell r="M8">
            <v>0</v>
          </cell>
          <cell r="N8">
            <v>117.855</v>
          </cell>
          <cell r="Q8">
            <v>11.54</v>
          </cell>
          <cell r="S8">
            <v>0</v>
          </cell>
          <cell r="T8">
            <v>176.10000000000002</v>
          </cell>
        </row>
        <row r="9">
          <cell r="E9">
            <v>0</v>
          </cell>
          <cell r="G9">
            <v>0</v>
          </cell>
          <cell r="H9">
            <v>743.9599999999997</v>
          </cell>
          <cell r="K9">
            <v>11.232000000000001</v>
          </cell>
          <cell r="M9">
            <v>0</v>
          </cell>
          <cell r="N9">
            <v>196.36600000000004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2.7740000000000005</v>
          </cell>
          <cell r="M10">
            <v>0</v>
          </cell>
          <cell r="N10">
            <v>141.93900000000008</v>
          </cell>
          <cell r="Q10">
            <v>0</v>
          </cell>
          <cell r="S10">
            <v>0</v>
          </cell>
          <cell r="T10">
            <v>233.16999999999996</v>
          </cell>
        </row>
        <row r="12">
          <cell r="E12">
            <v>0</v>
          </cell>
          <cell r="G12">
            <v>97.97</v>
          </cell>
          <cell r="H12">
            <v>1746.6599999999992</v>
          </cell>
          <cell r="K12">
            <v>1.5900000000000003</v>
          </cell>
          <cell r="M12">
            <v>0</v>
          </cell>
          <cell r="N12">
            <v>121.393</v>
          </cell>
          <cell r="Q12">
            <v>107.83</v>
          </cell>
          <cell r="S12">
            <v>0.5</v>
          </cell>
          <cell r="T12">
            <v>532.28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4.8499999999999996</v>
          </cell>
          <cell r="M13">
            <v>0</v>
          </cell>
          <cell r="N13">
            <v>147.30400000000006</v>
          </cell>
          <cell r="Q13">
            <v>0.54</v>
          </cell>
          <cell r="S13">
            <v>0</v>
          </cell>
          <cell r="T13">
            <v>85.86</v>
          </cell>
        </row>
        <row r="14">
          <cell r="E14">
            <v>0.15</v>
          </cell>
          <cell r="G14">
            <v>0</v>
          </cell>
          <cell r="H14">
            <v>2084.5799999999995</v>
          </cell>
          <cell r="K14">
            <v>12.706999999999999</v>
          </cell>
          <cell r="M14">
            <v>0</v>
          </cell>
          <cell r="N14">
            <v>192.11399999999998</v>
          </cell>
          <cell r="Q14">
            <v>17.099999999999998</v>
          </cell>
          <cell r="S14">
            <v>0</v>
          </cell>
          <cell r="T14">
            <v>335.25999999999993</v>
          </cell>
        </row>
        <row r="16">
          <cell r="E16">
            <v>13.925999999999998</v>
          </cell>
          <cell r="G16">
            <v>51.060000000000009</v>
          </cell>
          <cell r="H16">
            <v>1751.9019999999991</v>
          </cell>
          <cell r="K16">
            <v>1.3959999999999999</v>
          </cell>
          <cell r="M16">
            <v>0</v>
          </cell>
          <cell r="N16">
            <v>110.82000000000002</v>
          </cell>
          <cell r="Q16">
            <v>32.650000000000006</v>
          </cell>
          <cell r="S16">
            <v>0</v>
          </cell>
          <cell r="T16">
            <v>109.35899999999998</v>
          </cell>
        </row>
        <row r="17">
          <cell r="E17">
            <v>0</v>
          </cell>
          <cell r="G17">
            <v>77.06</v>
          </cell>
          <cell r="H17">
            <v>199.43399999999986</v>
          </cell>
          <cell r="K17">
            <v>9.17</v>
          </cell>
          <cell r="M17">
            <v>4.09</v>
          </cell>
          <cell r="N17">
            <v>21.896999999999991</v>
          </cell>
          <cell r="Q17">
            <v>50.24</v>
          </cell>
          <cell r="S17">
            <v>0</v>
          </cell>
          <cell r="T17">
            <v>408.27100000000002</v>
          </cell>
        </row>
        <row r="18">
          <cell r="E18">
            <v>2.0100000000000002</v>
          </cell>
          <cell r="G18">
            <v>0</v>
          </cell>
          <cell r="H18">
            <v>801.81499999999926</v>
          </cell>
          <cell r="K18">
            <v>0.15</v>
          </cell>
          <cell r="M18">
            <v>0</v>
          </cell>
          <cell r="N18">
            <v>16.31999999999999</v>
          </cell>
          <cell r="Q18">
            <v>2.3400000000000003</v>
          </cell>
          <cell r="S18">
            <v>0</v>
          </cell>
          <cell r="T18">
            <v>62.798000000000009</v>
          </cell>
        </row>
        <row r="20">
          <cell r="E20">
            <v>9.7349999999999994</v>
          </cell>
          <cell r="G20">
            <v>56</v>
          </cell>
          <cell r="H20">
            <v>1203.5449999999994</v>
          </cell>
          <cell r="K20">
            <v>3.9360000000000004</v>
          </cell>
          <cell r="M20">
            <v>0</v>
          </cell>
          <cell r="N20">
            <v>151.11100000000002</v>
          </cell>
          <cell r="Q20">
            <v>56.927</v>
          </cell>
          <cell r="S20">
            <v>0</v>
          </cell>
          <cell r="T20">
            <v>341.65099999999995</v>
          </cell>
        </row>
        <row r="21">
          <cell r="E21">
            <v>0.1</v>
          </cell>
          <cell r="G21">
            <v>98.039999999999992</v>
          </cell>
          <cell r="H21">
            <v>142.68999999999988</v>
          </cell>
          <cell r="K21">
            <v>25.37</v>
          </cell>
          <cell r="M21">
            <v>0</v>
          </cell>
          <cell r="N21">
            <v>49.97300000000002</v>
          </cell>
          <cell r="Q21">
            <v>114.57</v>
          </cell>
          <cell r="S21">
            <v>0</v>
          </cell>
          <cell r="T21">
            <v>266.5</v>
          </cell>
        </row>
        <row r="22">
          <cell r="E22">
            <v>0</v>
          </cell>
          <cell r="G22">
            <v>269.70999999999998</v>
          </cell>
          <cell r="H22">
            <v>406.7999999999999</v>
          </cell>
          <cell r="K22">
            <v>2.2400000000000002</v>
          </cell>
          <cell r="M22">
            <v>12.74</v>
          </cell>
          <cell r="N22">
            <v>15.410000000000005</v>
          </cell>
          <cell r="Q22">
            <v>300.57</v>
          </cell>
          <cell r="S22">
            <v>5.72</v>
          </cell>
          <cell r="T22">
            <v>585.8599999999999</v>
          </cell>
        </row>
        <row r="23">
          <cell r="E23">
            <v>41.935999999999993</v>
          </cell>
          <cell r="G23">
            <v>0</v>
          </cell>
          <cell r="H23">
            <v>1180.1119999999999</v>
          </cell>
          <cell r="K23">
            <v>1.8239999999999998</v>
          </cell>
          <cell r="M23">
            <v>0</v>
          </cell>
          <cell r="N23">
            <v>11.973999999999997</v>
          </cell>
          <cell r="Q23">
            <v>101.00500000000001</v>
          </cell>
          <cell r="S23">
            <v>89.99</v>
          </cell>
          <cell r="T23">
            <v>156.58500000000001</v>
          </cell>
        </row>
        <row r="26">
          <cell r="E26">
            <v>81.445000000000007</v>
          </cell>
          <cell r="G26">
            <v>0</v>
          </cell>
          <cell r="H26">
            <v>1175.1719999999993</v>
          </cell>
          <cell r="K26">
            <v>0</v>
          </cell>
          <cell r="M26">
            <v>0</v>
          </cell>
          <cell r="N26">
            <v>0</v>
          </cell>
          <cell r="Q26">
            <v>96.1</v>
          </cell>
          <cell r="S26">
            <v>0</v>
          </cell>
          <cell r="T26">
            <v>96.1</v>
          </cell>
        </row>
        <row r="27">
          <cell r="E27">
            <v>110.59</v>
          </cell>
          <cell r="G27">
            <v>0</v>
          </cell>
          <cell r="H27">
            <v>10266.166999999992</v>
          </cell>
          <cell r="K27">
            <v>40.11</v>
          </cell>
          <cell r="M27">
            <v>0</v>
          </cell>
          <cell r="N27">
            <v>371.62499999999994</v>
          </cell>
          <cell r="Q27">
            <v>0.06</v>
          </cell>
          <cell r="S27">
            <v>0</v>
          </cell>
          <cell r="T27">
            <v>75.02000000000001</v>
          </cell>
        </row>
        <row r="29">
          <cell r="E29">
            <v>58.965999999999994</v>
          </cell>
          <cell r="G29">
            <v>0</v>
          </cell>
          <cell r="H29">
            <v>4453.7930000000006</v>
          </cell>
          <cell r="K29">
            <v>52.519999999999996</v>
          </cell>
          <cell r="M29">
            <v>0</v>
          </cell>
          <cell r="N29">
            <v>56.089999999999996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102.015</v>
          </cell>
          <cell r="G30">
            <v>0</v>
          </cell>
          <cell r="H30">
            <v>5861.3340000000007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32.658000000000001</v>
          </cell>
          <cell r="G31">
            <v>0</v>
          </cell>
          <cell r="H31">
            <v>3039.3029999999994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54.427</v>
          </cell>
          <cell r="G32">
            <v>0</v>
          </cell>
          <cell r="H32">
            <v>4404.5</v>
          </cell>
          <cell r="K32">
            <v>8.43</v>
          </cell>
          <cell r="M32">
            <v>0</v>
          </cell>
          <cell r="N32">
            <v>133.84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48.9</v>
          </cell>
          <cell r="G34">
            <v>0</v>
          </cell>
          <cell r="H34">
            <v>5850.3300000000008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81.19</v>
          </cell>
          <cell r="G35">
            <v>0</v>
          </cell>
          <cell r="H35">
            <v>4589.625</v>
          </cell>
          <cell r="K35">
            <v>0.1</v>
          </cell>
          <cell r="M35">
            <v>0</v>
          </cell>
          <cell r="N35">
            <v>0.1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8.7700000000000014</v>
          </cell>
          <cell r="G36">
            <v>0</v>
          </cell>
          <cell r="H36">
            <v>19366.370000000003</v>
          </cell>
          <cell r="K36">
            <v>2.17</v>
          </cell>
          <cell r="M36">
            <v>0</v>
          </cell>
          <cell r="N36">
            <v>8.5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16.399999999999999</v>
          </cell>
          <cell r="G37">
            <v>0</v>
          </cell>
          <cell r="H37">
            <v>6992.8999999999987</v>
          </cell>
          <cell r="K37">
            <v>0</v>
          </cell>
          <cell r="M37">
            <v>0</v>
          </cell>
          <cell r="N37">
            <v>0</v>
          </cell>
          <cell r="Q37">
            <v>3.44</v>
          </cell>
          <cell r="S37">
            <v>0</v>
          </cell>
          <cell r="T37">
            <v>3.44</v>
          </cell>
        </row>
        <row r="40">
          <cell r="E40">
            <v>99.262999999999991</v>
          </cell>
          <cell r="G40">
            <v>0</v>
          </cell>
          <cell r="H40">
            <v>13752.688000000002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235.17500000000001</v>
          </cell>
          <cell r="G41">
            <v>0</v>
          </cell>
          <cell r="H41">
            <v>9884.3859999999913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129.58599999999998</v>
          </cell>
          <cell r="G42">
            <v>0</v>
          </cell>
          <cell r="H42">
            <v>23639.493999999999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85.105000000000004</v>
          </cell>
          <cell r="G43">
            <v>0</v>
          </cell>
          <cell r="H43">
            <v>2069.3629999999998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109.9</v>
          </cell>
          <cell r="G45">
            <v>43.16</v>
          </cell>
          <cell r="H45">
            <v>14086.099999999999</v>
          </cell>
          <cell r="K45">
            <v>3.06</v>
          </cell>
          <cell r="M45">
            <v>0</v>
          </cell>
          <cell r="N45">
            <v>3.5700000000000003</v>
          </cell>
          <cell r="Q45">
            <v>5.75</v>
          </cell>
          <cell r="S45">
            <v>0</v>
          </cell>
          <cell r="T45">
            <v>5.75</v>
          </cell>
        </row>
        <row r="46">
          <cell r="E46">
            <v>106.59</v>
          </cell>
          <cell r="G46">
            <v>0</v>
          </cell>
          <cell r="H46">
            <v>7226.55</v>
          </cell>
          <cell r="K46">
            <v>0</v>
          </cell>
          <cell r="M46">
            <v>0</v>
          </cell>
          <cell r="N46">
            <v>0</v>
          </cell>
          <cell r="Q46">
            <v>3.9</v>
          </cell>
          <cell r="S46">
            <v>0</v>
          </cell>
          <cell r="T46">
            <v>3.9</v>
          </cell>
        </row>
        <row r="47">
          <cell r="E47">
            <v>65.239999999999995</v>
          </cell>
          <cell r="G47">
            <v>0</v>
          </cell>
          <cell r="H47">
            <v>12266.040000000003</v>
          </cell>
          <cell r="K47">
            <v>0</v>
          </cell>
          <cell r="M47">
            <v>0</v>
          </cell>
          <cell r="N47">
            <v>1.2999999999999998</v>
          </cell>
          <cell r="Q47">
            <v>19.91</v>
          </cell>
          <cell r="S47">
            <v>0</v>
          </cell>
          <cell r="T47">
            <v>66.460000000000008</v>
          </cell>
        </row>
        <row r="48">
          <cell r="E48">
            <v>37.624999999999993</v>
          </cell>
          <cell r="G48">
            <v>0</v>
          </cell>
          <cell r="H48">
            <v>11087.012000000008</v>
          </cell>
          <cell r="K48">
            <v>0</v>
          </cell>
          <cell r="M48">
            <v>0</v>
          </cell>
          <cell r="N48">
            <v>0</v>
          </cell>
          <cell r="Q48">
            <v>15</v>
          </cell>
          <cell r="S48">
            <v>0</v>
          </cell>
          <cell r="T48">
            <v>15</v>
          </cell>
        </row>
      </sheetData>
      <sheetData sheetId="11" refreshError="1">
        <row r="7">
          <cell r="D7">
            <v>0</v>
          </cell>
          <cell r="F7">
            <v>31.52</v>
          </cell>
          <cell r="J7">
            <v>0.12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0.19</v>
          </cell>
          <cell r="L8">
            <v>0</v>
          </cell>
          <cell r="P8">
            <v>5.77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0.435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93.17</v>
          </cell>
          <cell r="J12">
            <v>0.12</v>
          </cell>
          <cell r="L12">
            <v>0</v>
          </cell>
          <cell r="P12">
            <v>36.150000000000006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0.49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0.37</v>
          </cell>
          <cell r="L14">
            <v>0</v>
          </cell>
          <cell r="P14">
            <v>8.4499999999999993</v>
          </cell>
          <cell r="R14">
            <v>0</v>
          </cell>
        </row>
        <row r="16">
          <cell r="D16">
            <v>6.37</v>
          </cell>
          <cell r="F16">
            <v>0.87</v>
          </cell>
          <cell r="J16">
            <v>0.06</v>
          </cell>
          <cell r="L16">
            <v>0</v>
          </cell>
          <cell r="P16">
            <v>1.29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0.03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131.94999999999999</v>
          </cell>
          <cell r="J18">
            <v>0</v>
          </cell>
          <cell r="L18">
            <v>0</v>
          </cell>
          <cell r="P18">
            <v>131.94999999999999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1.05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7.0000000000000007E-2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0.08</v>
          </cell>
          <cell r="F22">
            <v>0</v>
          </cell>
          <cell r="J22">
            <v>0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2.5</v>
          </cell>
          <cell r="F23">
            <v>3.4</v>
          </cell>
          <cell r="J23">
            <v>0.14000000000000001</v>
          </cell>
          <cell r="L23">
            <v>0</v>
          </cell>
          <cell r="P23">
            <v>4</v>
          </cell>
          <cell r="R23">
            <v>0</v>
          </cell>
        </row>
        <row r="26">
          <cell r="D26">
            <v>3.19</v>
          </cell>
          <cell r="F26">
            <v>0</v>
          </cell>
          <cell r="J26">
            <v>0</v>
          </cell>
          <cell r="L26">
            <v>0</v>
          </cell>
          <cell r="P26">
            <v>11.46</v>
          </cell>
          <cell r="R26">
            <v>0</v>
          </cell>
        </row>
        <row r="27">
          <cell r="D27">
            <v>14.24</v>
          </cell>
          <cell r="F27">
            <v>0</v>
          </cell>
          <cell r="J27">
            <v>3.77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5.27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14.39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25.09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28.48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7.77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16.14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0.5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13.9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0.34</v>
          </cell>
        </row>
        <row r="40">
          <cell r="D40">
            <v>7.35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8.27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28.81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7.76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16.45</v>
          </cell>
          <cell r="F45">
            <v>0</v>
          </cell>
          <cell r="J45">
            <v>1.53</v>
          </cell>
          <cell r="L45">
            <v>0</v>
          </cell>
          <cell r="P45">
            <v>6.23</v>
          </cell>
          <cell r="R45">
            <v>0</v>
          </cell>
        </row>
        <row r="46">
          <cell r="D46">
            <v>13.15</v>
          </cell>
          <cell r="F46">
            <v>0</v>
          </cell>
          <cell r="J46">
            <v>0</v>
          </cell>
          <cell r="L46">
            <v>0</v>
          </cell>
          <cell r="P46">
            <v>2</v>
          </cell>
          <cell r="R46">
            <v>0</v>
          </cell>
        </row>
        <row r="47">
          <cell r="D47">
            <v>17.13</v>
          </cell>
          <cell r="F47">
            <v>0</v>
          </cell>
          <cell r="J47">
            <v>0</v>
          </cell>
          <cell r="L47">
            <v>0</v>
          </cell>
          <cell r="P47">
            <v>9.91</v>
          </cell>
          <cell r="R47">
            <v>0</v>
          </cell>
        </row>
        <row r="48">
          <cell r="D48">
            <v>0.6</v>
          </cell>
          <cell r="F48">
            <v>0</v>
          </cell>
          <cell r="J48">
            <v>0</v>
          </cell>
          <cell r="L48">
            <v>0</v>
          </cell>
          <cell r="P48">
            <v>7.5</v>
          </cell>
          <cell r="R48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2" ht="15" customHeight="1" x14ac:dyDescent="0.35">
      <c r="A2" s="293" t="s">
        <v>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2" ht="32.25" customHeight="1" x14ac:dyDescent="0.3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2" s="108" customFormat="1" ht="43.5" customHeight="1" x14ac:dyDescent="0.25">
      <c r="A4" s="291" t="s">
        <v>1</v>
      </c>
      <c r="B4" s="291" t="s">
        <v>2</v>
      </c>
      <c r="C4" s="291" t="s">
        <v>3</v>
      </c>
      <c r="D4" s="291"/>
      <c r="E4" s="291"/>
      <c r="F4" s="291"/>
      <c r="G4" s="291"/>
      <c r="H4" s="291"/>
      <c r="I4" s="291" t="s">
        <v>4</v>
      </c>
      <c r="J4" s="294"/>
      <c r="K4" s="294"/>
      <c r="L4" s="294"/>
      <c r="M4" s="294"/>
      <c r="N4" s="294"/>
      <c r="O4" s="291" t="s">
        <v>5</v>
      </c>
      <c r="P4" s="294"/>
      <c r="Q4" s="294"/>
      <c r="R4" s="294"/>
      <c r="S4" s="294"/>
      <c r="T4" s="294"/>
      <c r="U4" s="167"/>
    </row>
    <row r="5" spans="1:22" s="108" customFormat="1" ht="54.75" customHeight="1" x14ac:dyDescent="0.25">
      <c r="A5" s="294"/>
      <c r="B5" s="294"/>
      <c r="C5" s="291" t="s">
        <v>6</v>
      </c>
      <c r="D5" s="291" t="s">
        <v>7</v>
      </c>
      <c r="E5" s="291"/>
      <c r="F5" s="291" t="s">
        <v>8</v>
      </c>
      <c r="G5" s="291"/>
      <c r="H5" s="291" t="s">
        <v>9</v>
      </c>
      <c r="I5" s="291" t="s">
        <v>6</v>
      </c>
      <c r="J5" s="291" t="s">
        <v>7</v>
      </c>
      <c r="K5" s="291"/>
      <c r="L5" s="291" t="s">
        <v>8</v>
      </c>
      <c r="M5" s="291"/>
      <c r="N5" s="291" t="s">
        <v>9</v>
      </c>
      <c r="O5" s="291" t="s">
        <v>6</v>
      </c>
      <c r="P5" s="291" t="s">
        <v>7</v>
      </c>
      <c r="Q5" s="291"/>
      <c r="R5" s="291" t="s">
        <v>8</v>
      </c>
      <c r="S5" s="291"/>
      <c r="T5" s="291" t="s">
        <v>9</v>
      </c>
      <c r="U5" s="291" t="s">
        <v>10</v>
      </c>
    </row>
    <row r="6" spans="1:22" s="108" customFormat="1" ht="38.25" customHeight="1" x14ac:dyDescent="0.25">
      <c r="A6" s="294"/>
      <c r="B6" s="294"/>
      <c r="C6" s="294"/>
      <c r="D6" s="166" t="s">
        <v>11</v>
      </c>
      <c r="E6" s="166" t="s">
        <v>12</v>
      </c>
      <c r="F6" s="166" t="s">
        <v>11</v>
      </c>
      <c r="G6" s="166" t="s">
        <v>12</v>
      </c>
      <c r="H6" s="291"/>
      <c r="I6" s="294"/>
      <c r="J6" s="166" t="s">
        <v>11</v>
      </c>
      <c r="K6" s="166" t="s">
        <v>12</v>
      </c>
      <c r="L6" s="166" t="s">
        <v>11</v>
      </c>
      <c r="M6" s="166" t="s">
        <v>12</v>
      </c>
      <c r="N6" s="291"/>
      <c r="O6" s="294"/>
      <c r="P6" s="166" t="s">
        <v>11</v>
      </c>
      <c r="Q6" s="166" t="s">
        <v>12</v>
      </c>
      <c r="R6" s="166" t="s">
        <v>11</v>
      </c>
      <c r="S6" s="166" t="s">
        <v>12</v>
      </c>
      <c r="T6" s="291"/>
      <c r="U6" s="291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296" t="s">
        <v>54</v>
      </c>
      <c r="D53" s="296"/>
      <c r="E53" s="296"/>
      <c r="F53" s="296"/>
      <c r="G53" s="296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296" t="s">
        <v>55</v>
      </c>
      <c r="E54" s="296"/>
      <c r="F54" s="296"/>
      <c r="G54" s="296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296" t="s">
        <v>56</v>
      </c>
      <c r="E55" s="296"/>
      <c r="F55" s="296"/>
      <c r="G55" s="296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95" t="s">
        <v>57</v>
      </c>
      <c r="C58" s="295"/>
      <c r="D58" s="295"/>
      <c r="E58" s="295"/>
      <c r="F58" s="295"/>
      <c r="G58" s="118"/>
      <c r="H58" s="111"/>
      <c r="I58" s="126"/>
      <c r="J58" s="298"/>
      <c r="K58" s="297"/>
      <c r="L58" s="297"/>
      <c r="M58" s="118"/>
      <c r="N58" s="111"/>
      <c r="O58" s="111"/>
      <c r="P58" s="165"/>
      <c r="Q58" s="295" t="s">
        <v>58</v>
      </c>
      <c r="R58" s="295"/>
      <c r="S58" s="295"/>
      <c r="T58" s="295"/>
      <c r="U58" s="295"/>
    </row>
    <row r="59" spans="1:21" ht="37.5" customHeight="1" x14ac:dyDescent="0.4">
      <c r="B59" s="295" t="s">
        <v>59</v>
      </c>
      <c r="C59" s="295"/>
      <c r="D59" s="295"/>
      <c r="E59" s="295"/>
      <c r="F59" s="295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295" t="s">
        <v>59</v>
      </c>
      <c r="R59" s="295"/>
      <c r="S59" s="295"/>
      <c r="T59" s="295"/>
      <c r="U59" s="295"/>
    </row>
    <row r="60" spans="1:21" ht="37.5" customHeight="1" x14ac:dyDescent="0.35">
      <c r="J60" s="297" t="s">
        <v>61</v>
      </c>
      <c r="K60" s="297"/>
      <c r="L60" s="297"/>
      <c r="M60" s="125">
        <v>112699.70189999999</v>
      </c>
    </row>
    <row r="61" spans="1:21" ht="37.5" customHeight="1" x14ac:dyDescent="0.35">
      <c r="G61" s="119"/>
      <c r="J61" s="297" t="s">
        <v>62</v>
      </c>
      <c r="K61" s="297"/>
      <c r="L61" s="297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J60:L60"/>
    <mergeCell ref="J61:L61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139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213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301.07999999999993</v>
      </c>
      <c r="J7" s="200">
        <v>0.32</v>
      </c>
      <c r="K7" s="200">
        <v>4.03</v>
      </c>
      <c r="L7" s="200">
        <v>0</v>
      </c>
      <c r="M7" s="200">
        <v>0</v>
      </c>
      <c r="N7" s="200">
        <v>301.39999999999992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2601.7900000000009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0.36</v>
      </c>
      <c r="E8" s="200">
        <v>0.36</v>
      </c>
      <c r="F8" s="200">
        <v>0</v>
      </c>
      <c r="G8" s="200">
        <v>0</v>
      </c>
      <c r="H8" s="200">
        <v>10.684999999999999</v>
      </c>
      <c r="I8" s="200">
        <v>38.704000000000008</v>
      </c>
      <c r="J8" s="200">
        <v>0.18099999999999999</v>
      </c>
      <c r="K8" s="200">
        <v>7.6050000000000004</v>
      </c>
      <c r="L8" s="200">
        <v>0</v>
      </c>
      <c r="M8" s="200">
        <v>0</v>
      </c>
      <c r="N8" s="200">
        <v>38.885000000000005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214.13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152.49100000000004</v>
      </c>
      <c r="J9" s="200">
        <v>0.375</v>
      </c>
      <c r="K9" s="200">
        <v>3.8519999999999999</v>
      </c>
      <c r="L9" s="200">
        <v>0</v>
      </c>
      <c r="M9" s="200">
        <v>0</v>
      </c>
      <c r="N9" s="200">
        <v>152.86600000000004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1544.6359999999997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164.41900000000007</v>
      </c>
      <c r="J10" s="200">
        <v>0.08</v>
      </c>
      <c r="K10" s="200">
        <v>2.7240000000000006</v>
      </c>
      <c r="L10" s="200">
        <v>0</v>
      </c>
      <c r="M10" s="200">
        <v>0</v>
      </c>
      <c r="N10" s="200">
        <v>164.49900000000008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757.90900000000011</v>
      </c>
    </row>
    <row r="11" spans="1:21" s="111" customFormat="1" ht="38.25" customHeight="1" x14ac:dyDescent="0.4">
      <c r="A11" s="323" t="s">
        <v>82</v>
      </c>
      <c r="B11" s="324"/>
      <c r="C11" s="202">
        <v>3582.9050000000002</v>
      </c>
      <c r="D11" s="202">
        <v>0.36</v>
      </c>
      <c r="E11" s="202">
        <v>0.36</v>
      </c>
      <c r="F11" s="202">
        <v>0</v>
      </c>
      <c r="G11" s="202">
        <v>38.299999999999997</v>
      </c>
      <c r="H11" s="202">
        <v>3583.2649999999999</v>
      </c>
      <c r="I11" s="202">
        <v>656.69400000000007</v>
      </c>
      <c r="J11" s="202">
        <v>0.95599999999999996</v>
      </c>
      <c r="K11" s="202">
        <v>18.211000000000002</v>
      </c>
      <c r="L11" s="202">
        <v>0</v>
      </c>
      <c r="M11" s="202">
        <v>0</v>
      </c>
      <c r="N11" s="202">
        <v>657.65000000000009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5118.4650000000001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123.20299999999999</v>
      </c>
      <c r="J12" s="203">
        <v>0.06</v>
      </c>
      <c r="K12" s="200">
        <v>0.9700000000000002</v>
      </c>
      <c r="L12" s="200">
        <v>0</v>
      </c>
      <c r="M12" s="200">
        <v>0</v>
      </c>
      <c r="N12" s="200">
        <v>123.26299999999999</v>
      </c>
      <c r="O12" s="201">
        <v>326.5</v>
      </c>
      <c r="P12" s="200">
        <v>0.25</v>
      </c>
      <c r="Q12" s="200">
        <v>78.61</v>
      </c>
      <c r="R12" s="200">
        <v>0.25</v>
      </c>
      <c r="S12" s="200">
        <v>0.75</v>
      </c>
      <c r="T12" s="201">
        <v>326.5</v>
      </c>
      <c r="U12" s="201">
        <v>2359.3529999999992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144.02400000000003</v>
      </c>
      <c r="J13" s="203">
        <v>0.19</v>
      </c>
      <c r="K13" s="200">
        <v>3.28</v>
      </c>
      <c r="L13" s="200">
        <v>0</v>
      </c>
      <c r="M13" s="200">
        <v>0</v>
      </c>
      <c r="N13" s="200">
        <v>144.21400000000003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1244.3039999999996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200.57399999999996</v>
      </c>
      <c r="J14" s="204">
        <v>0.36</v>
      </c>
      <c r="K14" s="200">
        <v>8.956999999999999</v>
      </c>
      <c r="L14" s="200">
        <v>0</v>
      </c>
      <c r="M14" s="200">
        <v>0</v>
      </c>
      <c r="N14" s="200">
        <v>200.93399999999997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2701.4239999999991</v>
      </c>
    </row>
    <row r="15" spans="1:21" s="111" customFormat="1" ht="38.25" customHeight="1" x14ac:dyDescent="0.4">
      <c r="A15" s="323" t="s">
        <v>86</v>
      </c>
      <c r="B15" s="324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467.80099999999999</v>
      </c>
      <c r="J15" s="202">
        <v>0.61</v>
      </c>
      <c r="K15" s="202">
        <v>13.206999999999999</v>
      </c>
      <c r="L15" s="202">
        <v>0</v>
      </c>
      <c r="M15" s="202">
        <v>0</v>
      </c>
      <c r="N15" s="202">
        <v>468.411</v>
      </c>
      <c r="O15" s="202">
        <v>729.98</v>
      </c>
      <c r="P15" s="202">
        <v>0.25</v>
      </c>
      <c r="Q15" s="202">
        <v>78.61</v>
      </c>
      <c r="R15" s="202">
        <v>0.25</v>
      </c>
      <c r="S15" s="202">
        <v>0.75</v>
      </c>
      <c r="T15" s="202">
        <v>729.98</v>
      </c>
      <c r="U15" s="202">
        <v>6305.0809999999983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1893.2719999999993</v>
      </c>
      <c r="D16" s="200">
        <v>2.8</v>
      </c>
      <c r="E16" s="200">
        <v>9.6359999999999992</v>
      </c>
      <c r="F16" s="200">
        <v>2.02</v>
      </c>
      <c r="G16" s="200">
        <v>33.580000000000005</v>
      </c>
      <c r="H16" s="200">
        <v>1894.0519999999992</v>
      </c>
      <c r="I16" s="200">
        <v>66.385000000000034</v>
      </c>
      <c r="J16" s="200">
        <v>0.13</v>
      </c>
      <c r="K16" s="200">
        <v>1.036</v>
      </c>
      <c r="L16" s="200">
        <v>0</v>
      </c>
      <c r="M16" s="200">
        <v>0</v>
      </c>
      <c r="N16" s="200">
        <v>66.515000000000029</v>
      </c>
      <c r="O16" s="201">
        <v>90.008999999999986</v>
      </c>
      <c r="P16" s="200">
        <v>0.66</v>
      </c>
      <c r="Q16" s="200">
        <v>13.96</v>
      </c>
      <c r="R16" s="200">
        <v>0</v>
      </c>
      <c r="S16" s="200">
        <v>0</v>
      </c>
      <c r="T16" s="201">
        <v>90.668999999999983</v>
      </c>
      <c r="U16" s="201">
        <v>2051.2359999999994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19.446999999999996</v>
      </c>
      <c r="J17" s="200">
        <v>0.06</v>
      </c>
      <c r="K17" s="200">
        <v>1.2500000000000002</v>
      </c>
      <c r="L17" s="200">
        <v>0</v>
      </c>
      <c r="M17" s="200">
        <v>4.09</v>
      </c>
      <c r="N17" s="200">
        <v>19.506999999999994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1084.5319999999997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828.61499999999933</v>
      </c>
      <c r="D18" s="200">
        <v>0.3</v>
      </c>
      <c r="E18" s="200">
        <v>1.7100000000000002</v>
      </c>
      <c r="F18" s="200">
        <v>0</v>
      </c>
      <c r="G18" s="200">
        <v>0</v>
      </c>
      <c r="H18" s="200">
        <v>828.91499999999928</v>
      </c>
      <c r="I18" s="200">
        <v>36.144999999999989</v>
      </c>
      <c r="J18" s="200">
        <v>0.04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927.89799999999923</v>
      </c>
    </row>
    <row r="19" spans="1:21" s="111" customFormat="1" ht="38.25" customHeight="1" x14ac:dyDescent="0.4">
      <c r="A19" s="323" t="s">
        <v>89</v>
      </c>
      <c r="B19" s="324"/>
      <c r="C19" s="202">
        <v>3378.9409999999984</v>
      </c>
      <c r="D19" s="202">
        <v>3.0999999999999996</v>
      </c>
      <c r="E19" s="202">
        <v>11.346</v>
      </c>
      <c r="F19" s="202">
        <v>2.02</v>
      </c>
      <c r="G19" s="202">
        <v>110.64000000000001</v>
      </c>
      <c r="H19" s="202">
        <v>3380.0209999999979</v>
      </c>
      <c r="I19" s="202">
        <v>121.977</v>
      </c>
      <c r="J19" s="202">
        <v>0.23</v>
      </c>
      <c r="K19" s="202">
        <v>2.4360000000000004</v>
      </c>
      <c r="L19" s="202">
        <v>0</v>
      </c>
      <c r="M19" s="202">
        <v>4.09</v>
      </c>
      <c r="N19" s="202">
        <v>122.20700000000001</v>
      </c>
      <c r="O19" s="202">
        <v>560.77800000000002</v>
      </c>
      <c r="P19" s="202">
        <v>0.66</v>
      </c>
      <c r="Q19" s="202">
        <v>66.240000000000009</v>
      </c>
      <c r="R19" s="202">
        <v>0</v>
      </c>
      <c r="S19" s="202">
        <v>0</v>
      </c>
      <c r="T19" s="202">
        <v>561.43799999999999</v>
      </c>
      <c r="U19" s="202">
        <v>4063.6659999999983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145.48599999999999</v>
      </c>
      <c r="J20" s="200">
        <v>0.21</v>
      </c>
      <c r="K20" s="200">
        <v>1.0010000000000001</v>
      </c>
      <c r="L20" s="200">
        <v>0</v>
      </c>
      <c r="M20" s="200">
        <v>0</v>
      </c>
      <c r="N20" s="200">
        <v>145.696</v>
      </c>
      <c r="O20" s="201">
        <v>341.17099999999994</v>
      </c>
      <c r="P20" s="200">
        <v>0.24</v>
      </c>
      <c r="Q20" s="200">
        <v>56.686999999999998</v>
      </c>
      <c r="R20" s="200">
        <v>0</v>
      </c>
      <c r="S20" s="200">
        <v>0</v>
      </c>
      <c r="T20" s="201">
        <v>341.41099999999994</v>
      </c>
      <c r="U20" s="201">
        <v>1843.1119999999992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2.44</v>
      </c>
      <c r="G21" s="200">
        <v>41.739999999999995</v>
      </c>
      <c r="H21" s="200">
        <v>856.92999999999984</v>
      </c>
      <c r="I21" s="200">
        <v>66.103000000000009</v>
      </c>
      <c r="J21" s="200">
        <v>1.5</v>
      </c>
      <c r="K21" s="200">
        <v>21.24</v>
      </c>
      <c r="L21" s="200">
        <v>0</v>
      </c>
      <c r="M21" s="200">
        <v>0</v>
      </c>
      <c r="N21" s="200">
        <v>67.603000000000009</v>
      </c>
      <c r="O21" s="201">
        <v>223.97000000000003</v>
      </c>
      <c r="P21" s="200">
        <v>0.94</v>
      </c>
      <c r="Q21" s="200">
        <v>72.97999999999999</v>
      </c>
      <c r="R21" s="200">
        <v>0</v>
      </c>
      <c r="S21" s="200">
        <v>0</v>
      </c>
      <c r="T21" s="201">
        <v>224.91000000000003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1172.712</v>
      </c>
      <c r="D23" s="200">
        <v>1.5</v>
      </c>
      <c r="E23" s="200">
        <v>17.125999999999998</v>
      </c>
      <c r="F23" s="200">
        <v>0</v>
      </c>
      <c r="G23" s="200">
        <v>0</v>
      </c>
      <c r="H23" s="200">
        <v>1174.212</v>
      </c>
      <c r="I23" s="200">
        <v>10.963999999999997</v>
      </c>
      <c r="J23" s="200">
        <v>0.18</v>
      </c>
      <c r="K23" s="200">
        <v>0.97399999999999998</v>
      </c>
      <c r="L23" s="200">
        <v>0</v>
      </c>
      <c r="M23" s="200">
        <v>0</v>
      </c>
      <c r="N23" s="200">
        <v>11.143999999999997</v>
      </c>
      <c r="O23" s="201">
        <v>155.30500000000001</v>
      </c>
      <c r="P23" s="200">
        <v>0.03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1340.691</v>
      </c>
    </row>
    <row r="24" spans="1:21" s="111" customFormat="1" ht="38.25" customHeight="1" x14ac:dyDescent="0.4">
      <c r="A24" s="327" t="s">
        <v>94</v>
      </c>
      <c r="B24" s="327"/>
      <c r="C24" s="202">
        <v>3717.936999999999</v>
      </c>
      <c r="D24" s="202">
        <v>1.5</v>
      </c>
      <c r="E24" s="202">
        <v>20.540999999999997</v>
      </c>
      <c r="F24" s="202">
        <v>2.44</v>
      </c>
      <c r="G24" s="202">
        <v>367.45</v>
      </c>
      <c r="H24" s="202">
        <v>3716.9969999999994</v>
      </c>
      <c r="I24" s="202">
        <v>238.62299999999999</v>
      </c>
      <c r="J24" s="202">
        <v>1.89</v>
      </c>
      <c r="K24" s="202">
        <v>24.905000000000001</v>
      </c>
      <c r="L24" s="202">
        <v>0</v>
      </c>
      <c r="M24" s="202">
        <v>12.74</v>
      </c>
      <c r="N24" s="202">
        <v>240.51300000000003</v>
      </c>
      <c r="O24" s="202">
        <v>1306.3059999999998</v>
      </c>
      <c r="P24" s="202">
        <v>1.21</v>
      </c>
      <c r="Q24" s="202">
        <v>529.99199999999996</v>
      </c>
      <c r="R24" s="202">
        <v>0</v>
      </c>
      <c r="S24" s="202">
        <v>95.71</v>
      </c>
      <c r="T24" s="202">
        <v>1307.5159999999998</v>
      </c>
      <c r="U24" s="202">
        <v>5265.0259999999989</v>
      </c>
    </row>
    <row r="25" spans="1:21" s="145" customFormat="1" ht="38.25" customHeight="1" x14ac:dyDescent="0.4">
      <c r="A25" s="323" t="s">
        <v>95</v>
      </c>
      <c r="B25" s="324"/>
      <c r="C25" s="202">
        <v>15786.472999999996</v>
      </c>
      <c r="D25" s="202">
        <v>4.96</v>
      </c>
      <c r="E25" s="202">
        <v>32.396999999999998</v>
      </c>
      <c r="F25" s="202">
        <v>4.46</v>
      </c>
      <c r="G25" s="202">
        <v>581</v>
      </c>
      <c r="H25" s="202">
        <v>15786.972999999994</v>
      </c>
      <c r="I25" s="202">
        <v>1485.0950000000003</v>
      </c>
      <c r="J25" s="202">
        <v>3.6859999999999999</v>
      </c>
      <c r="K25" s="202">
        <v>58.759</v>
      </c>
      <c r="L25" s="202">
        <v>0</v>
      </c>
      <c r="M25" s="202">
        <v>16.829999999999998</v>
      </c>
      <c r="N25" s="202">
        <v>1488.7810000000002</v>
      </c>
      <c r="O25" s="202">
        <v>3474.614</v>
      </c>
      <c r="P25" s="202">
        <v>2.12</v>
      </c>
      <c r="Q25" s="202">
        <v>675.00199999999995</v>
      </c>
      <c r="R25" s="202">
        <v>0.25</v>
      </c>
      <c r="S25" s="202">
        <v>142.45999999999998</v>
      </c>
      <c r="T25" s="202">
        <v>3476.4839999999999</v>
      </c>
      <c r="U25" s="202">
        <v>20752.237999999998</v>
      </c>
    </row>
    <row r="26" spans="1:21" ht="38.25" customHeight="1" x14ac:dyDescent="0.45">
      <c r="A26" s="171">
        <v>15</v>
      </c>
      <c r="B26" s="172" t="s">
        <v>96</v>
      </c>
      <c r="C26" s="200">
        <v>11626.932000000001</v>
      </c>
      <c r="D26" s="200">
        <v>13.81</v>
      </c>
      <c r="E26" s="200">
        <v>68.155000000000001</v>
      </c>
      <c r="F26" s="200">
        <v>0</v>
      </c>
      <c r="G26" s="200">
        <v>0</v>
      </c>
      <c r="H26" s="200">
        <v>11640.742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11698.302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10207.896999999992</v>
      </c>
      <c r="D27" s="200">
        <v>8.9</v>
      </c>
      <c r="E27" s="200">
        <v>73.94</v>
      </c>
      <c r="F27" s="200">
        <v>0</v>
      </c>
      <c r="G27" s="200">
        <v>0</v>
      </c>
      <c r="H27" s="200">
        <v>10216.796999999991</v>
      </c>
      <c r="I27" s="200">
        <v>336.80500000000001</v>
      </c>
      <c r="J27" s="200">
        <v>17.97</v>
      </c>
      <c r="K27" s="200">
        <v>25.22</v>
      </c>
      <c r="L27" s="200">
        <v>0</v>
      </c>
      <c r="M27" s="200">
        <v>0</v>
      </c>
      <c r="N27" s="200">
        <v>354.77499999999998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10646.53199999999</v>
      </c>
    </row>
    <row r="28" spans="1:21" s="111" customFormat="1" ht="38.25" customHeight="1" x14ac:dyDescent="0.4">
      <c r="A28" s="327" t="s">
        <v>98</v>
      </c>
      <c r="B28" s="327"/>
      <c r="C28" s="202">
        <v>21834.828999999991</v>
      </c>
      <c r="D28" s="202">
        <v>22.71</v>
      </c>
      <c r="E28" s="202">
        <v>142.095</v>
      </c>
      <c r="F28" s="202">
        <v>0</v>
      </c>
      <c r="G28" s="202">
        <v>0</v>
      </c>
      <c r="H28" s="202">
        <v>21857.53899999999</v>
      </c>
      <c r="I28" s="202">
        <v>336.80500000000001</v>
      </c>
      <c r="J28" s="202">
        <v>17.97</v>
      </c>
      <c r="K28" s="202">
        <v>25.22</v>
      </c>
      <c r="L28" s="202">
        <v>0</v>
      </c>
      <c r="M28" s="202">
        <v>0</v>
      </c>
      <c r="N28" s="202">
        <v>354.77499999999998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22344.833999999988</v>
      </c>
    </row>
    <row r="29" spans="1:21" ht="38.25" customHeight="1" x14ac:dyDescent="0.45">
      <c r="A29" s="171">
        <v>17</v>
      </c>
      <c r="B29" s="172" t="s">
        <v>99</v>
      </c>
      <c r="C29" s="200">
        <v>7000.9430000000002</v>
      </c>
      <c r="D29" s="200">
        <v>6.77</v>
      </c>
      <c r="E29" s="200">
        <v>36.625999999999998</v>
      </c>
      <c r="F29" s="200">
        <v>0</v>
      </c>
      <c r="G29" s="200">
        <v>0</v>
      </c>
      <c r="H29" s="200">
        <v>7007.7130000000006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0.1</v>
      </c>
      <c r="Q29" s="200">
        <v>87.47999999999999</v>
      </c>
      <c r="R29" s="200">
        <v>0</v>
      </c>
      <c r="S29" s="200">
        <v>0</v>
      </c>
      <c r="T29" s="201">
        <v>135.28</v>
      </c>
      <c r="U29" s="201">
        <v>7183.4830000000002</v>
      </c>
    </row>
    <row r="30" spans="1:21" ht="38.25" customHeight="1" x14ac:dyDescent="0.45">
      <c r="A30" s="171">
        <v>18</v>
      </c>
      <c r="B30" s="172" t="s">
        <v>100</v>
      </c>
      <c r="C30" s="200">
        <v>530.69899999999996</v>
      </c>
      <c r="D30" s="200">
        <v>11.82</v>
      </c>
      <c r="E30" s="200">
        <v>67.185000000000002</v>
      </c>
      <c r="F30" s="200">
        <v>0</v>
      </c>
      <c r="G30" s="200">
        <v>0</v>
      </c>
      <c r="H30" s="200">
        <v>542.51900000000001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542.73900000000003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5484.3629999999994</v>
      </c>
      <c r="D31" s="200">
        <v>3.16</v>
      </c>
      <c r="E31" s="200">
        <v>17.768000000000001</v>
      </c>
      <c r="F31" s="200">
        <v>0</v>
      </c>
      <c r="G31" s="200">
        <v>0</v>
      </c>
      <c r="H31" s="200">
        <v>5487.5229999999992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5648.012999999999</v>
      </c>
    </row>
    <row r="32" spans="1:21" ht="38.25" customHeight="1" x14ac:dyDescent="0.45">
      <c r="A32" s="171">
        <v>20</v>
      </c>
      <c r="B32" s="172" t="s">
        <v>102</v>
      </c>
      <c r="C32" s="200">
        <v>4526.6550000000007</v>
      </c>
      <c r="D32" s="200">
        <v>2.2400000000000002</v>
      </c>
      <c r="E32" s="200">
        <v>50.157000000000004</v>
      </c>
      <c r="F32" s="200">
        <v>0</v>
      </c>
      <c r="G32" s="200">
        <v>0</v>
      </c>
      <c r="H32" s="200">
        <v>4528.8950000000004</v>
      </c>
      <c r="I32" s="200">
        <v>64.780000000000015</v>
      </c>
      <c r="J32" s="200">
        <v>0.46</v>
      </c>
      <c r="K32" s="200">
        <v>7.38</v>
      </c>
      <c r="L32" s="200">
        <v>0</v>
      </c>
      <c r="M32" s="200">
        <v>0</v>
      </c>
      <c r="N32" s="200">
        <v>65.240000000000009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4865.1850000000004</v>
      </c>
    </row>
    <row r="33" spans="1:21" s="111" customFormat="1" ht="38.25" customHeight="1" x14ac:dyDescent="0.4">
      <c r="A33" s="327" t="s">
        <v>99</v>
      </c>
      <c r="B33" s="327"/>
      <c r="C33" s="202">
        <v>17542.66</v>
      </c>
      <c r="D33" s="202">
        <v>23.990000000000002</v>
      </c>
      <c r="E33" s="202">
        <v>171.73600000000002</v>
      </c>
      <c r="F33" s="202">
        <v>0</v>
      </c>
      <c r="G33" s="202">
        <v>0</v>
      </c>
      <c r="H33" s="202">
        <v>17566.650000000001</v>
      </c>
      <c r="I33" s="202">
        <v>137.28000000000003</v>
      </c>
      <c r="J33" s="202">
        <v>0.46</v>
      </c>
      <c r="K33" s="202">
        <v>44.300000000000004</v>
      </c>
      <c r="L33" s="202">
        <v>0</v>
      </c>
      <c r="M33" s="202">
        <v>0</v>
      </c>
      <c r="N33" s="202">
        <v>137.74</v>
      </c>
      <c r="O33" s="202">
        <v>534.92999999999995</v>
      </c>
      <c r="P33" s="202">
        <v>0.1</v>
      </c>
      <c r="Q33" s="202">
        <v>172.17</v>
      </c>
      <c r="R33" s="202">
        <v>0</v>
      </c>
      <c r="S33" s="202">
        <v>0</v>
      </c>
      <c r="T33" s="202">
        <v>535.03</v>
      </c>
      <c r="U33" s="202">
        <v>18239.419999999998</v>
      </c>
    </row>
    <row r="34" spans="1:21" ht="38.25" customHeight="1" x14ac:dyDescent="0.45">
      <c r="A34" s="171">
        <v>21</v>
      </c>
      <c r="B34" s="172" t="s">
        <v>103</v>
      </c>
      <c r="C34" s="200">
        <v>5831.4600000000009</v>
      </c>
      <c r="D34" s="200">
        <v>5.17</v>
      </c>
      <c r="E34" s="200">
        <v>35.199999999999996</v>
      </c>
      <c r="F34" s="200">
        <v>0</v>
      </c>
      <c r="G34" s="200">
        <v>0</v>
      </c>
      <c r="H34" s="200">
        <v>5836.630000000001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5836.630000000001</v>
      </c>
    </row>
    <row r="35" spans="1:21" ht="38.25" customHeight="1" x14ac:dyDescent="0.45">
      <c r="A35" s="171">
        <v>22</v>
      </c>
      <c r="B35" s="172" t="s">
        <v>104</v>
      </c>
      <c r="C35" s="200">
        <v>4536.1750000000002</v>
      </c>
      <c r="D35" s="200">
        <v>1.51</v>
      </c>
      <c r="E35" s="200">
        <v>29.25</v>
      </c>
      <c r="F35" s="200">
        <v>0</v>
      </c>
      <c r="G35" s="200">
        <v>0</v>
      </c>
      <c r="H35" s="200">
        <v>4537.6850000000004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4554.2150000000011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6982.2299999999987</v>
      </c>
      <c r="D37" s="200">
        <v>0.57999999999999996</v>
      </c>
      <c r="E37" s="200">
        <v>6.3100000000000005</v>
      </c>
      <c r="F37" s="200">
        <v>0</v>
      </c>
      <c r="G37" s="200">
        <v>0</v>
      </c>
      <c r="H37" s="200">
        <v>6982.8099999999986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6983.4899999999989</v>
      </c>
    </row>
    <row r="38" spans="1:21" s="111" customFormat="1" ht="38.25" customHeight="1" x14ac:dyDescent="0.4">
      <c r="A38" s="327" t="s">
        <v>107</v>
      </c>
      <c r="B38" s="327"/>
      <c r="C38" s="202">
        <v>23053.005000000001</v>
      </c>
      <c r="D38" s="202">
        <v>7.26</v>
      </c>
      <c r="E38" s="202">
        <v>75.429999999999993</v>
      </c>
      <c r="F38" s="202">
        <v>0</v>
      </c>
      <c r="G38" s="202">
        <v>0</v>
      </c>
      <c r="H38" s="202">
        <v>23060.264999999999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23084.654999999999</v>
      </c>
    </row>
    <row r="39" spans="1:21" s="145" customFormat="1" ht="38.25" customHeight="1" x14ac:dyDescent="0.4">
      <c r="A39" s="327" t="s">
        <v>108</v>
      </c>
      <c r="B39" s="327"/>
      <c r="C39" s="202">
        <v>62430.493999999992</v>
      </c>
      <c r="D39" s="202">
        <v>53.96</v>
      </c>
      <c r="E39" s="202">
        <v>389.26099999999997</v>
      </c>
      <c r="F39" s="202">
        <v>0</v>
      </c>
      <c r="G39" s="202">
        <v>0</v>
      </c>
      <c r="H39" s="202">
        <v>62484.453999999991</v>
      </c>
      <c r="I39" s="202">
        <v>481.36500000000001</v>
      </c>
      <c r="J39" s="202">
        <v>18.43</v>
      </c>
      <c r="K39" s="202">
        <v>70.47</v>
      </c>
      <c r="L39" s="202">
        <v>0</v>
      </c>
      <c r="M39" s="202">
        <v>0</v>
      </c>
      <c r="N39" s="202">
        <v>499.79499999999996</v>
      </c>
      <c r="O39" s="202">
        <v>684.56</v>
      </c>
      <c r="P39" s="202">
        <v>0.1</v>
      </c>
      <c r="Q39" s="202">
        <v>230.41</v>
      </c>
      <c r="R39" s="202">
        <v>0</v>
      </c>
      <c r="S39" s="202">
        <v>0</v>
      </c>
      <c r="T39" s="202">
        <v>684.66</v>
      </c>
      <c r="U39" s="202">
        <v>63668.908999999985</v>
      </c>
    </row>
    <row r="40" spans="1:21" ht="38.25" customHeight="1" x14ac:dyDescent="0.45">
      <c r="A40" s="171">
        <v>25</v>
      </c>
      <c r="B40" s="172" t="s">
        <v>109</v>
      </c>
      <c r="C40" s="200">
        <v>15015.008000000002</v>
      </c>
      <c r="D40" s="200">
        <v>8.7899999999999991</v>
      </c>
      <c r="E40" s="200">
        <v>69.293000000000006</v>
      </c>
      <c r="F40" s="200">
        <v>0</v>
      </c>
      <c r="G40" s="200">
        <v>0</v>
      </c>
      <c r="H40" s="200">
        <v>15023.798000000003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15023.798000000003</v>
      </c>
    </row>
    <row r="41" spans="1:21" ht="38.25" customHeight="1" x14ac:dyDescent="0.45">
      <c r="A41" s="171">
        <v>26</v>
      </c>
      <c r="B41" s="172" t="s">
        <v>110</v>
      </c>
      <c r="C41" s="200">
        <v>9822.9809999999925</v>
      </c>
      <c r="D41" s="200">
        <v>9.84</v>
      </c>
      <c r="E41" s="200">
        <v>183.61</v>
      </c>
      <c r="F41" s="200">
        <v>0</v>
      </c>
      <c r="G41" s="200">
        <v>0</v>
      </c>
      <c r="H41" s="200">
        <v>9832.8209999999926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9832.8209999999926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23581.478999999999</v>
      </c>
      <c r="D42" s="200">
        <v>1.63</v>
      </c>
      <c r="E42" s="200">
        <v>73.200999999999993</v>
      </c>
      <c r="F42" s="200">
        <v>0</v>
      </c>
      <c r="G42" s="200">
        <v>0</v>
      </c>
      <c r="H42" s="200">
        <v>23583.109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23583.109</v>
      </c>
    </row>
    <row r="43" spans="1:21" ht="38.25" customHeight="1" x14ac:dyDescent="0.45">
      <c r="A43" s="171">
        <v>28</v>
      </c>
      <c r="B43" s="172" t="s">
        <v>112</v>
      </c>
      <c r="C43" s="200">
        <v>412.92300000000006</v>
      </c>
      <c r="D43" s="200">
        <v>7.03</v>
      </c>
      <c r="E43" s="200">
        <v>68.385000000000005</v>
      </c>
      <c r="F43" s="200">
        <v>0</v>
      </c>
      <c r="G43" s="200">
        <v>0</v>
      </c>
      <c r="H43" s="200">
        <v>419.95300000000003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419.95300000000003</v>
      </c>
    </row>
    <row r="44" spans="1:21" s="111" customFormat="1" ht="38.25" customHeight="1" x14ac:dyDescent="0.4">
      <c r="A44" s="327" t="s">
        <v>109</v>
      </c>
      <c r="B44" s="327"/>
      <c r="C44" s="202">
        <v>48832.390999999996</v>
      </c>
      <c r="D44" s="202">
        <v>27.29</v>
      </c>
      <c r="E44" s="202">
        <v>394.48900000000003</v>
      </c>
      <c r="F44" s="202">
        <v>0</v>
      </c>
      <c r="G44" s="202">
        <v>0</v>
      </c>
      <c r="H44" s="202">
        <v>48859.680999999997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48859.680999999997</v>
      </c>
    </row>
    <row r="45" spans="1:21" ht="38.25" customHeight="1" x14ac:dyDescent="0.45">
      <c r="A45" s="171">
        <v>29</v>
      </c>
      <c r="B45" s="172" t="s">
        <v>113</v>
      </c>
      <c r="C45" s="200">
        <v>14242.64</v>
      </c>
      <c r="D45" s="200">
        <v>38.64</v>
      </c>
      <c r="E45" s="200">
        <v>54.35</v>
      </c>
      <c r="F45" s="200">
        <v>0</v>
      </c>
      <c r="G45" s="200">
        <v>0</v>
      </c>
      <c r="H45" s="200">
        <v>14281.279999999999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14281.789999999999</v>
      </c>
    </row>
    <row r="46" spans="1:21" ht="38.25" customHeight="1" x14ac:dyDescent="0.45">
      <c r="A46" s="171">
        <v>30</v>
      </c>
      <c r="B46" s="172" t="s">
        <v>114</v>
      </c>
      <c r="C46" s="200">
        <v>7223.6000000000013</v>
      </c>
      <c r="D46" s="200">
        <v>3.61</v>
      </c>
      <c r="E46" s="200">
        <v>59.48</v>
      </c>
      <c r="F46" s="200">
        <v>0</v>
      </c>
      <c r="G46" s="200">
        <v>0</v>
      </c>
      <c r="H46" s="200">
        <v>7227.2100000000009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7227.4500000000007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12255.400000000003</v>
      </c>
      <c r="D47" s="200">
        <v>20.16</v>
      </c>
      <c r="E47" s="200">
        <v>35.019999999999996</v>
      </c>
      <c r="F47" s="200">
        <v>0</v>
      </c>
      <c r="G47" s="200">
        <v>0</v>
      </c>
      <c r="H47" s="200">
        <v>12275.560000000003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12327.450000000003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11107.602000000006</v>
      </c>
      <c r="D48" s="200">
        <v>3.29</v>
      </c>
      <c r="E48" s="200">
        <v>24.974999999999998</v>
      </c>
      <c r="F48" s="200">
        <v>0</v>
      </c>
      <c r="G48" s="200">
        <v>0</v>
      </c>
      <c r="H48" s="200">
        <v>11110.892000000007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11117.092000000008</v>
      </c>
    </row>
    <row r="49" spans="1:21" s="111" customFormat="1" ht="38.25" customHeight="1" x14ac:dyDescent="0.4">
      <c r="A49" s="327" t="s">
        <v>117</v>
      </c>
      <c r="B49" s="327"/>
      <c r="C49" s="202">
        <v>44829.242000000013</v>
      </c>
      <c r="D49" s="202">
        <v>65.7</v>
      </c>
      <c r="E49" s="202">
        <v>173.82499999999999</v>
      </c>
      <c r="F49" s="202">
        <v>0</v>
      </c>
      <c r="G49" s="202">
        <v>0</v>
      </c>
      <c r="H49" s="202">
        <v>44894.94200000001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44953.782000000007</v>
      </c>
    </row>
    <row r="50" spans="1:21" s="145" customFormat="1" ht="38.25" customHeight="1" x14ac:dyDescent="0.4">
      <c r="A50" s="327" t="s">
        <v>118</v>
      </c>
      <c r="B50" s="327"/>
      <c r="C50" s="202">
        <v>93661.633000000002</v>
      </c>
      <c r="D50" s="202">
        <v>92.990000000000009</v>
      </c>
      <c r="E50" s="202">
        <v>568.31400000000008</v>
      </c>
      <c r="F50" s="202">
        <v>0</v>
      </c>
      <c r="G50" s="202">
        <v>0</v>
      </c>
      <c r="H50" s="202">
        <v>93754.623000000007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93813.463000000003</v>
      </c>
    </row>
    <row r="51" spans="1:21" s="146" customFormat="1" ht="38.25" customHeight="1" x14ac:dyDescent="0.4">
      <c r="A51" s="327" t="s">
        <v>119</v>
      </c>
      <c r="B51" s="327"/>
      <c r="C51" s="202">
        <v>171878.59999999998</v>
      </c>
      <c r="D51" s="202">
        <v>151.91000000000003</v>
      </c>
      <c r="E51" s="202">
        <v>989.97200000000009</v>
      </c>
      <c r="F51" s="202">
        <v>4.46</v>
      </c>
      <c r="G51" s="202">
        <v>581</v>
      </c>
      <c r="H51" s="202">
        <v>172026.05</v>
      </c>
      <c r="I51" s="202">
        <v>1978.7500000000002</v>
      </c>
      <c r="J51" s="202">
        <v>22.116</v>
      </c>
      <c r="K51" s="202">
        <v>129.22899999999998</v>
      </c>
      <c r="L51" s="202">
        <v>0</v>
      </c>
      <c r="M51" s="202">
        <v>16.829999999999998</v>
      </c>
      <c r="N51" s="202">
        <v>2000.866</v>
      </c>
      <c r="O51" s="202">
        <v>4205.7240000000002</v>
      </c>
      <c r="P51" s="202">
        <v>2.2200000000000002</v>
      </c>
      <c r="Q51" s="202">
        <v>905.41199999999992</v>
      </c>
      <c r="R51" s="202">
        <v>0.25</v>
      </c>
      <c r="S51" s="202">
        <v>142.45999999999998</v>
      </c>
      <c r="T51" s="202">
        <v>4207.6939999999995</v>
      </c>
      <c r="U51" s="202">
        <v>178234.61</v>
      </c>
    </row>
    <row r="52" spans="1:21" s="111" customFormat="1" ht="19.5" customHeight="1" x14ac:dyDescent="0.4">
      <c r="A52" s="115"/>
      <c r="B52" s="115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</row>
    <row r="53" spans="1:21" s="115" customFormat="1" ht="24.75" hidden="1" customHeight="1" x14ac:dyDescent="0.4">
      <c r="B53" s="214"/>
      <c r="C53" s="296" t="s">
        <v>54</v>
      </c>
      <c r="D53" s="296"/>
      <c r="E53" s="296"/>
      <c r="F53" s="296"/>
      <c r="G53" s="296"/>
      <c r="H53" s="118"/>
      <c r="I53" s="214"/>
      <c r="J53" s="214">
        <f>D51+J51+P51-F51-L51-R51</f>
        <v>171.536</v>
      </c>
      <c r="K53" s="214"/>
      <c r="L53" s="214"/>
      <c r="M53" s="214"/>
      <c r="N53" s="214"/>
      <c r="R53" s="214"/>
      <c r="U53" s="214"/>
    </row>
    <row r="54" spans="1:21" s="115" customFormat="1" ht="30" hidden="1" customHeight="1" x14ac:dyDescent="0.35">
      <c r="B54" s="214"/>
      <c r="C54" s="296" t="s">
        <v>55</v>
      </c>
      <c r="D54" s="296"/>
      <c r="E54" s="296"/>
      <c r="F54" s="296"/>
      <c r="G54" s="296"/>
      <c r="H54" s="119"/>
      <c r="I54" s="214"/>
      <c r="J54" s="214">
        <f>E51+K51+Q51-G51-M51-S51</f>
        <v>1284.3229999999999</v>
      </c>
      <c r="K54" s="214"/>
      <c r="L54" s="214"/>
      <c r="M54" s="214"/>
      <c r="N54" s="214"/>
      <c r="R54" s="214"/>
      <c r="T54" s="214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14">
        <f>H51+N51+T51</f>
        <v>178234.61</v>
      </c>
      <c r="K55" s="119"/>
      <c r="L55" s="119"/>
      <c r="M55" s="142" t="e">
        <f>#REF!+'Oct-2021'!J53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14"/>
      <c r="E56" s="214"/>
      <c r="F56" s="214"/>
      <c r="G56" s="214"/>
      <c r="H56" s="119"/>
      <c r="I56" s="121"/>
      <c r="J56" s="21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14"/>
      <c r="E57" s="214"/>
      <c r="F57" s="214"/>
      <c r="G57" s="214"/>
      <c r="H57" s="119"/>
      <c r="I57" s="121"/>
      <c r="J57" s="214"/>
      <c r="K57" s="119"/>
      <c r="L57" s="119"/>
      <c r="M57" s="142" t="e">
        <f>#REF!+'Oct-2021'!J53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#REF!+'Oct-2021'!J53</f>
        <v>#REF!</v>
      </c>
      <c r="N58" s="154"/>
      <c r="O58" s="154"/>
      <c r="P58" s="216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215"/>
      <c r="L59" s="157"/>
      <c r="M59" s="154"/>
      <c r="N59" s="153"/>
      <c r="O59" s="154"/>
      <c r="P59" s="216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#REF!+'Oct-2021'!J53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#REF!+'Oct-2021'!J53</f>
        <v>#REF!</v>
      </c>
      <c r="I61" s="158"/>
      <c r="J61" s="300" t="s">
        <v>62</v>
      </c>
      <c r="K61" s="300"/>
      <c r="L61" s="300"/>
      <c r="M61" s="159" t="e">
        <f>#REF!+'Oct-2021'!J53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1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140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221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301.39999999999992</v>
      </c>
      <c r="J7" s="200">
        <v>0.04</v>
      </c>
      <c r="K7" s="200">
        <v>4.07</v>
      </c>
      <c r="L7" s="200">
        <v>0</v>
      </c>
      <c r="M7" s="200">
        <v>0</v>
      </c>
      <c r="N7" s="200">
        <v>301.43999999999994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2601.8300000000008</v>
      </c>
    </row>
    <row r="8" spans="1:21" ht="38.25" customHeight="1" x14ac:dyDescent="0.45">
      <c r="A8" s="171">
        <v>2</v>
      </c>
      <c r="B8" s="172" t="s">
        <v>79</v>
      </c>
      <c r="C8" s="200">
        <v>10.684999999999999</v>
      </c>
      <c r="D8" s="200">
        <v>0.36</v>
      </c>
      <c r="E8" s="200">
        <v>0.72</v>
      </c>
      <c r="F8" s="200">
        <v>0.39</v>
      </c>
      <c r="G8" s="200">
        <v>0.39</v>
      </c>
      <c r="H8" s="200">
        <v>10.654999999999999</v>
      </c>
      <c r="I8" s="200">
        <v>38.885000000000005</v>
      </c>
      <c r="J8" s="200">
        <v>1.44</v>
      </c>
      <c r="K8" s="200">
        <v>9.0449999999999999</v>
      </c>
      <c r="L8" s="200">
        <v>0</v>
      </c>
      <c r="M8" s="200">
        <v>0</v>
      </c>
      <c r="N8" s="200">
        <v>40.325000000000003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215.54000000000002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152.86600000000004</v>
      </c>
      <c r="J9" s="200">
        <v>6.51</v>
      </c>
      <c r="K9" s="200">
        <v>10.362</v>
      </c>
      <c r="L9" s="200">
        <v>0</v>
      </c>
      <c r="M9" s="200">
        <v>0</v>
      </c>
      <c r="N9" s="200">
        <v>159.37600000000003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1551.1459999999997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164.49900000000008</v>
      </c>
      <c r="J10" s="200">
        <v>0.05</v>
      </c>
      <c r="K10" s="200">
        <v>2.7740000000000005</v>
      </c>
      <c r="L10" s="200">
        <v>0</v>
      </c>
      <c r="M10" s="200">
        <v>0</v>
      </c>
      <c r="N10" s="200">
        <v>164.54900000000009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757.95900000000006</v>
      </c>
    </row>
    <row r="11" spans="1:21" s="111" customFormat="1" ht="38.25" customHeight="1" x14ac:dyDescent="0.4">
      <c r="A11" s="323" t="s">
        <v>82</v>
      </c>
      <c r="B11" s="324"/>
      <c r="C11" s="202">
        <v>3583.2649999999999</v>
      </c>
      <c r="D11" s="202">
        <v>0.36</v>
      </c>
      <c r="E11" s="202">
        <v>0.72</v>
      </c>
      <c r="F11" s="202">
        <v>0.39</v>
      </c>
      <c r="G11" s="202">
        <v>38.69</v>
      </c>
      <c r="H11" s="202">
        <v>3583.2349999999997</v>
      </c>
      <c r="I11" s="202">
        <v>657.65000000000009</v>
      </c>
      <c r="J11" s="202">
        <v>8.0400000000000009</v>
      </c>
      <c r="K11" s="202">
        <v>26.251000000000005</v>
      </c>
      <c r="L11" s="202">
        <v>0</v>
      </c>
      <c r="M11" s="202">
        <v>0</v>
      </c>
      <c r="N11" s="202">
        <v>665.69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5126.4749999999995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123.26299999999999</v>
      </c>
      <c r="J12" s="203">
        <v>0.09</v>
      </c>
      <c r="K12" s="200">
        <v>1.0600000000000003</v>
      </c>
      <c r="L12" s="200">
        <v>0</v>
      </c>
      <c r="M12" s="200">
        <v>0</v>
      </c>
      <c r="N12" s="200">
        <v>123.35299999999999</v>
      </c>
      <c r="O12" s="201">
        <v>326.75</v>
      </c>
      <c r="P12" s="200">
        <v>0</v>
      </c>
      <c r="Q12" s="200">
        <v>78.61</v>
      </c>
      <c r="R12" s="200">
        <v>0</v>
      </c>
      <c r="S12" s="200">
        <v>0.5</v>
      </c>
      <c r="T12" s="201">
        <v>326.75</v>
      </c>
      <c r="U12" s="201">
        <v>2359.6929999999993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144.21400000000003</v>
      </c>
      <c r="J13" s="203">
        <v>1.05</v>
      </c>
      <c r="K13" s="200">
        <v>4.33</v>
      </c>
      <c r="L13" s="200">
        <v>0</v>
      </c>
      <c r="M13" s="200">
        <v>0</v>
      </c>
      <c r="N13" s="200">
        <v>145.26400000000004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1245.3539999999998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200.93399999999997</v>
      </c>
      <c r="J14" s="204">
        <v>2.19</v>
      </c>
      <c r="K14" s="200">
        <v>11.146999999999998</v>
      </c>
      <c r="L14" s="200">
        <v>0</v>
      </c>
      <c r="M14" s="200">
        <v>0</v>
      </c>
      <c r="N14" s="200">
        <v>203.12399999999997</v>
      </c>
      <c r="O14" s="201">
        <v>318.15999999999997</v>
      </c>
      <c r="P14" s="200">
        <v>0.2</v>
      </c>
      <c r="Q14" s="200">
        <v>0.2</v>
      </c>
      <c r="R14" s="200">
        <v>0</v>
      </c>
      <c r="S14" s="200">
        <v>0</v>
      </c>
      <c r="T14" s="201">
        <v>318.35999999999996</v>
      </c>
      <c r="U14" s="201">
        <v>2703.8139999999994</v>
      </c>
    </row>
    <row r="15" spans="1:21" s="111" customFormat="1" ht="38.25" customHeight="1" x14ac:dyDescent="0.4">
      <c r="A15" s="323" t="s">
        <v>86</v>
      </c>
      <c r="B15" s="324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468.411</v>
      </c>
      <c r="J15" s="202">
        <v>3.33</v>
      </c>
      <c r="K15" s="202">
        <v>16.536999999999999</v>
      </c>
      <c r="L15" s="202">
        <v>0</v>
      </c>
      <c r="M15" s="202">
        <v>0</v>
      </c>
      <c r="N15" s="202">
        <v>471.74099999999999</v>
      </c>
      <c r="O15" s="202">
        <v>730.23</v>
      </c>
      <c r="P15" s="202">
        <v>0.2</v>
      </c>
      <c r="Q15" s="202">
        <v>78.81</v>
      </c>
      <c r="R15" s="202">
        <v>0</v>
      </c>
      <c r="S15" s="202">
        <v>0.5</v>
      </c>
      <c r="T15" s="202">
        <v>730.43000000000006</v>
      </c>
      <c r="U15" s="202">
        <v>6308.860999999999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1894.0519999999992</v>
      </c>
      <c r="D16" s="200">
        <v>3.42</v>
      </c>
      <c r="E16" s="200">
        <v>13.055999999999999</v>
      </c>
      <c r="F16" s="200">
        <v>3.1</v>
      </c>
      <c r="G16" s="200">
        <v>36.680000000000007</v>
      </c>
      <c r="H16" s="200">
        <v>1894.3719999999992</v>
      </c>
      <c r="I16" s="200">
        <v>66.515000000000029</v>
      </c>
      <c r="J16" s="200">
        <v>0.19</v>
      </c>
      <c r="K16" s="200">
        <v>1.226</v>
      </c>
      <c r="L16" s="200">
        <v>0</v>
      </c>
      <c r="M16" s="200">
        <v>0</v>
      </c>
      <c r="N16" s="200">
        <v>66.705000000000027</v>
      </c>
      <c r="O16" s="201">
        <v>90.668999999999983</v>
      </c>
      <c r="P16" s="200">
        <v>4.1399999999999997</v>
      </c>
      <c r="Q16" s="200">
        <v>18.100000000000001</v>
      </c>
      <c r="R16" s="200">
        <v>0</v>
      </c>
      <c r="S16" s="200">
        <v>0</v>
      </c>
      <c r="T16" s="201">
        <v>94.808999999999983</v>
      </c>
      <c r="U16" s="201">
        <v>2055.8859999999991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19.506999999999994</v>
      </c>
      <c r="J17" s="200">
        <v>0.18</v>
      </c>
      <c r="K17" s="200">
        <v>1.4300000000000002</v>
      </c>
      <c r="L17" s="200">
        <v>0</v>
      </c>
      <c r="M17" s="200">
        <v>4.09</v>
      </c>
      <c r="N17" s="200">
        <v>19.686999999999994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1084.712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828.91499999999928</v>
      </c>
      <c r="D18" s="200">
        <v>0.3</v>
      </c>
      <c r="E18" s="200">
        <v>2.0100000000000002</v>
      </c>
      <c r="F18" s="200">
        <v>0</v>
      </c>
      <c r="G18" s="200">
        <v>0</v>
      </c>
      <c r="H18" s="200">
        <v>829.21499999999924</v>
      </c>
      <c r="I18" s="200">
        <v>36.184999999999988</v>
      </c>
      <c r="J18" s="200">
        <v>0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928.19799999999918</v>
      </c>
    </row>
    <row r="19" spans="1:21" s="111" customFormat="1" ht="38.25" customHeight="1" x14ac:dyDescent="0.4">
      <c r="A19" s="323" t="s">
        <v>89</v>
      </c>
      <c r="B19" s="324"/>
      <c r="C19" s="202">
        <v>3380.0209999999979</v>
      </c>
      <c r="D19" s="202">
        <v>3.7199999999999998</v>
      </c>
      <c r="E19" s="202">
        <v>15.065999999999999</v>
      </c>
      <c r="F19" s="202">
        <v>3.1</v>
      </c>
      <c r="G19" s="202">
        <v>113.74000000000001</v>
      </c>
      <c r="H19" s="202">
        <v>3380.6409999999978</v>
      </c>
      <c r="I19" s="202">
        <v>122.20700000000001</v>
      </c>
      <c r="J19" s="202">
        <v>0.37</v>
      </c>
      <c r="K19" s="202">
        <v>2.8060000000000005</v>
      </c>
      <c r="L19" s="202">
        <v>0</v>
      </c>
      <c r="M19" s="202">
        <v>4.09</v>
      </c>
      <c r="N19" s="202">
        <v>122.57700000000001</v>
      </c>
      <c r="O19" s="202">
        <v>561.43799999999999</v>
      </c>
      <c r="P19" s="202">
        <v>4.1399999999999997</v>
      </c>
      <c r="Q19" s="202">
        <v>70.38000000000001</v>
      </c>
      <c r="R19" s="202">
        <v>0</v>
      </c>
      <c r="S19" s="202">
        <v>0</v>
      </c>
      <c r="T19" s="202">
        <v>565.57799999999997</v>
      </c>
      <c r="U19" s="202">
        <v>4068.795999999998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145.696</v>
      </c>
      <c r="J20" s="200">
        <v>0.36</v>
      </c>
      <c r="K20" s="200">
        <v>1.3610000000000002</v>
      </c>
      <c r="L20" s="200">
        <v>0</v>
      </c>
      <c r="M20" s="200">
        <v>0</v>
      </c>
      <c r="N20" s="200">
        <v>146.05600000000001</v>
      </c>
      <c r="O20" s="201">
        <v>341.41099999999994</v>
      </c>
      <c r="P20" s="200">
        <v>0.24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1843.7119999999995</v>
      </c>
    </row>
    <row r="21" spans="1:21" ht="38.25" customHeight="1" x14ac:dyDescent="0.45">
      <c r="A21" s="171">
        <v>9</v>
      </c>
      <c r="B21" s="172" t="s">
        <v>90</v>
      </c>
      <c r="C21" s="200">
        <v>856.92999999999984</v>
      </c>
      <c r="D21" s="200">
        <v>0</v>
      </c>
      <c r="E21" s="200">
        <v>0.05</v>
      </c>
      <c r="F21" s="200">
        <v>0.16</v>
      </c>
      <c r="G21" s="200">
        <v>41.899999999999991</v>
      </c>
      <c r="H21" s="200">
        <v>856.76999999999987</v>
      </c>
      <c r="I21" s="200">
        <v>67.603000000000009</v>
      </c>
      <c r="J21" s="200">
        <v>0.03</v>
      </c>
      <c r="K21" s="200">
        <v>21.27</v>
      </c>
      <c r="L21" s="200">
        <v>0</v>
      </c>
      <c r="M21" s="200">
        <v>0</v>
      </c>
      <c r="N21" s="200">
        <v>67.63300000000001</v>
      </c>
      <c r="O21" s="201">
        <v>224.91000000000003</v>
      </c>
      <c r="P21" s="200">
        <v>0.16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1149.473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0.08</v>
      </c>
      <c r="K22" s="200">
        <v>1.7700000000000002</v>
      </c>
      <c r="L22" s="200">
        <v>0</v>
      </c>
      <c r="M22" s="200">
        <v>12.74</v>
      </c>
      <c r="N22" s="200">
        <v>16.150000000000006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931.85999999999979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1174.212</v>
      </c>
      <c r="D23" s="200">
        <v>1.5</v>
      </c>
      <c r="E23" s="200">
        <v>18.625999999999998</v>
      </c>
      <c r="F23" s="200">
        <v>0</v>
      </c>
      <c r="G23" s="200">
        <v>0</v>
      </c>
      <c r="H23" s="200">
        <v>1175.712</v>
      </c>
      <c r="I23" s="200">
        <v>11.143999999999997</v>
      </c>
      <c r="J23" s="200">
        <v>0.16</v>
      </c>
      <c r="K23" s="200">
        <v>1.1339999999999999</v>
      </c>
      <c r="L23" s="200">
        <v>0</v>
      </c>
      <c r="M23" s="200">
        <v>0</v>
      </c>
      <c r="N23" s="200">
        <v>11.303999999999997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1342.3510000000001</v>
      </c>
    </row>
    <row r="24" spans="1:21" s="111" customFormat="1" ht="38.25" customHeight="1" x14ac:dyDescent="0.4">
      <c r="A24" s="327" t="s">
        <v>94</v>
      </c>
      <c r="B24" s="327"/>
      <c r="C24" s="202">
        <v>3716.9969999999994</v>
      </c>
      <c r="D24" s="202">
        <v>1.5</v>
      </c>
      <c r="E24" s="202">
        <v>22.040999999999997</v>
      </c>
      <c r="F24" s="202">
        <v>0.16</v>
      </c>
      <c r="G24" s="202">
        <v>367.61</v>
      </c>
      <c r="H24" s="202">
        <v>3718.3369999999995</v>
      </c>
      <c r="I24" s="202">
        <v>240.51300000000003</v>
      </c>
      <c r="J24" s="202">
        <v>0.63</v>
      </c>
      <c r="K24" s="202">
        <v>25.535</v>
      </c>
      <c r="L24" s="202">
        <v>0</v>
      </c>
      <c r="M24" s="202">
        <v>12.74</v>
      </c>
      <c r="N24" s="202">
        <v>241.14300000000003</v>
      </c>
      <c r="O24" s="202">
        <v>1307.5159999999998</v>
      </c>
      <c r="P24" s="202">
        <v>0.4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5267.3959999999997</v>
      </c>
    </row>
    <row r="25" spans="1:21" s="145" customFormat="1" ht="38.25" customHeight="1" x14ac:dyDescent="0.4">
      <c r="A25" s="323" t="s">
        <v>95</v>
      </c>
      <c r="B25" s="324"/>
      <c r="C25" s="202">
        <v>15786.972999999994</v>
      </c>
      <c r="D25" s="202">
        <v>5.58</v>
      </c>
      <c r="E25" s="202">
        <v>37.976999999999997</v>
      </c>
      <c r="F25" s="202">
        <v>3.6500000000000004</v>
      </c>
      <c r="G25" s="202">
        <v>584.65</v>
      </c>
      <c r="H25" s="202">
        <v>15788.902999999995</v>
      </c>
      <c r="I25" s="202">
        <v>1488.7810000000002</v>
      </c>
      <c r="J25" s="202">
        <v>12.370000000000001</v>
      </c>
      <c r="K25" s="202">
        <v>71.129000000000005</v>
      </c>
      <c r="L25" s="202">
        <v>0</v>
      </c>
      <c r="M25" s="202">
        <v>16.829999999999998</v>
      </c>
      <c r="N25" s="202">
        <v>1501.1510000000001</v>
      </c>
      <c r="O25" s="202">
        <v>3476.7339999999999</v>
      </c>
      <c r="P25" s="202">
        <v>4.74</v>
      </c>
      <c r="Q25" s="202">
        <v>679.74199999999996</v>
      </c>
      <c r="R25" s="202">
        <v>0</v>
      </c>
      <c r="S25" s="202">
        <v>142.20999999999998</v>
      </c>
      <c r="T25" s="202">
        <v>3481.4739999999997</v>
      </c>
      <c r="U25" s="202">
        <v>20771.527999999995</v>
      </c>
    </row>
    <row r="26" spans="1:21" ht="38.25" customHeight="1" x14ac:dyDescent="0.45">
      <c r="A26" s="171">
        <v>15</v>
      </c>
      <c r="B26" s="172" t="s">
        <v>96</v>
      </c>
      <c r="C26" s="200">
        <v>11640.742</v>
      </c>
      <c r="D26" s="200">
        <v>8.91</v>
      </c>
      <c r="E26" s="200">
        <v>77.064999999999998</v>
      </c>
      <c r="F26" s="200">
        <v>0</v>
      </c>
      <c r="G26" s="200">
        <v>0</v>
      </c>
      <c r="H26" s="200">
        <v>11649.652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11707.212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10216.796999999991</v>
      </c>
      <c r="D27" s="200">
        <v>11.59</v>
      </c>
      <c r="E27" s="200">
        <v>85.53</v>
      </c>
      <c r="F27" s="200">
        <v>0</v>
      </c>
      <c r="G27" s="200">
        <v>0</v>
      </c>
      <c r="H27" s="200">
        <v>10228.386999999992</v>
      </c>
      <c r="I27" s="200">
        <v>354.77499999999998</v>
      </c>
      <c r="J27" s="200">
        <v>5.24</v>
      </c>
      <c r="K27" s="200">
        <v>30.46</v>
      </c>
      <c r="L27" s="200">
        <v>0</v>
      </c>
      <c r="M27" s="200">
        <v>0</v>
      </c>
      <c r="N27" s="200">
        <v>360.01499999999999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10663.36199999999</v>
      </c>
    </row>
    <row r="28" spans="1:21" s="111" customFormat="1" ht="38.25" customHeight="1" x14ac:dyDescent="0.4">
      <c r="A28" s="327" t="s">
        <v>98</v>
      </c>
      <c r="B28" s="327"/>
      <c r="C28" s="202">
        <v>21857.53899999999</v>
      </c>
      <c r="D28" s="202">
        <v>20.5</v>
      </c>
      <c r="E28" s="202">
        <v>162.595</v>
      </c>
      <c r="F28" s="202">
        <v>0</v>
      </c>
      <c r="G28" s="202">
        <v>0</v>
      </c>
      <c r="H28" s="202">
        <v>21878.03899999999</v>
      </c>
      <c r="I28" s="202">
        <v>354.77499999999998</v>
      </c>
      <c r="J28" s="202">
        <v>5.24</v>
      </c>
      <c r="K28" s="202">
        <v>30.46</v>
      </c>
      <c r="L28" s="202">
        <v>0</v>
      </c>
      <c r="M28" s="202">
        <v>0</v>
      </c>
      <c r="N28" s="202">
        <v>360.01499999999999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22370.57399999999</v>
      </c>
    </row>
    <row r="29" spans="1:21" ht="38.25" customHeight="1" x14ac:dyDescent="0.45">
      <c r="A29" s="171">
        <v>17</v>
      </c>
      <c r="B29" s="172" t="s">
        <v>99</v>
      </c>
      <c r="C29" s="200">
        <v>7007.7130000000006</v>
      </c>
      <c r="D29" s="200">
        <v>9.61</v>
      </c>
      <c r="E29" s="200">
        <v>46.235999999999997</v>
      </c>
      <c r="F29" s="200">
        <v>0</v>
      </c>
      <c r="G29" s="200">
        <v>0</v>
      </c>
      <c r="H29" s="200">
        <v>7017.3230000000003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135.28</v>
      </c>
      <c r="P29" s="200">
        <v>1.4</v>
      </c>
      <c r="Q29" s="200">
        <v>88.88</v>
      </c>
      <c r="R29" s="200">
        <v>0</v>
      </c>
      <c r="S29" s="200">
        <v>0</v>
      </c>
      <c r="T29" s="201">
        <v>136.68</v>
      </c>
      <c r="U29" s="201">
        <v>7194.4930000000004</v>
      </c>
    </row>
    <row r="30" spans="1:21" ht="38.25" customHeight="1" x14ac:dyDescent="0.45">
      <c r="A30" s="171">
        <v>18</v>
      </c>
      <c r="B30" s="172" t="s">
        <v>100</v>
      </c>
      <c r="C30" s="200">
        <v>542.51900000000001</v>
      </c>
      <c r="D30" s="200">
        <v>14.44</v>
      </c>
      <c r="E30" s="200">
        <v>81.625</v>
      </c>
      <c r="F30" s="200">
        <v>0</v>
      </c>
      <c r="G30" s="200">
        <v>0</v>
      </c>
      <c r="H30" s="200">
        <v>556.95900000000006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557.17900000000009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5487.5229999999992</v>
      </c>
      <c r="D31" s="200">
        <v>3.63</v>
      </c>
      <c r="E31" s="200">
        <v>21.398</v>
      </c>
      <c r="F31" s="200">
        <v>0</v>
      </c>
      <c r="G31" s="200">
        <v>0</v>
      </c>
      <c r="H31" s="200">
        <v>5491.1529999999993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5651.6429999999991</v>
      </c>
    </row>
    <row r="32" spans="1:21" ht="38.25" customHeight="1" x14ac:dyDescent="0.45">
      <c r="A32" s="171">
        <v>20</v>
      </c>
      <c r="B32" s="172" t="s">
        <v>102</v>
      </c>
      <c r="C32" s="200">
        <v>4528.8950000000004</v>
      </c>
      <c r="D32" s="200">
        <v>1.23</v>
      </c>
      <c r="E32" s="200">
        <v>51.387</v>
      </c>
      <c r="F32" s="200">
        <v>0</v>
      </c>
      <c r="G32" s="200">
        <v>0</v>
      </c>
      <c r="H32" s="200">
        <v>4530.125</v>
      </c>
      <c r="I32" s="200">
        <v>65.240000000000009</v>
      </c>
      <c r="J32" s="200">
        <v>0.63</v>
      </c>
      <c r="K32" s="200">
        <v>8.01</v>
      </c>
      <c r="L32" s="200">
        <v>0</v>
      </c>
      <c r="M32" s="200">
        <v>0</v>
      </c>
      <c r="N32" s="200">
        <v>65.87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4867.0450000000001</v>
      </c>
    </row>
    <row r="33" spans="1:21" s="111" customFormat="1" ht="38.25" customHeight="1" x14ac:dyDescent="0.4">
      <c r="A33" s="327" t="s">
        <v>99</v>
      </c>
      <c r="B33" s="327"/>
      <c r="C33" s="202">
        <v>17566.650000000001</v>
      </c>
      <c r="D33" s="202">
        <v>28.909999999999997</v>
      </c>
      <c r="E33" s="202">
        <v>200.64600000000002</v>
      </c>
      <c r="F33" s="202">
        <v>0</v>
      </c>
      <c r="G33" s="202">
        <v>0</v>
      </c>
      <c r="H33" s="202">
        <v>17595.560000000001</v>
      </c>
      <c r="I33" s="202">
        <v>137.74</v>
      </c>
      <c r="J33" s="202">
        <v>0.63</v>
      </c>
      <c r="K33" s="202">
        <v>44.930000000000007</v>
      </c>
      <c r="L33" s="202">
        <v>0</v>
      </c>
      <c r="M33" s="202">
        <v>0</v>
      </c>
      <c r="N33" s="202">
        <v>138.37</v>
      </c>
      <c r="O33" s="202">
        <v>535.03</v>
      </c>
      <c r="P33" s="202">
        <v>1.4</v>
      </c>
      <c r="Q33" s="202">
        <v>173.57</v>
      </c>
      <c r="R33" s="202">
        <v>0</v>
      </c>
      <c r="S33" s="202">
        <v>0</v>
      </c>
      <c r="T33" s="202">
        <v>536.42999999999995</v>
      </c>
      <c r="U33" s="202">
        <v>18270.36</v>
      </c>
    </row>
    <row r="34" spans="1:21" ht="38.25" customHeight="1" x14ac:dyDescent="0.45">
      <c r="A34" s="171">
        <v>21</v>
      </c>
      <c r="B34" s="172" t="s">
        <v>103</v>
      </c>
      <c r="C34" s="200">
        <v>5836.630000000001</v>
      </c>
      <c r="D34" s="200">
        <v>4.82</v>
      </c>
      <c r="E34" s="200">
        <v>40.019999999999996</v>
      </c>
      <c r="F34" s="200">
        <v>0</v>
      </c>
      <c r="G34" s="200">
        <v>0</v>
      </c>
      <c r="H34" s="200">
        <v>5841.4500000000007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5841.4500000000007</v>
      </c>
    </row>
    <row r="35" spans="1:21" ht="38.25" customHeight="1" x14ac:dyDescent="0.45">
      <c r="A35" s="171">
        <v>22</v>
      </c>
      <c r="B35" s="172" t="s">
        <v>104</v>
      </c>
      <c r="C35" s="200">
        <v>4537.6850000000004</v>
      </c>
      <c r="D35" s="200">
        <v>36.57</v>
      </c>
      <c r="E35" s="200">
        <v>65.819999999999993</v>
      </c>
      <c r="F35" s="200">
        <v>0</v>
      </c>
      <c r="G35" s="200">
        <v>0</v>
      </c>
      <c r="H35" s="200">
        <v>4574.2550000000001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4590.7850000000008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2.77</v>
      </c>
      <c r="E36" s="200">
        <v>7.4400000000000013</v>
      </c>
      <c r="F36" s="200">
        <v>0</v>
      </c>
      <c r="G36" s="200">
        <v>0</v>
      </c>
      <c r="H36" s="200">
        <v>5705.9099999999989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5713.0899999999992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6982.8099999999986</v>
      </c>
      <c r="D37" s="200">
        <v>9.09</v>
      </c>
      <c r="E37" s="200">
        <v>15.4</v>
      </c>
      <c r="F37" s="200">
        <v>0</v>
      </c>
      <c r="G37" s="200">
        <v>0</v>
      </c>
      <c r="H37" s="200">
        <v>6991.8999999999987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6992.579999999999</v>
      </c>
    </row>
    <row r="38" spans="1:21" s="111" customFormat="1" ht="38.25" customHeight="1" x14ac:dyDescent="0.4">
      <c r="A38" s="327" t="s">
        <v>107</v>
      </c>
      <c r="B38" s="327"/>
      <c r="C38" s="202">
        <v>23060.264999999999</v>
      </c>
      <c r="D38" s="202">
        <v>53.25</v>
      </c>
      <c r="E38" s="202">
        <v>128.68</v>
      </c>
      <c r="F38" s="202">
        <v>0</v>
      </c>
      <c r="G38" s="202">
        <v>0</v>
      </c>
      <c r="H38" s="202">
        <v>23113.514999999999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23137.904999999999</v>
      </c>
    </row>
    <row r="39" spans="1:21" s="145" customFormat="1" ht="38.25" customHeight="1" x14ac:dyDescent="0.4">
      <c r="A39" s="327" t="s">
        <v>108</v>
      </c>
      <c r="B39" s="327"/>
      <c r="C39" s="202">
        <v>62484.453999999991</v>
      </c>
      <c r="D39" s="202">
        <v>102.66</v>
      </c>
      <c r="E39" s="202">
        <v>491.92099999999994</v>
      </c>
      <c r="F39" s="202">
        <v>0</v>
      </c>
      <c r="G39" s="202">
        <v>0</v>
      </c>
      <c r="H39" s="202">
        <v>62587.113999999994</v>
      </c>
      <c r="I39" s="202">
        <v>499.79499999999996</v>
      </c>
      <c r="J39" s="202">
        <v>5.87</v>
      </c>
      <c r="K39" s="202">
        <v>76.34</v>
      </c>
      <c r="L39" s="202">
        <v>0</v>
      </c>
      <c r="M39" s="202">
        <v>0</v>
      </c>
      <c r="N39" s="202">
        <v>505.66499999999996</v>
      </c>
      <c r="O39" s="202">
        <v>684.66</v>
      </c>
      <c r="P39" s="202">
        <v>1.4</v>
      </c>
      <c r="Q39" s="202">
        <v>231.81</v>
      </c>
      <c r="R39" s="202">
        <v>0</v>
      </c>
      <c r="S39" s="202">
        <v>0</v>
      </c>
      <c r="T39" s="202">
        <v>686.06</v>
      </c>
      <c r="U39" s="202">
        <v>63778.838999999993</v>
      </c>
    </row>
    <row r="40" spans="1:21" ht="38.25" customHeight="1" x14ac:dyDescent="0.45">
      <c r="A40" s="171">
        <v>25</v>
      </c>
      <c r="B40" s="172" t="s">
        <v>109</v>
      </c>
      <c r="C40" s="200">
        <v>15023.798000000003</v>
      </c>
      <c r="D40" s="200">
        <v>8.57</v>
      </c>
      <c r="E40" s="200">
        <v>77.863</v>
      </c>
      <c r="F40" s="200">
        <v>0</v>
      </c>
      <c r="G40" s="200">
        <v>0</v>
      </c>
      <c r="H40" s="200">
        <v>15032.368000000002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15032.368000000002</v>
      </c>
    </row>
    <row r="41" spans="1:21" ht="38.25" customHeight="1" x14ac:dyDescent="0.45">
      <c r="A41" s="171">
        <v>26</v>
      </c>
      <c r="B41" s="172" t="s">
        <v>110</v>
      </c>
      <c r="C41" s="200">
        <v>9832.8209999999926</v>
      </c>
      <c r="D41" s="200">
        <v>28.504999999999999</v>
      </c>
      <c r="E41" s="200">
        <v>212.11500000000001</v>
      </c>
      <c r="F41" s="200">
        <v>0</v>
      </c>
      <c r="G41" s="200">
        <v>0</v>
      </c>
      <c r="H41" s="200">
        <v>9861.3259999999918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9861.3259999999918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23583.109</v>
      </c>
      <c r="D42" s="200">
        <v>13.425000000000001</v>
      </c>
      <c r="E42" s="200">
        <v>86.625999999999991</v>
      </c>
      <c r="F42" s="200">
        <v>0</v>
      </c>
      <c r="G42" s="200">
        <v>0</v>
      </c>
      <c r="H42" s="200">
        <v>23596.534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23596.534</v>
      </c>
    </row>
    <row r="43" spans="1:21" ht="38.25" customHeight="1" x14ac:dyDescent="0.45">
      <c r="A43" s="171">
        <v>28</v>
      </c>
      <c r="B43" s="172" t="s">
        <v>112</v>
      </c>
      <c r="C43" s="200">
        <v>419.95300000000003</v>
      </c>
      <c r="D43" s="200">
        <v>4.58</v>
      </c>
      <c r="E43" s="200">
        <v>72.965000000000003</v>
      </c>
      <c r="F43" s="200">
        <v>0</v>
      </c>
      <c r="G43" s="200">
        <v>0</v>
      </c>
      <c r="H43" s="200">
        <v>424.53300000000002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424.53300000000002</v>
      </c>
    </row>
    <row r="44" spans="1:21" s="111" customFormat="1" ht="38.25" customHeight="1" x14ac:dyDescent="0.4">
      <c r="A44" s="327" t="s">
        <v>109</v>
      </c>
      <c r="B44" s="327"/>
      <c r="C44" s="202">
        <v>48859.680999999997</v>
      </c>
      <c r="D44" s="202">
        <v>55.08</v>
      </c>
      <c r="E44" s="202">
        <v>449.56900000000002</v>
      </c>
      <c r="F44" s="202">
        <v>0</v>
      </c>
      <c r="G44" s="202">
        <v>0</v>
      </c>
      <c r="H44" s="202">
        <v>48914.760999999999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48914.760999999999</v>
      </c>
    </row>
    <row r="45" spans="1:21" ht="38.25" customHeight="1" x14ac:dyDescent="0.45">
      <c r="A45" s="171">
        <v>29</v>
      </c>
      <c r="B45" s="172" t="s">
        <v>113</v>
      </c>
      <c r="C45" s="200">
        <v>14281.279999999999</v>
      </c>
      <c r="D45" s="200">
        <v>47.33</v>
      </c>
      <c r="E45" s="200">
        <v>101.68</v>
      </c>
      <c r="F45" s="200">
        <v>43.16</v>
      </c>
      <c r="G45" s="200">
        <v>43.16</v>
      </c>
      <c r="H45" s="200">
        <v>14285.449999999999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14285.96</v>
      </c>
    </row>
    <row r="46" spans="1:21" ht="38.25" customHeight="1" x14ac:dyDescent="0.45">
      <c r="A46" s="171">
        <v>30</v>
      </c>
      <c r="B46" s="172" t="s">
        <v>114</v>
      </c>
      <c r="C46" s="200">
        <v>7227.2100000000009</v>
      </c>
      <c r="D46" s="200">
        <v>8.3800000000000008</v>
      </c>
      <c r="E46" s="200">
        <v>67.86</v>
      </c>
      <c r="F46" s="200">
        <v>0</v>
      </c>
      <c r="G46" s="200">
        <v>0</v>
      </c>
      <c r="H46" s="200">
        <v>7235.5900000000011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7235.8300000000008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12275.560000000003</v>
      </c>
      <c r="D47" s="200">
        <v>12.08</v>
      </c>
      <c r="E47" s="200">
        <v>47.099999999999994</v>
      </c>
      <c r="F47" s="200">
        <v>0</v>
      </c>
      <c r="G47" s="200">
        <v>0</v>
      </c>
      <c r="H47" s="200">
        <v>12287.640000000003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12339.530000000002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11110.892000000007</v>
      </c>
      <c r="D48" s="200">
        <v>6.42</v>
      </c>
      <c r="E48" s="200">
        <v>31.394999999999996</v>
      </c>
      <c r="F48" s="200">
        <v>0</v>
      </c>
      <c r="G48" s="200">
        <v>0</v>
      </c>
      <c r="H48" s="200">
        <v>11117.312000000007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11123.512000000008</v>
      </c>
    </row>
    <row r="49" spans="1:21" s="111" customFormat="1" ht="38.25" customHeight="1" x14ac:dyDescent="0.4">
      <c r="A49" s="327" t="s">
        <v>117</v>
      </c>
      <c r="B49" s="327"/>
      <c r="C49" s="202">
        <v>44894.94200000001</v>
      </c>
      <c r="D49" s="202">
        <v>74.210000000000008</v>
      </c>
      <c r="E49" s="202">
        <v>248.035</v>
      </c>
      <c r="F49" s="202">
        <v>43.16</v>
      </c>
      <c r="G49" s="202">
        <v>43.16</v>
      </c>
      <c r="H49" s="202">
        <v>44925.992000000013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44984.832000000017</v>
      </c>
    </row>
    <row r="50" spans="1:21" s="145" customFormat="1" ht="38.25" customHeight="1" x14ac:dyDescent="0.4">
      <c r="A50" s="327" t="s">
        <v>118</v>
      </c>
      <c r="B50" s="327"/>
      <c r="C50" s="202">
        <v>93754.623000000007</v>
      </c>
      <c r="D50" s="202">
        <v>129.29000000000002</v>
      </c>
      <c r="E50" s="202">
        <v>697.60400000000004</v>
      </c>
      <c r="F50" s="202">
        <v>43.16</v>
      </c>
      <c r="G50" s="202">
        <v>43.16</v>
      </c>
      <c r="H50" s="202">
        <v>93840.753000000012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93899.593000000008</v>
      </c>
    </row>
    <row r="51" spans="1:21" s="146" customFormat="1" ht="38.25" customHeight="1" x14ac:dyDescent="0.4">
      <c r="A51" s="327" t="s">
        <v>119</v>
      </c>
      <c r="B51" s="327"/>
      <c r="C51" s="202">
        <f>C11+C15+C19+C24+C28+C33+C38+C44+C49</f>
        <v>172026.05</v>
      </c>
      <c r="D51" s="202">
        <f t="shared" ref="D51:U51" si="0">D11+D15+D19+D24+D28+D33+D38+D44+D49</f>
        <v>237.53</v>
      </c>
      <c r="E51" s="202">
        <f t="shared" si="0"/>
        <v>1227.5020000000002</v>
      </c>
      <c r="F51" s="202">
        <f t="shared" si="0"/>
        <v>46.809999999999995</v>
      </c>
      <c r="G51" s="202">
        <f t="shared" si="0"/>
        <v>627.81000000000006</v>
      </c>
      <c r="H51" s="202">
        <f t="shared" si="0"/>
        <v>172216.77000000002</v>
      </c>
      <c r="I51" s="202">
        <f t="shared" si="0"/>
        <v>2000.8660000000004</v>
      </c>
      <c r="J51" s="202">
        <f t="shared" si="0"/>
        <v>18.239999999999998</v>
      </c>
      <c r="K51" s="202">
        <f t="shared" si="0"/>
        <v>147.46899999999999</v>
      </c>
      <c r="L51" s="202">
        <f t="shared" si="0"/>
        <v>0</v>
      </c>
      <c r="M51" s="202">
        <f t="shared" si="0"/>
        <v>16.829999999999998</v>
      </c>
      <c r="N51" s="202">
        <f t="shared" si="0"/>
        <v>2019.106</v>
      </c>
      <c r="O51" s="202">
        <f t="shared" si="0"/>
        <v>4207.9440000000004</v>
      </c>
      <c r="P51" s="202">
        <f t="shared" si="0"/>
        <v>6.1400000000000006</v>
      </c>
      <c r="Q51" s="202">
        <f t="shared" si="0"/>
        <v>911.55199999999979</v>
      </c>
      <c r="R51" s="202">
        <f t="shared" si="0"/>
        <v>0</v>
      </c>
      <c r="S51" s="202">
        <f t="shared" si="0"/>
        <v>142.20999999999998</v>
      </c>
      <c r="T51" s="202">
        <f t="shared" si="0"/>
        <v>4214.0839999999998</v>
      </c>
      <c r="U51" s="202">
        <f t="shared" si="0"/>
        <v>178449.96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296" t="s">
        <v>54</v>
      </c>
      <c r="D53" s="296"/>
      <c r="E53" s="296"/>
      <c r="F53" s="296"/>
      <c r="G53" s="296"/>
      <c r="H53" s="118"/>
      <c r="I53" s="222"/>
      <c r="J53" s="222">
        <f>D51+J51+P51-F51-L51-R51</f>
        <v>215.10000000000002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296" t="s">
        <v>55</v>
      </c>
      <c r="D54" s="296"/>
      <c r="E54" s="296"/>
      <c r="F54" s="296"/>
      <c r="G54" s="296"/>
      <c r="H54" s="119"/>
      <c r="I54" s="222"/>
      <c r="J54" s="222">
        <f>E51+K51+Q51-G51-M51-S51</f>
        <v>1499.6730000000002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22">
        <f>H51+N51+T51</f>
        <v>178449.96000000002</v>
      </c>
      <c r="K55" s="119"/>
      <c r="L55" s="119"/>
      <c r="M55" s="142" t="e">
        <f>#REF!+'Nov-2021'!J53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#REF!+'Nov-2021'!J53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#REF!+'Nov-2021'!J53</f>
        <v>#REF!</v>
      </c>
      <c r="N58" s="154"/>
      <c r="O58" s="154"/>
      <c r="P58" s="224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#REF!+'Nov-2021'!J53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#REF!+'Nov-2021'!J53</f>
        <v>#REF!</v>
      </c>
      <c r="I61" s="158"/>
      <c r="J61" s="300" t="s">
        <v>62</v>
      </c>
      <c r="K61" s="300"/>
      <c r="L61" s="300"/>
      <c r="M61" s="159" t="e">
        <f>#REF!+'Nov-2021'!J53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141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221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45">
      <c r="A7" s="171">
        <v>1</v>
      </c>
      <c r="B7" s="172" t="s">
        <v>78</v>
      </c>
      <c r="C7" s="200">
        <v>624.0900000000006</v>
      </c>
      <c r="D7" s="200">
        <v>0</v>
      </c>
      <c r="E7" s="200">
        <v>0</v>
      </c>
      <c r="F7" s="200">
        <v>31.52</v>
      </c>
      <c r="G7" s="200">
        <v>69.819999999999993</v>
      </c>
      <c r="H7" s="200">
        <v>592.57000000000062</v>
      </c>
      <c r="I7" s="200">
        <v>197.26499999999993</v>
      </c>
      <c r="J7" s="200">
        <v>0.12</v>
      </c>
      <c r="K7" s="200">
        <v>4.1900000000000004</v>
      </c>
      <c r="L7" s="200">
        <v>0</v>
      </c>
      <c r="M7" s="200">
        <v>0</v>
      </c>
      <c r="N7" s="200">
        <v>197.38499999999993</v>
      </c>
      <c r="O7" s="201">
        <v>162.07000000000008</v>
      </c>
      <c r="P7" s="200">
        <v>1.5</v>
      </c>
      <c r="Q7" s="200">
        <v>1.66</v>
      </c>
      <c r="R7" s="200">
        <v>0</v>
      </c>
      <c r="S7" s="200">
        <v>46</v>
      </c>
      <c r="T7" s="201">
        <v>163.57000000000008</v>
      </c>
      <c r="U7" s="201">
        <v>953.52500000000066</v>
      </c>
    </row>
    <row r="8" spans="1:21" ht="38.25" customHeight="1" x14ac:dyDescent="0.45">
      <c r="A8" s="171">
        <v>2</v>
      </c>
      <c r="B8" s="172" t="s">
        <v>79</v>
      </c>
      <c r="C8" s="200">
        <v>497.32500000000005</v>
      </c>
      <c r="D8" s="200">
        <v>0.03</v>
      </c>
      <c r="E8" s="200">
        <v>0.75</v>
      </c>
      <c r="F8" s="200">
        <v>0</v>
      </c>
      <c r="G8" s="200">
        <v>0.39</v>
      </c>
      <c r="H8" s="200">
        <v>497.35500000000002</v>
      </c>
      <c r="I8" s="200">
        <v>116.31</v>
      </c>
      <c r="J8" s="200">
        <v>1.01</v>
      </c>
      <c r="K8" s="200">
        <v>10.055</v>
      </c>
      <c r="L8" s="200">
        <v>0</v>
      </c>
      <c r="M8" s="200">
        <v>0</v>
      </c>
      <c r="N8" s="200">
        <v>117.32000000000001</v>
      </c>
      <c r="O8" s="201">
        <v>164.56</v>
      </c>
      <c r="P8" s="200">
        <v>5.77</v>
      </c>
      <c r="Q8" s="200">
        <v>5.77</v>
      </c>
      <c r="R8" s="200">
        <v>0</v>
      </c>
      <c r="S8" s="200">
        <v>0</v>
      </c>
      <c r="T8" s="201">
        <v>170.33</v>
      </c>
      <c r="U8" s="201">
        <v>785.00500000000011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195.49600000000004</v>
      </c>
      <c r="J9" s="200">
        <v>0.435</v>
      </c>
      <c r="K9" s="200">
        <v>10.797000000000001</v>
      </c>
      <c r="L9" s="200">
        <v>0</v>
      </c>
      <c r="M9" s="200">
        <v>0</v>
      </c>
      <c r="N9" s="200">
        <v>195.93100000000004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1081.3309999999997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v>375.10900000000004</v>
      </c>
    </row>
    <row r="11" spans="1:21" s="111" customFormat="1" ht="38.25" customHeight="1" x14ac:dyDescent="0.4">
      <c r="A11" s="323" t="s">
        <v>82</v>
      </c>
      <c r="B11" s="324"/>
      <c r="C11" s="202">
        <v>1865.3750000000005</v>
      </c>
      <c r="D11" s="202">
        <v>0.03</v>
      </c>
      <c r="E11" s="202">
        <v>0.75</v>
      </c>
      <c r="F11" s="202">
        <v>31.52</v>
      </c>
      <c r="G11" s="202">
        <v>70.209999999999994</v>
      </c>
      <c r="H11" s="202">
        <v>1833.8850000000002</v>
      </c>
      <c r="I11" s="202">
        <v>651.01</v>
      </c>
      <c r="J11" s="202">
        <v>1.5649999999999999</v>
      </c>
      <c r="K11" s="202">
        <v>27.816000000000003</v>
      </c>
      <c r="L11" s="202">
        <v>0</v>
      </c>
      <c r="M11" s="202">
        <v>0</v>
      </c>
      <c r="N11" s="202">
        <v>652.57500000000005</v>
      </c>
      <c r="O11" s="202">
        <v>701.24</v>
      </c>
      <c r="P11" s="202">
        <v>7.27</v>
      </c>
      <c r="Q11" s="202">
        <v>7.43</v>
      </c>
      <c r="R11" s="202">
        <v>0</v>
      </c>
      <c r="S11" s="202">
        <v>46</v>
      </c>
      <c r="T11" s="202">
        <v>708.51</v>
      </c>
      <c r="U11" s="202">
        <v>3194.9700000000003</v>
      </c>
    </row>
    <row r="12" spans="1:21" ht="38.25" customHeight="1" x14ac:dyDescent="0.45">
      <c r="A12" s="171">
        <v>4</v>
      </c>
      <c r="B12" s="172" t="s">
        <v>83</v>
      </c>
      <c r="C12" s="200">
        <v>1780.0199999999991</v>
      </c>
      <c r="D12" s="200">
        <v>0</v>
      </c>
      <c r="E12" s="200">
        <v>0</v>
      </c>
      <c r="F12" s="200">
        <v>33.36</v>
      </c>
      <c r="G12" s="200">
        <v>97.97</v>
      </c>
      <c r="H12" s="200">
        <v>1746.6599999999992</v>
      </c>
      <c r="I12" s="200">
        <v>120.863</v>
      </c>
      <c r="J12" s="203">
        <v>0.24</v>
      </c>
      <c r="K12" s="200">
        <v>1.3000000000000003</v>
      </c>
      <c r="L12" s="200">
        <v>0</v>
      </c>
      <c r="M12" s="200">
        <v>0</v>
      </c>
      <c r="N12" s="200">
        <v>121.10299999999999</v>
      </c>
      <c r="O12" s="201">
        <v>503.06</v>
      </c>
      <c r="P12" s="200">
        <v>18.740000000000002</v>
      </c>
      <c r="Q12" s="200">
        <v>97.35</v>
      </c>
      <c r="R12" s="200">
        <v>0</v>
      </c>
      <c r="S12" s="200">
        <v>0.5</v>
      </c>
      <c r="T12" s="201">
        <v>521.79999999999995</v>
      </c>
      <c r="U12" s="201">
        <v>2389.5629999999992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</v>
      </c>
      <c r="K13" s="200">
        <v>4.33</v>
      </c>
      <c r="L13" s="200">
        <v>0</v>
      </c>
      <c r="M13" s="200">
        <v>0</v>
      </c>
      <c r="N13" s="200">
        <v>146.78400000000005</v>
      </c>
      <c r="O13" s="201">
        <v>85.32</v>
      </c>
      <c r="P13" s="200">
        <v>0.54</v>
      </c>
      <c r="Q13" s="200">
        <v>0.54</v>
      </c>
      <c r="R13" s="200">
        <v>0</v>
      </c>
      <c r="S13" s="200">
        <v>0</v>
      </c>
      <c r="T13" s="201">
        <v>85.86</v>
      </c>
      <c r="U13" s="201">
        <v>1256.4139999999998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190.55399999999997</v>
      </c>
      <c r="J14" s="204">
        <v>1.21</v>
      </c>
      <c r="K14" s="200">
        <v>12.356999999999999</v>
      </c>
      <c r="L14" s="200">
        <v>0</v>
      </c>
      <c r="M14" s="200">
        <v>0</v>
      </c>
      <c r="N14" s="200">
        <v>191.76399999999998</v>
      </c>
      <c r="O14" s="201">
        <v>318.35999999999996</v>
      </c>
      <c r="P14" s="200">
        <v>8.4499999999999993</v>
      </c>
      <c r="Q14" s="200">
        <v>8.6499999999999986</v>
      </c>
      <c r="R14" s="200">
        <v>0</v>
      </c>
      <c r="S14" s="200">
        <v>0</v>
      </c>
      <c r="T14" s="201">
        <v>326.80999999999995</v>
      </c>
      <c r="U14" s="201">
        <v>2603.1539999999995</v>
      </c>
    </row>
    <row r="15" spans="1:21" s="111" customFormat="1" ht="38.25" customHeight="1" x14ac:dyDescent="0.4">
      <c r="A15" s="323" t="s">
        <v>86</v>
      </c>
      <c r="B15" s="324"/>
      <c r="C15" s="202">
        <v>4888.369999999999</v>
      </c>
      <c r="D15" s="202">
        <v>0</v>
      </c>
      <c r="E15" s="202">
        <v>0.15</v>
      </c>
      <c r="F15" s="202">
        <v>33.36</v>
      </c>
      <c r="G15" s="202">
        <v>97.97</v>
      </c>
      <c r="H15" s="202">
        <v>4855.0099999999984</v>
      </c>
      <c r="I15" s="202">
        <v>458.20100000000002</v>
      </c>
      <c r="J15" s="202">
        <v>1.45</v>
      </c>
      <c r="K15" s="202">
        <v>17.987000000000002</v>
      </c>
      <c r="L15" s="202">
        <v>0</v>
      </c>
      <c r="M15" s="202">
        <v>0</v>
      </c>
      <c r="N15" s="202">
        <v>459.65100000000007</v>
      </c>
      <c r="O15" s="202">
        <v>906.74</v>
      </c>
      <c r="P15" s="202">
        <v>27.73</v>
      </c>
      <c r="Q15" s="202">
        <v>106.53999999999999</v>
      </c>
      <c r="R15" s="202">
        <v>0</v>
      </c>
      <c r="S15" s="202">
        <v>0.5</v>
      </c>
      <c r="T15" s="202">
        <v>934.46999999999991</v>
      </c>
      <c r="U15" s="202">
        <v>6249.1309999999985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</v>
      </c>
      <c r="E16" s="200">
        <v>13.055999999999999</v>
      </c>
      <c r="F16" s="200">
        <v>0</v>
      </c>
      <c r="G16" s="200">
        <v>36.680000000000007</v>
      </c>
      <c r="H16" s="200">
        <v>1765.4119999999991</v>
      </c>
      <c r="I16" s="200">
        <v>110.65000000000002</v>
      </c>
      <c r="J16" s="200">
        <v>0</v>
      </c>
      <c r="K16" s="200">
        <v>1.226</v>
      </c>
      <c r="L16" s="200">
        <v>0</v>
      </c>
      <c r="M16" s="200">
        <v>0</v>
      </c>
      <c r="N16" s="200">
        <v>110.65000000000002</v>
      </c>
      <c r="O16" s="201">
        <v>94.808999999999983</v>
      </c>
      <c r="P16" s="200">
        <v>1.46</v>
      </c>
      <c r="Q16" s="200">
        <v>19.560000000000002</v>
      </c>
      <c r="R16" s="200">
        <v>0</v>
      </c>
      <c r="S16" s="200">
        <v>0</v>
      </c>
      <c r="T16" s="201">
        <v>96.268999999999977</v>
      </c>
      <c r="U16" s="201">
        <v>1972.3309999999992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0</v>
      </c>
      <c r="K17" s="200">
        <v>1.4300000000000002</v>
      </c>
      <c r="L17" s="200">
        <v>0</v>
      </c>
      <c r="M17" s="200">
        <v>4.09</v>
      </c>
      <c r="N17" s="200">
        <v>14.156999999999993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621.5619999999999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880.9329999999992</v>
      </c>
    </row>
    <row r="19" spans="1:21" s="111" customFormat="1" ht="38.25" customHeight="1" x14ac:dyDescent="0.4">
      <c r="A19" s="323" t="s">
        <v>89</v>
      </c>
      <c r="B19" s="324"/>
      <c r="C19" s="202">
        <v>2766.6609999999982</v>
      </c>
      <c r="D19" s="202">
        <v>0</v>
      </c>
      <c r="E19" s="202">
        <v>15.065999999999999</v>
      </c>
      <c r="F19" s="202">
        <v>0</v>
      </c>
      <c r="G19" s="202">
        <v>113.74000000000001</v>
      </c>
      <c r="H19" s="202">
        <v>2766.6609999999982</v>
      </c>
      <c r="I19" s="202">
        <v>141.12700000000001</v>
      </c>
      <c r="J19" s="202">
        <v>0</v>
      </c>
      <c r="K19" s="202">
        <v>2.806</v>
      </c>
      <c r="L19" s="202">
        <v>0</v>
      </c>
      <c r="M19" s="202">
        <v>4.09</v>
      </c>
      <c r="N19" s="202">
        <v>141.12700000000001</v>
      </c>
      <c r="O19" s="202">
        <v>565.57799999999997</v>
      </c>
      <c r="P19" s="202">
        <v>1.46</v>
      </c>
      <c r="Q19" s="202">
        <v>71.84</v>
      </c>
      <c r="R19" s="202">
        <v>0</v>
      </c>
      <c r="S19" s="202">
        <v>0</v>
      </c>
      <c r="T19" s="202">
        <v>567.03800000000001</v>
      </c>
      <c r="U19" s="202">
        <v>3474.8259999999982</v>
      </c>
    </row>
    <row r="20" spans="1:21" ht="38.25" customHeight="1" x14ac:dyDescent="0.45">
      <c r="A20" s="171">
        <v>8</v>
      </c>
      <c r="B20" s="172" t="s">
        <v>91</v>
      </c>
      <c r="C20" s="200">
        <v>1197.1749999999995</v>
      </c>
      <c r="D20" s="200">
        <v>6.37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148.536</v>
      </c>
      <c r="J20" s="200">
        <v>0.46</v>
      </c>
      <c r="K20" s="200">
        <v>1.8210000000000002</v>
      </c>
      <c r="L20" s="200">
        <v>0</v>
      </c>
      <c r="M20" s="200">
        <v>0</v>
      </c>
      <c r="N20" s="200">
        <v>148.99600000000001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1694.1919999999996</v>
      </c>
    </row>
    <row r="21" spans="1:21" ht="38.25" customHeight="1" x14ac:dyDescent="0.45">
      <c r="A21" s="171">
        <v>9</v>
      </c>
      <c r="B21" s="172" t="s">
        <v>90</v>
      </c>
      <c r="C21" s="200">
        <v>198.77999999999986</v>
      </c>
      <c r="D21" s="200">
        <v>0.05</v>
      </c>
      <c r="E21" s="200">
        <v>0.1</v>
      </c>
      <c r="F21" s="200">
        <v>0</v>
      </c>
      <c r="G21" s="200">
        <v>41.899999999999991</v>
      </c>
      <c r="H21" s="200">
        <v>198.82999999999987</v>
      </c>
      <c r="I21" s="200">
        <v>45.873000000000019</v>
      </c>
      <c r="J21" s="200">
        <v>0.03</v>
      </c>
      <c r="K21" s="200">
        <v>21.3</v>
      </c>
      <c r="L21" s="200">
        <v>0</v>
      </c>
      <c r="M21" s="200">
        <v>0</v>
      </c>
      <c r="N21" s="200">
        <v>45.90300000000002</v>
      </c>
      <c r="O21" s="201">
        <v>225.07000000000002</v>
      </c>
      <c r="P21" s="200">
        <v>0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469.80299999999988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14.940000000000005</v>
      </c>
      <c r="J22" s="200">
        <v>0.05</v>
      </c>
      <c r="K22" s="200">
        <v>1.8200000000000003</v>
      </c>
      <c r="L22" s="200">
        <v>0</v>
      </c>
      <c r="M22" s="200">
        <v>12.74</v>
      </c>
      <c r="N22" s="200">
        <v>14.990000000000006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1007.6499999999999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1156.8019999999999</v>
      </c>
      <c r="D23" s="200">
        <v>23.31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11.283999999999997</v>
      </c>
      <c r="J23" s="200">
        <v>0.12</v>
      </c>
      <c r="K23" s="200">
        <v>1.254</v>
      </c>
      <c r="L23" s="200">
        <v>0</v>
      </c>
      <c r="M23" s="200">
        <v>0</v>
      </c>
      <c r="N23" s="200">
        <v>11.403999999999996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1346.8509999999999</v>
      </c>
    </row>
    <row r="24" spans="1:21" s="111" customFormat="1" ht="38.25" customHeight="1" x14ac:dyDescent="0.4">
      <c r="A24" s="327" t="s">
        <v>94</v>
      </c>
      <c r="B24" s="327"/>
      <c r="C24" s="202">
        <v>2959.5569999999993</v>
      </c>
      <c r="D24" s="202">
        <v>29.729999999999997</v>
      </c>
      <c r="E24" s="202">
        <v>51.770999999999994</v>
      </c>
      <c r="F24" s="202">
        <v>0</v>
      </c>
      <c r="G24" s="202">
        <v>367.60999999999996</v>
      </c>
      <c r="H24" s="202">
        <v>2989.2869999999994</v>
      </c>
      <c r="I24" s="202">
        <v>220.63300000000001</v>
      </c>
      <c r="J24" s="202">
        <v>0.66</v>
      </c>
      <c r="K24" s="202">
        <v>26.195000000000004</v>
      </c>
      <c r="L24" s="202">
        <v>0</v>
      </c>
      <c r="M24" s="202">
        <v>12.74</v>
      </c>
      <c r="N24" s="202">
        <v>221.29300000000003</v>
      </c>
      <c r="O24" s="202">
        <v>1307.9159999999999</v>
      </c>
      <c r="P24" s="202">
        <v>0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4518.4959999999992</v>
      </c>
    </row>
    <row r="25" spans="1:21" s="145" customFormat="1" ht="38.25" customHeight="1" x14ac:dyDescent="0.4">
      <c r="A25" s="323" t="s">
        <v>95</v>
      </c>
      <c r="B25" s="324"/>
      <c r="C25" s="202">
        <v>12479.962999999996</v>
      </c>
      <c r="D25" s="202">
        <v>29.759999999999998</v>
      </c>
      <c r="E25" s="202">
        <v>67.736999999999995</v>
      </c>
      <c r="F25" s="202">
        <v>64.88</v>
      </c>
      <c r="G25" s="202">
        <v>649.53</v>
      </c>
      <c r="H25" s="202">
        <v>12444.842999999995</v>
      </c>
      <c r="I25" s="202">
        <v>1470.971</v>
      </c>
      <c r="J25" s="202">
        <v>3.6749999999999998</v>
      </c>
      <c r="K25" s="202">
        <v>74.804000000000002</v>
      </c>
      <c r="L25" s="202">
        <v>0</v>
      </c>
      <c r="M25" s="202">
        <v>16.829999999999998</v>
      </c>
      <c r="N25" s="202">
        <v>1474.6460000000002</v>
      </c>
      <c r="O25" s="202">
        <v>3481.4740000000002</v>
      </c>
      <c r="P25" s="202">
        <v>36.46</v>
      </c>
      <c r="Q25" s="202">
        <v>716.20199999999988</v>
      </c>
      <c r="R25" s="202">
        <v>0</v>
      </c>
      <c r="S25" s="202">
        <v>142.20999999999998</v>
      </c>
      <c r="T25" s="202">
        <v>3517.9340000000002</v>
      </c>
      <c r="U25" s="202">
        <v>17437.422999999995</v>
      </c>
    </row>
    <row r="26" spans="1:21" ht="38.25" customHeight="1" x14ac:dyDescent="0.45">
      <c r="A26" s="171">
        <v>15</v>
      </c>
      <c r="B26" s="172" t="s">
        <v>96</v>
      </c>
      <c r="C26" s="200">
        <v>1170.7919999999995</v>
      </c>
      <c r="D26" s="200">
        <v>2.84</v>
      </c>
      <c r="E26" s="200">
        <v>79.905000000000001</v>
      </c>
      <c r="F26" s="200">
        <v>0</v>
      </c>
      <c r="G26" s="200">
        <v>0</v>
      </c>
      <c r="H26" s="200">
        <v>1173.6319999999994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1231.1919999999993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10241.106999999991</v>
      </c>
      <c r="D27" s="200">
        <v>11.7</v>
      </c>
      <c r="E27" s="200">
        <v>97.23</v>
      </c>
      <c r="F27" s="200">
        <v>0</v>
      </c>
      <c r="G27" s="200">
        <v>0</v>
      </c>
      <c r="H27" s="200">
        <v>10252.806999999992</v>
      </c>
      <c r="I27" s="200">
        <v>361.97499999999997</v>
      </c>
      <c r="J27" s="200">
        <v>3.07</v>
      </c>
      <c r="K27" s="200">
        <v>33.53</v>
      </c>
      <c r="L27" s="200">
        <v>0</v>
      </c>
      <c r="M27" s="200">
        <v>0</v>
      </c>
      <c r="N27" s="200">
        <v>365.04499999999996</v>
      </c>
      <c r="O27" s="201">
        <v>74.960000000000008</v>
      </c>
      <c r="P27" s="200">
        <v>0.03</v>
      </c>
      <c r="Q27" s="200">
        <v>0.03</v>
      </c>
      <c r="R27" s="200">
        <v>0</v>
      </c>
      <c r="S27" s="200">
        <v>0</v>
      </c>
      <c r="T27" s="201">
        <v>74.990000000000009</v>
      </c>
      <c r="U27" s="201">
        <v>10692.841999999991</v>
      </c>
    </row>
    <row r="28" spans="1:21" s="111" customFormat="1" ht="38.25" customHeight="1" x14ac:dyDescent="0.4">
      <c r="A28" s="327" t="s">
        <v>98</v>
      </c>
      <c r="B28" s="327"/>
      <c r="C28" s="202">
        <v>11411.89899999999</v>
      </c>
      <c r="D28" s="202">
        <v>14.54</v>
      </c>
      <c r="E28" s="202">
        <v>177.13499999999999</v>
      </c>
      <c r="F28" s="202">
        <v>0</v>
      </c>
      <c r="G28" s="202">
        <v>0</v>
      </c>
      <c r="H28" s="202">
        <v>11426.438999999991</v>
      </c>
      <c r="I28" s="202">
        <v>361.97499999999997</v>
      </c>
      <c r="J28" s="202">
        <v>3.07</v>
      </c>
      <c r="K28" s="202">
        <v>33.53</v>
      </c>
      <c r="L28" s="202">
        <v>0</v>
      </c>
      <c r="M28" s="202">
        <v>0</v>
      </c>
      <c r="N28" s="202">
        <v>365.04499999999996</v>
      </c>
      <c r="O28" s="202">
        <v>132.52000000000001</v>
      </c>
      <c r="P28" s="202">
        <v>0.03</v>
      </c>
      <c r="Q28" s="202">
        <v>57.59</v>
      </c>
      <c r="R28" s="202">
        <v>0</v>
      </c>
      <c r="S28" s="202">
        <v>0</v>
      </c>
      <c r="T28" s="202">
        <v>132.55000000000001</v>
      </c>
      <c r="U28" s="202">
        <v>11924.033999999991</v>
      </c>
    </row>
    <row r="29" spans="1:21" ht="38.25" customHeight="1" x14ac:dyDescent="0.45">
      <c r="A29" s="171">
        <v>17</v>
      </c>
      <c r="B29" s="172" t="s">
        <v>99</v>
      </c>
      <c r="C29" s="200">
        <v>4441.0630000000001</v>
      </c>
      <c r="D29" s="200">
        <v>7.89</v>
      </c>
      <c r="E29" s="200">
        <v>54.125999999999998</v>
      </c>
      <c r="F29" s="200">
        <v>0</v>
      </c>
      <c r="G29" s="200">
        <v>0</v>
      </c>
      <c r="H29" s="200">
        <v>4448.9530000000004</v>
      </c>
      <c r="I29" s="200">
        <v>40.49</v>
      </c>
      <c r="J29" s="200">
        <v>7.8</v>
      </c>
      <c r="K29" s="200">
        <v>44.72</v>
      </c>
      <c r="L29" s="200">
        <v>0</v>
      </c>
      <c r="M29" s="200">
        <v>0</v>
      </c>
      <c r="N29" s="200">
        <v>48.29</v>
      </c>
      <c r="O29" s="201">
        <v>136.68</v>
      </c>
      <c r="P29" s="200">
        <v>1.4</v>
      </c>
      <c r="Q29" s="200">
        <v>90.28</v>
      </c>
      <c r="R29" s="200">
        <v>0</v>
      </c>
      <c r="S29" s="200">
        <v>0</v>
      </c>
      <c r="T29" s="201">
        <v>138.08000000000001</v>
      </c>
      <c r="U29" s="201">
        <v>4635.3230000000003</v>
      </c>
    </row>
    <row r="30" spans="1:21" ht="38.25" customHeight="1" x14ac:dyDescent="0.45">
      <c r="A30" s="171">
        <v>18</v>
      </c>
      <c r="B30" s="172" t="s">
        <v>100</v>
      </c>
      <c r="C30" s="200">
        <v>5840.9440000000004</v>
      </c>
      <c r="D30" s="200">
        <v>13.92</v>
      </c>
      <c r="E30" s="200">
        <v>95.545000000000002</v>
      </c>
      <c r="F30" s="200">
        <v>0</v>
      </c>
      <c r="G30" s="200">
        <v>0</v>
      </c>
      <c r="H30" s="200">
        <v>5854.8640000000005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5855.0840000000007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3028.0429999999992</v>
      </c>
      <c r="D31" s="200">
        <v>4.78</v>
      </c>
      <c r="E31" s="200">
        <v>26.178000000000001</v>
      </c>
      <c r="F31" s="200">
        <v>0</v>
      </c>
      <c r="G31" s="200">
        <v>0</v>
      </c>
      <c r="H31" s="200">
        <v>3032.8229999999994</v>
      </c>
      <c r="I31" s="200">
        <v>3.1600000000000037</v>
      </c>
      <c r="J31" s="200">
        <v>0</v>
      </c>
      <c r="K31" s="200">
        <v>0</v>
      </c>
      <c r="L31" s="200">
        <v>0</v>
      </c>
      <c r="M31" s="200">
        <v>0</v>
      </c>
      <c r="N31" s="200">
        <v>3.1600000000000037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3164.4629999999993</v>
      </c>
    </row>
    <row r="32" spans="1:21" ht="38.25" customHeight="1" x14ac:dyDescent="0.45">
      <c r="A32" s="171">
        <v>20</v>
      </c>
      <c r="B32" s="172" t="s">
        <v>102</v>
      </c>
      <c r="C32" s="200">
        <v>4401.46</v>
      </c>
      <c r="D32" s="200">
        <v>1.83</v>
      </c>
      <c r="E32" s="200">
        <v>53.216999999999999</v>
      </c>
      <c r="F32" s="200">
        <v>0</v>
      </c>
      <c r="G32" s="200">
        <v>0</v>
      </c>
      <c r="H32" s="200">
        <v>4403.29</v>
      </c>
      <c r="I32" s="200">
        <v>133.41999999999999</v>
      </c>
      <c r="J32" s="200">
        <v>0.18</v>
      </c>
      <c r="K32" s="200">
        <v>8.19</v>
      </c>
      <c r="L32" s="200">
        <v>0</v>
      </c>
      <c r="M32" s="200">
        <v>0</v>
      </c>
      <c r="N32" s="200">
        <v>133.6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4807.9400000000005</v>
      </c>
    </row>
    <row r="33" spans="1:21" s="111" customFormat="1" ht="38.25" customHeight="1" x14ac:dyDescent="0.4">
      <c r="A33" s="327" t="s">
        <v>99</v>
      </c>
      <c r="B33" s="327"/>
      <c r="C33" s="202">
        <v>17711.510000000002</v>
      </c>
      <c r="D33" s="202">
        <v>28.42</v>
      </c>
      <c r="E33" s="202">
        <v>229.06599999999997</v>
      </c>
      <c r="F33" s="202">
        <v>0</v>
      </c>
      <c r="G33" s="202">
        <v>0</v>
      </c>
      <c r="H33" s="202">
        <v>17739.93</v>
      </c>
      <c r="I33" s="202">
        <v>177.07</v>
      </c>
      <c r="J33" s="202">
        <v>7.9799999999999995</v>
      </c>
      <c r="K33" s="202">
        <v>52.91</v>
      </c>
      <c r="L33" s="202">
        <v>0</v>
      </c>
      <c r="M33" s="202">
        <v>0</v>
      </c>
      <c r="N33" s="202">
        <v>185.05</v>
      </c>
      <c r="O33" s="202">
        <v>536.42999999999995</v>
      </c>
      <c r="P33" s="202">
        <v>1.4</v>
      </c>
      <c r="Q33" s="202">
        <v>174.97</v>
      </c>
      <c r="R33" s="202">
        <v>0</v>
      </c>
      <c r="S33" s="202">
        <v>0</v>
      </c>
      <c r="T33" s="202">
        <v>537.82999999999993</v>
      </c>
      <c r="U33" s="202">
        <v>18462.810000000001</v>
      </c>
    </row>
    <row r="34" spans="1:21" ht="38.25" customHeight="1" x14ac:dyDescent="0.45">
      <c r="A34" s="171">
        <v>21</v>
      </c>
      <c r="B34" s="172" t="s">
        <v>103</v>
      </c>
      <c r="C34" s="200">
        <v>5841.4500000000007</v>
      </c>
      <c r="D34" s="200">
        <v>4.1399999999999997</v>
      </c>
      <c r="E34" s="200">
        <v>44.16</v>
      </c>
      <c r="F34" s="200">
        <v>0</v>
      </c>
      <c r="G34" s="200">
        <v>0</v>
      </c>
      <c r="H34" s="200">
        <v>5845.5900000000011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5845.5900000000011</v>
      </c>
    </row>
    <row r="35" spans="1:21" ht="38.25" customHeight="1" x14ac:dyDescent="0.45">
      <c r="A35" s="171">
        <v>22</v>
      </c>
      <c r="B35" s="172" t="s">
        <v>104</v>
      </c>
      <c r="C35" s="200">
        <v>4574.2550000000001</v>
      </c>
      <c r="D35" s="200">
        <v>7.8</v>
      </c>
      <c r="E35" s="200">
        <v>73.61999999999999</v>
      </c>
      <c r="F35" s="200">
        <v>0</v>
      </c>
      <c r="G35" s="200">
        <v>0</v>
      </c>
      <c r="H35" s="200">
        <v>4582.0550000000003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4598.5850000000009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19365.04</v>
      </c>
      <c r="D36" s="200">
        <v>1.33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7.18</v>
      </c>
      <c r="J36" s="200">
        <v>1.32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6991.8999999999987</v>
      </c>
      <c r="D37" s="200">
        <v>0.66</v>
      </c>
      <c r="E37" s="200">
        <v>16.059999999999999</v>
      </c>
      <c r="F37" s="200">
        <v>0</v>
      </c>
      <c r="G37" s="200">
        <v>0</v>
      </c>
      <c r="H37" s="200">
        <v>6992.5599999999986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2.76</v>
      </c>
      <c r="Q37" s="200">
        <v>3.44</v>
      </c>
      <c r="R37" s="200">
        <v>0</v>
      </c>
      <c r="S37" s="200">
        <v>0</v>
      </c>
      <c r="T37" s="201">
        <v>3.44</v>
      </c>
      <c r="U37" s="201">
        <v>6995.9999999999982</v>
      </c>
    </row>
    <row r="38" spans="1:21" s="111" customFormat="1" ht="38.25" customHeight="1" x14ac:dyDescent="0.4">
      <c r="A38" s="327" t="s">
        <v>107</v>
      </c>
      <c r="B38" s="327"/>
      <c r="C38" s="202">
        <v>36772.645000000004</v>
      </c>
      <c r="D38" s="202">
        <v>13.93</v>
      </c>
      <c r="E38" s="202">
        <v>142.60999999999999</v>
      </c>
      <c r="F38" s="202">
        <v>0</v>
      </c>
      <c r="G38" s="202">
        <v>0</v>
      </c>
      <c r="H38" s="202">
        <v>36786.575000000004</v>
      </c>
      <c r="I38" s="202">
        <v>7.2799999999999994</v>
      </c>
      <c r="J38" s="202">
        <v>1.32</v>
      </c>
      <c r="K38" s="202">
        <v>2.27</v>
      </c>
      <c r="L38" s="202">
        <v>0</v>
      </c>
      <c r="M38" s="202">
        <v>0</v>
      </c>
      <c r="N38" s="202">
        <v>8.6</v>
      </c>
      <c r="O38" s="202">
        <v>17.11</v>
      </c>
      <c r="P38" s="202">
        <v>2.76</v>
      </c>
      <c r="Q38" s="202">
        <v>3.44</v>
      </c>
      <c r="R38" s="202">
        <v>0</v>
      </c>
      <c r="S38" s="202">
        <v>0</v>
      </c>
      <c r="T38" s="202">
        <v>19.87</v>
      </c>
      <c r="U38" s="202">
        <v>36815.045000000006</v>
      </c>
    </row>
    <row r="39" spans="1:21" s="145" customFormat="1" ht="38.25" customHeight="1" x14ac:dyDescent="0.4">
      <c r="A39" s="327" t="s">
        <v>108</v>
      </c>
      <c r="B39" s="327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02"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13731.288000000002</v>
      </c>
      <c r="D40" s="200">
        <v>9.07</v>
      </c>
      <c r="E40" s="200">
        <v>86.932999999999993</v>
      </c>
      <c r="F40" s="200">
        <v>0</v>
      </c>
      <c r="G40" s="200">
        <v>0</v>
      </c>
      <c r="H40" s="200">
        <v>13740.358000000002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13740.358000000002</v>
      </c>
    </row>
    <row r="41" spans="1:21" ht="38.25" customHeight="1" x14ac:dyDescent="0.45">
      <c r="A41" s="171">
        <v>26</v>
      </c>
      <c r="B41" s="172" t="s">
        <v>110</v>
      </c>
      <c r="C41" s="200">
        <v>9861.3259999999918</v>
      </c>
      <c r="D41" s="200">
        <v>12.5</v>
      </c>
      <c r="E41" s="200">
        <v>224.61500000000001</v>
      </c>
      <c r="F41" s="200">
        <v>0</v>
      </c>
      <c r="G41" s="200">
        <v>0</v>
      </c>
      <c r="H41" s="200">
        <v>9873.8259999999918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9873.8259999999918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23596.534</v>
      </c>
      <c r="D42" s="200">
        <v>13.3</v>
      </c>
      <c r="E42" s="200">
        <v>99.925999999999988</v>
      </c>
      <c r="F42" s="200">
        <v>0</v>
      </c>
      <c r="G42" s="200">
        <v>0</v>
      </c>
      <c r="H42" s="200">
        <v>23609.833999999999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23609.833999999999</v>
      </c>
    </row>
    <row r="43" spans="1:21" ht="38.25" customHeight="1" x14ac:dyDescent="0.45">
      <c r="A43" s="171">
        <v>28</v>
      </c>
      <c r="B43" s="172" t="s">
        <v>112</v>
      </c>
      <c r="C43" s="200">
        <v>2057.223</v>
      </c>
      <c r="D43" s="200">
        <v>8.08</v>
      </c>
      <c r="E43" s="200">
        <v>81.045000000000002</v>
      </c>
      <c r="F43" s="200">
        <v>0</v>
      </c>
      <c r="G43" s="200">
        <v>0</v>
      </c>
      <c r="H43" s="200">
        <v>2065.3029999999999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2065.3029999999999</v>
      </c>
    </row>
    <row r="44" spans="1:21" s="111" customFormat="1" ht="38.25" customHeight="1" x14ac:dyDescent="0.4">
      <c r="A44" s="327" t="s">
        <v>109</v>
      </c>
      <c r="B44" s="327"/>
      <c r="C44" s="202">
        <v>49246.370999999992</v>
      </c>
      <c r="D44" s="202">
        <v>42.95</v>
      </c>
      <c r="E44" s="202">
        <v>492.51900000000001</v>
      </c>
      <c r="F44" s="202">
        <v>0</v>
      </c>
      <c r="G44" s="202">
        <v>0</v>
      </c>
      <c r="H44" s="202">
        <v>49289.320999999996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49289.320999999996</v>
      </c>
    </row>
    <row r="45" spans="1:21" ht="38.25" customHeight="1" x14ac:dyDescent="0.45">
      <c r="A45" s="171">
        <v>29</v>
      </c>
      <c r="B45" s="172" t="s">
        <v>113</v>
      </c>
      <c r="C45" s="200">
        <v>14077.88</v>
      </c>
      <c r="D45" s="200">
        <v>5.33</v>
      </c>
      <c r="E45" s="200">
        <v>107.01</v>
      </c>
      <c r="F45" s="200">
        <v>0</v>
      </c>
      <c r="G45" s="200">
        <v>43.16</v>
      </c>
      <c r="H45" s="200">
        <v>14083.21</v>
      </c>
      <c r="I45" s="200">
        <v>0.51</v>
      </c>
      <c r="J45" s="200">
        <v>1.53</v>
      </c>
      <c r="K45" s="200">
        <v>1.53</v>
      </c>
      <c r="L45" s="200">
        <v>0</v>
      </c>
      <c r="M45" s="200">
        <v>0</v>
      </c>
      <c r="N45" s="200">
        <v>2.04</v>
      </c>
      <c r="O45" s="201">
        <v>0</v>
      </c>
      <c r="P45" s="200">
        <v>3.94</v>
      </c>
      <c r="Q45" s="200">
        <v>3.94</v>
      </c>
      <c r="R45" s="200">
        <v>0</v>
      </c>
      <c r="S45" s="200">
        <v>0</v>
      </c>
      <c r="T45" s="201">
        <v>3.94</v>
      </c>
      <c r="U45" s="201">
        <v>14089.19</v>
      </c>
    </row>
    <row r="46" spans="1:21" ht="38.25" customHeight="1" x14ac:dyDescent="0.45">
      <c r="A46" s="171">
        <v>30</v>
      </c>
      <c r="B46" s="172" t="s">
        <v>114</v>
      </c>
      <c r="C46" s="200">
        <v>7187.8200000000006</v>
      </c>
      <c r="D46" s="200">
        <v>21.61</v>
      </c>
      <c r="E46" s="200">
        <v>89.47</v>
      </c>
      <c r="F46" s="200">
        <v>0</v>
      </c>
      <c r="G46" s="200">
        <v>0</v>
      </c>
      <c r="H46" s="200">
        <v>7209.43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0</v>
      </c>
      <c r="P46" s="200">
        <v>1.9</v>
      </c>
      <c r="Q46" s="200">
        <v>1.9</v>
      </c>
      <c r="R46" s="200">
        <v>0</v>
      </c>
      <c r="S46" s="200">
        <v>0</v>
      </c>
      <c r="T46" s="201">
        <v>1.9</v>
      </c>
      <c r="U46" s="201">
        <v>7211.33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12247.900000000003</v>
      </c>
      <c r="D47" s="200">
        <v>2.91</v>
      </c>
      <c r="E47" s="200">
        <v>50.009999999999991</v>
      </c>
      <c r="F47" s="200">
        <v>0</v>
      </c>
      <c r="G47" s="200">
        <v>0</v>
      </c>
      <c r="H47" s="200">
        <v>12250.810000000003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46.550000000000004</v>
      </c>
      <c r="P47" s="200">
        <v>10</v>
      </c>
      <c r="Q47" s="200">
        <v>10</v>
      </c>
      <c r="R47" s="200">
        <v>0</v>
      </c>
      <c r="S47" s="200">
        <v>0</v>
      </c>
      <c r="T47" s="201">
        <v>56.550000000000004</v>
      </c>
      <c r="U47" s="201">
        <v>12308.660000000002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11080.782000000007</v>
      </c>
      <c r="D48" s="200">
        <v>5.54</v>
      </c>
      <c r="E48" s="200">
        <v>36.934999999999995</v>
      </c>
      <c r="F48" s="200">
        <v>0</v>
      </c>
      <c r="G48" s="200">
        <v>0</v>
      </c>
      <c r="H48" s="200">
        <v>11086.322000000007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0</v>
      </c>
      <c r="P48" s="200">
        <v>7.5</v>
      </c>
      <c r="Q48" s="200">
        <v>7.5</v>
      </c>
      <c r="R48" s="200">
        <v>0</v>
      </c>
      <c r="S48" s="200">
        <v>0</v>
      </c>
      <c r="T48" s="201">
        <v>7.5</v>
      </c>
      <c r="U48" s="201">
        <v>11093.822000000007</v>
      </c>
    </row>
    <row r="49" spans="1:21" s="111" customFormat="1" ht="38.25" customHeight="1" x14ac:dyDescent="0.4">
      <c r="A49" s="327" t="s">
        <v>117</v>
      </c>
      <c r="B49" s="327"/>
      <c r="C49" s="202">
        <v>44594.382000000012</v>
      </c>
      <c r="D49" s="202">
        <v>35.39</v>
      </c>
      <c r="E49" s="202">
        <v>283.42500000000001</v>
      </c>
      <c r="F49" s="202">
        <v>0</v>
      </c>
      <c r="G49" s="202">
        <v>43.16</v>
      </c>
      <c r="H49" s="202">
        <v>44629.772000000012</v>
      </c>
      <c r="I49" s="202">
        <v>1.8099999999999998</v>
      </c>
      <c r="J49" s="202">
        <v>1.53</v>
      </c>
      <c r="K49" s="202">
        <v>1.53</v>
      </c>
      <c r="L49" s="202">
        <v>0</v>
      </c>
      <c r="M49" s="202">
        <v>0</v>
      </c>
      <c r="N49" s="202">
        <v>3.34</v>
      </c>
      <c r="O49" s="202">
        <v>46.550000000000004</v>
      </c>
      <c r="P49" s="202">
        <v>23.34</v>
      </c>
      <c r="Q49" s="202">
        <v>23.34</v>
      </c>
      <c r="R49" s="202">
        <v>0</v>
      </c>
      <c r="S49" s="202">
        <v>0</v>
      </c>
      <c r="T49" s="202">
        <v>69.89</v>
      </c>
      <c r="U49" s="202">
        <v>44703.002000000008</v>
      </c>
    </row>
    <row r="50" spans="1:21" s="145" customFormat="1" ht="38.25" customHeight="1" x14ac:dyDescent="0.4">
      <c r="A50" s="327" t="s">
        <v>118</v>
      </c>
      <c r="B50" s="327"/>
      <c r="C50" s="202">
        <v>93840.752999999997</v>
      </c>
      <c r="D50" s="202">
        <v>78.34</v>
      </c>
      <c r="E50" s="202">
        <v>775.94399999999996</v>
      </c>
      <c r="F50" s="202">
        <v>0</v>
      </c>
      <c r="G50" s="202">
        <v>43.16</v>
      </c>
      <c r="H50" s="202">
        <v>93919.093000000008</v>
      </c>
      <c r="I50" s="202">
        <v>1.8099999999999998</v>
      </c>
      <c r="J50" s="202">
        <v>1.53</v>
      </c>
      <c r="K50" s="202">
        <v>1.53</v>
      </c>
      <c r="L50" s="202">
        <v>0</v>
      </c>
      <c r="M50" s="202">
        <v>0</v>
      </c>
      <c r="N50" s="202">
        <v>3.34</v>
      </c>
      <c r="O50" s="202">
        <v>46.550000000000004</v>
      </c>
      <c r="P50" s="202">
        <v>23.34</v>
      </c>
      <c r="Q50" s="202">
        <v>23.34</v>
      </c>
      <c r="R50" s="202">
        <v>0</v>
      </c>
      <c r="S50" s="202">
        <v>0</v>
      </c>
      <c r="T50" s="202">
        <v>69.89</v>
      </c>
      <c r="U50" s="202">
        <v>93992.323000000004</v>
      </c>
    </row>
    <row r="51" spans="1:21" s="146" customFormat="1" ht="38.25" customHeight="1" x14ac:dyDescent="0.4">
      <c r="A51" s="327" t="s">
        <v>119</v>
      </c>
      <c r="B51" s="327"/>
      <c r="C51" s="202">
        <f>C11+C15+C19+C24+C28+C33+C38+C44+C49</f>
        <v>172216.77</v>
      </c>
      <c r="D51" s="202">
        <f t="shared" ref="D51:U51" si="0">D11+D15+D19+D24+D28+D33+D38+D44+D49</f>
        <v>164.99</v>
      </c>
      <c r="E51" s="202">
        <f t="shared" si="0"/>
        <v>1392.492</v>
      </c>
      <c r="F51" s="202">
        <f t="shared" si="0"/>
        <v>64.88</v>
      </c>
      <c r="G51" s="202">
        <f t="shared" si="0"/>
        <v>692.68999999999994</v>
      </c>
      <c r="H51" s="202">
        <f t="shared" si="0"/>
        <v>172316.88</v>
      </c>
      <c r="I51" s="202">
        <f t="shared" si="0"/>
        <v>2019.1059999999998</v>
      </c>
      <c r="J51" s="202">
        <f t="shared" si="0"/>
        <v>17.574999999999999</v>
      </c>
      <c r="K51" s="202">
        <f t="shared" si="0"/>
        <v>165.04400000000001</v>
      </c>
      <c r="L51" s="202">
        <f t="shared" si="0"/>
        <v>0</v>
      </c>
      <c r="M51" s="202">
        <f t="shared" si="0"/>
        <v>16.829999999999998</v>
      </c>
      <c r="N51" s="202">
        <f t="shared" si="0"/>
        <v>2036.681</v>
      </c>
      <c r="O51" s="202">
        <f t="shared" si="0"/>
        <v>4214.0839999999998</v>
      </c>
      <c r="P51" s="202">
        <f t="shared" si="0"/>
        <v>63.989999999999995</v>
      </c>
      <c r="Q51" s="202">
        <f t="shared" si="0"/>
        <v>975.54200000000014</v>
      </c>
      <c r="R51" s="202">
        <f t="shared" si="0"/>
        <v>0</v>
      </c>
      <c r="S51" s="202">
        <f t="shared" si="0"/>
        <v>142.20999999999998</v>
      </c>
      <c r="T51" s="202">
        <f t="shared" si="0"/>
        <v>4278.0740000000005</v>
      </c>
      <c r="U51" s="202">
        <f t="shared" si="0"/>
        <v>178631.63500000001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296" t="s">
        <v>54</v>
      </c>
      <c r="D53" s="296"/>
      <c r="E53" s="296"/>
      <c r="F53" s="296"/>
      <c r="G53" s="296"/>
      <c r="H53" s="118"/>
      <c r="I53" s="222"/>
      <c r="J53" s="222">
        <f>D51+J51+P51-F51-L51-R51</f>
        <v>181.67500000000001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296" t="s">
        <v>55</v>
      </c>
      <c r="D54" s="296"/>
      <c r="E54" s="296"/>
      <c r="F54" s="296"/>
      <c r="G54" s="296"/>
      <c r="H54" s="119"/>
      <c r="I54" s="222"/>
      <c r="J54" s="222">
        <f>E51+K51+Q51-G51-M51-S51</f>
        <v>1681.3480000000004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22">
        <f>H51+N51+T51</f>
        <v>178631.63500000001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#REF!+'dec-2021'!J53</f>
        <v>#REF!</v>
      </c>
      <c r="N58" s="154"/>
      <c r="O58" s="154"/>
      <c r="P58" s="224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#REF!+'dec-2021'!J53</f>
        <v>#REF!</v>
      </c>
      <c r="I61" s="158"/>
      <c r="J61" s="300" t="s">
        <v>62</v>
      </c>
      <c r="K61" s="300"/>
      <c r="L61" s="300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2"/>
    </row>
    <row r="2" spans="1:22" ht="15" customHeight="1" x14ac:dyDescent="0.35">
      <c r="A2" s="293" t="s">
        <v>70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2" ht="32.25" customHeight="1" x14ac:dyDescent="0.3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2" s="108" customFormat="1" ht="43.5" customHeight="1" x14ac:dyDescent="0.25">
      <c r="A4" s="291" t="s">
        <v>1</v>
      </c>
      <c r="B4" s="291" t="s">
        <v>2</v>
      </c>
      <c r="C4" s="291" t="s">
        <v>3</v>
      </c>
      <c r="D4" s="291"/>
      <c r="E4" s="291"/>
      <c r="F4" s="291"/>
      <c r="G4" s="291"/>
      <c r="H4" s="291"/>
      <c r="I4" s="291" t="s">
        <v>4</v>
      </c>
      <c r="J4" s="294"/>
      <c r="K4" s="294"/>
      <c r="L4" s="294"/>
      <c r="M4" s="294"/>
      <c r="N4" s="294"/>
      <c r="O4" s="291" t="s">
        <v>5</v>
      </c>
      <c r="P4" s="294"/>
      <c r="Q4" s="294"/>
      <c r="R4" s="294"/>
      <c r="S4" s="294"/>
      <c r="T4" s="294"/>
      <c r="U4" s="134"/>
    </row>
    <row r="5" spans="1:22" s="108" customFormat="1" ht="54.75" customHeight="1" x14ac:dyDescent="0.25">
      <c r="A5" s="294"/>
      <c r="B5" s="294"/>
      <c r="C5" s="291" t="s">
        <v>6</v>
      </c>
      <c r="D5" s="291" t="s">
        <v>7</v>
      </c>
      <c r="E5" s="291"/>
      <c r="F5" s="291" t="s">
        <v>8</v>
      </c>
      <c r="G5" s="291"/>
      <c r="H5" s="328" t="s">
        <v>9</v>
      </c>
      <c r="I5" s="291" t="s">
        <v>6</v>
      </c>
      <c r="J5" s="291" t="s">
        <v>7</v>
      </c>
      <c r="K5" s="291"/>
      <c r="L5" s="291" t="s">
        <v>8</v>
      </c>
      <c r="M5" s="291"/>
      <c r="N5" s="291" t="s">
        <v>9</v>
      </c>
      <c r="O5" s="291" t="s">
        <v>6</v>
      </c>
      <c r="P5" s="291" t="s">
        <v>7</v>
      </c>
      <c r="Q5" s="291"/>
      <c r="R5" s="291" t="s">
        <v>8</v>
      </c>
      <c r="S5" s="291"/>
      <c r="T5" s="291" t="s">
        <v>9</v>
      </c>
      <c r="U5" s="291" t="s">
        <v>10</v>
      </c>
    </row>
    <row r="6" spans="1:22" s="108" customFormat="1" ht="38.25" customHeight="1" x14ac:dyDescent="0.25">
      <c r="A6" s="294"/>
      <c r="B6" s="294"/>
      <c r="C6" s="294"/>
      <c r="D6" s="133" t="s">
        <v>11</v>
      </c>
      <c r="E6" s="133" t="s">
        <v>12</v>
      </c>
      <c r="F6" s="133" t="s">
        <v>11</v>
      </c>
      <c r="G6" s="133" t="s">
        <v>12</v>
      </c>
      <c r="H6" s="329"/>
      <c r="I6" s="294"/>
      <c r="J6" s="133" t="s">
        <v>11</v>
      </c>
      <c r="K6" s="133" t="s">
        <v>12</v>
      </c>
      <c r="L6" s="133" t="s">
        <v>11</v>
      </c>
      <c r="M6" s="133" t="s">
        <v>12</v>
      </c>
      <c r="N6" s="291"/>
      <c r="O6" s="294"/>
      <c r="P6" s="133" t="s">
        <v>11</v>
      </c>
      <c r="Q6" s="133" t="s">
        <v>12</v>
      </c>
      <c r="R6" s="133" t="s">
        <v>11</v>
      </c>
      <c r="S6" s="133" t="s">
        <v>12</v>
      </c>
      <c r="T6" s="291"/>
      <c r="U6" s="291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2"/>
    </row>
    <row r="2" spans="1:22" ht="15" customHeight="1" x14ac:dyDescent="0.35">
      <c r="A2" s="293" t="s">
        <v>70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2" ht="32.25" customHeight="1" x14ac:dyDescent="0.3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2" s="108" customFormat="1" ht="43.5" customHeight="1" x14ac:dyDescent="0.25">
      <c r="A4" s="291" t="s">
        <v>1</v>
      </c>
      <c r="B4" s="291" t="s">
        <v>2</v>
      </c>
      <c r="C4" s="291" t="s">
        <v>3</v>
      </c>
      <c r="D4" s="291"/>
      <c r="E4" s="291"/>
      <c r="F4" s="291"/>
      <c r="G4" s="291"/>
      <c r="H4" s="291"/>
      <c r="I4" s="291" t="s">
        <v>4</v>
      </c>
      <c r="J4" s="294"/>
      <c r="K4" s="294"/>
      <c r="L4" s="294"/>
      <c r="M4" s="294"/>
      <c r="N4" s="294"/>
      <c r="O4" s="291" t="s">
        <v>5</v>
      </c>
      <c r="P4" s="294"/>
      <c r="Q4" s="294"/>
      <c r="R4" s="294"/>
      <c r="S4" s="294"/>
      <c r="T4" s="294"/>
      <c r="U4" s="136"/>
    </row>
    <row r="5" spans="1:22" s="108" customFormat="1" ht="54.75" customHeight="1" x14ac:dyDescent="0.25">
      <c r="A5" s="294"/>
      <c r="B5" s="294"/>
      <c r="C5" s="291" t="s">
        <v>6</v>
      </c>
      <c r="D5" s="291" t="s">
        <v>7</v>
      </c>
      <c r="E5" s="291"/>
      <c r="F5" s="291" t="s">
        <v>8</v>
      </c>
      <c r="G5" s="291"/>
      <c r="H5" s="328" t="s">
        <v>9</v>
      </c>
      <c r="I5" s="291" t="s">
        <v>6</v>
      </c>
      <c r="J5" s="291" t="s">
        <v>7</v>
      </c>
      <c r="K5" s="291"/>
      <c r="L5" s="291" t="s">
        <v>8</v>
      </c>
      <c r="M5" s="291"/>
      <c r="N5" s="291" t="s">
        <v>9</v>
      </c>
      <c r="O5" s="291" t="s">
        <v>6</v>
      </c>
      <c r="P5" s="291" t="s">
        <v>7</v>
      </c>
      <c r="Q5" s="291"/>
      <c r="R5" s="291" t="s">
        <v>8</v>
      </c>
      <c r="S5" s="291"/>
      <c r="T5" s="291" t="s">
        <v>9</v>
      </c>
      <c r="U5" s="291" t="s">
        <v>10</v>
      </c>
    </row>
    <row r="6" spans="1:22" s="108" customFormat="1" ht="38.25" customHeight="1" x14ac:dyDescent="0.25">
      <c r="A6" s="294"/>
      <c r="B6" s="294"/>
      <c r="C6" s="294"/>
      <c r="D6" s="135" t="s">
        <v>11</v>
      </c>
      <c r="E6" s="135" t="s">
        <v>12</v>
      </c>
      <c r="F6" s="135" t="s">
        <v>11</v>
      </c>
      <c r="G6" s="135" t="s">
        <v>12</v>
      </c>
      <c r="H6" s="329"/>
      <c r="I6" s="294"/>
      <c r="J6" s="135" t="s">
        <v>11</v>
      </c>
      <c r="K6" s="135" t="s">
        <v>12</v>
      </c>
      <c r="L6" s="135" t="s">
        <v>11</v>
      </c>
      <c r="M6" s="135" t="s">
        <v>12</v>
      </c>
      <c r="N6" s="291"/>
      <c r="O6" s="294"/>
      <c r="P6" s="135" t="s">
        <v>11</v>
      </c>
      <c r="Q6" s="135" t="s">
        <v>12</v>
      </c>
      <c r="R6" s="135" t="s">
        <v>11</v>
      </c>
      <c r="S6" s="135" t="s">
        <v>12</v>
      </c>
      <c r="T6" s="291"/>
      <c r="U6" s="291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97" t="s">
        <v>61</v>
      </c>
      <c r="K10" s="297"/>
      <c r="L10" s="297"/>
    </row>
    <row r="11" spans="1:22" ht="26.25" x14ac:dyDescent="0.35">
      <c r="G11" s="119"/>
      <c r="J11" s="297" t="s">
        <v>62</v>
      </c>
      <c r="K11" s="297"/>
      <c r="L11" s="297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2"/>
    </row>
    <row r="2" spans="1:22" ht="15" customHeight="1" x14ac:dyDescent="0.35">
      <c r="A2" s="293" t="s">
        <v>70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2" ht="32.25" customHeight="1" x14ac:dyDescent="0.3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2" s="108" customFormat="1" ht="43.5" customHeight="1" x14ac:dyDescent="0.25">
      <c r="A4" s="291" t="s">
        <v>1</v>
      </c>
      <c r="B4" s="291" t="s">
        <v>2</v>
      </c>
      <c r="C4" s="291" t="s">
        <v>3</v>
      </c>
      <c r="D4" s="291"/>
      <c r="E4" s="291"/>
      <c r="F4" s="291"/>
      <c r="G4" s="291"/>
      <c r="H4" s="291"/>
      <c r="I4" s="291" t="s">
        <v>4</v>
      </c>
      <c r="J4" s="294"/>
      <c r="K4" s="294"/>
      <c r="L4" s="294"/>
      <c r="M4" s="294"/>
      <c r="N4" s="294"/>
      <c r="O4" s="291" t="s">
        <v>5</v>
      </c>
      <c r="P4" s="294"/>
      <c r="Q4" s="294"/>
      <c r="R4" s="294"/>
      <c r="S4" s="294"/>
      <c r="T4" s="294"/>
      <c r="U4" s="136"/>
    </row>
    <row r="5" spans="1:22" s="108" customFormat="1" ht="54.75" customHeight="1" x14ac:dyDescent="0.25">
      <c r="A5" s="294"/>
      <c r="B5" s="294"/>
      <c r="C5" s="291" t="s">
        <v>6</v>
      </c>
      <c r="D5" s="291" t="s">
        <v>7</v>
      </c>
      <c r="E5" s="291"/>
      <c r="F5" s="291" t="s">
        <v>8</v>
      </c>
      <c r="G5" s="291"/>
      <c r="H5" s="328" t="s">
        <v>9</v>
      </c>
      <c r="I5" s="291" t="s">
        <v>6</v>
      </c>
      <c r="J5" s="291" t="s">
        <v>7</v>
      </c>
      <c r="K5" s="291"/>
      <c r="L5" s="291" t="s">
        <v>8</v>
      </c>
      <c r="M5" s="291"/>
      <c r="N5" s="291" t="s">
        <v>9</v>
      </c>
      <c r="O5" s="291" t="s">
        <v>6</v>
      </c>
      <c r="P5" s="291" t="s">
        <v>7</v>
      </c>
      <c r="Q5" s="291"/>
      <c r="R5" s="291" t="s">
        <v>8</v>
      </c>
      <c r="S5" s="291"/>
      <c r="T5" s="291" t="s">
        <v>9</v>
      </c>
      <c r="U5" s="291" t="s">
        <v>10</v>
      </c>
    </row>
    <row r="6" spans="1:22" s="108" customFormat="1" ht="38.25" customHeight="1" x14ac:dyDescent="0.25">
      <c r="A6" s="294"/>
      <c r="B6" s="294"/>
      <c r="C6" s="294"/>
      <c r="D6" s="135" t="s">
        <v>11</v>
      </c>
      <c r="E6" s="135" t="s">
        <v>12</v>
      </c>
      <c r="F6" s="135" t="s">
        <v>11</v>
      </c>
      <c r="G6" s="135" t="s">
        <v>12</v>
      </c>
      <c r="H6" s="329"/>
      <c r="I6" s="294"/>
      <c r="J6" s="135" t="s">
        <v>11</v>
      </c>
      <c r="K6" s="135" t="s">
        <v>12</v>
      </c>
      <c r="L6" s="135" t="s">
        <v>11</v>
      </c>
      <c r="M6" s="135" t="s">
        <v>12</v>
      </c>
      <c r="N6" s="291"/>
      <c r="O6" s="294"/>
      <c r="P6" s="135" t="s">
        <v>11</v>
      </c>
      <c r="Q6" s="135" t="s">
        <v>12</v>
      </c>
      <c r="R6" s="135" t="s">
        <v>11</v>
      </c>
      <c r="S6" s="135" t="s">
        <v>12</v>
      </c>
      <c r="T6" s="291"/>
      <c r="U6" s="291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2"/>
    </row>
    <row r="2" spans="1:22" ht="15" customHeight="1" x14ac:dyDescent="0.35">
      <c r="A2" s="293" t="s">
        <v>70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2" ht="32.25" customHeight="1" x14ac:dyDescent="0.3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2" s="108" customFormat="1" ht="43.5" customHeight="1" x14ac:dyDescent="0.25">
      <c r="A4" s="291" t="s">
        <v>1</v>
      </c>
      <c r="B4" s="291" t="s">
        <v>2</v>
      </c>
      <c r="C4" s="291" t="s">
        <v>3</v>
      </c>
      <c r="D4" s="291"/>
      <c r="E4" s="291"/>
      <c r="F4" s="291"/>
      <c r="G4" s="291"/>
      <c r="H4" s="291"/>
      <c r="I4" s="291" t="s">
        <v>4</v>
      </c>
      <c r="J4" s="294"/>
      <c r="K4" s="294"/>
      <c r="L4" s="294"/>
      <c r="M4" s="294"/>
      <c r="N4" s="294"/>
      <c r="O4" s="291" t="s">
        <v>5</v>
      </c>
      <c r="P4" s="294"/>
      <c r="Q4" s="294"/>
      <c r="R4" s="294"/>
      <c r="S4" s="294"/>
      <c r="T4" s="294"/>
      <c r="U4" s="136"/>
    </row>
    <row r="5" spans="1:22" s="108" customFormat="1" ht="54.75" customHeight="1" x14ac:dyDescent="0.25">
      <c r="A5" s="294"/>
      <c r="B5" s="294"/>
      <c r="C5" s="291" t="s">
        <v>6</v>
      </c>
      <c r="D5" s="291" t="s">
        <v>7</v>
      </c>
      <c r="E5" s="291"/>
      <c r="F5" s="291" t="s">
        <v>8</v>
      </c>
      <c r="G5" s="291"/>
      <c r="H5" s="328" t="s">
        <v>9</v>
      </c>
      <c r="I5" s="291" t="s">
        <v>6</v>
      </c>
      <c r="J5" s="291" t="s">
        <v>7</v>
      </c>
      <c r="K5" s="291"/>
      <c r="L5" s="291" t="s">
        <v>8</v>
      </c>
      <c r="M5" s="291"/>
      <c r="N5" s="291" t="s">
        <v>9</v>
      </c>
      <c r="O5" s="291" t="s">
        <v>6</v>
      </c>
      <c r="P5" s="291" t="s">
        <v>7</v>
      </c>
      <c r="Q5" s="291"/>
      <c r="R5" s="291" t="s">
        <v>8</v>
      </c>
      <c r="S5" s="291"/>
      <c r="T5" s="291" t="s">
        <v>9</v>
      </c>
      <c r="U5" s="291" t="s">
        <v>10</v>
      </c>
    </row>
    <row r="6" spans="1:22" s="108" customFormat="1" ht="38.25" customHeight="1" x14ac:dyDescent="0.25">
      <c r="A6" s="294"/>
      <c r="B6" s="294"/>
      <c r="C6" s="294"/>
      <c r="D6" s="135" t="s">
        <v>11</v>
      </c>
      <c r="E6" s="135" t="s">
        <v>12</v>
      </c>
      <c r="F6" s="135" t="s">
        <v>11</v>
      </c>
      <c r="G6" s="135" t="s">
        <v>12</v>
      </c>
      <c r="H6" s="329"/>
      <c r="I6" s="294"/>
      <c r="J6" s="135" t="s">
        <v>11</v>
      </c>
      <c r="K6" s="135" t="s">
        <v>12</v>
      </c>
      <c r="L6" s="135" t="s">
        <v>11</v>
      </c>
      <c r="M6" s="135" t="s">
        <v>12</v>
      </c>
      <c r="N6" s="291"/>
      <c r="O6" s="294"/>
      <c r="P6" s="135" t="s">
        <v>11</v>
      </c>
      <c r="Q6" s="135" t="s">
        <v>12</v>
      </c>
      <c r="R6" s="135" t="s">
        <v>11</v>
      </c>
      <c r="S6" s="135" t="s">
        <v>12</v>
      </c>
      <c r="T6" s="291"/>
      <c r="U6" s="291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333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</row>
    <row r="2" spans="1:22" ht="15" customHeight="1" x14ac:dyDescent="0.25">
      <c r="A2" s="335" t="s">
        <v>67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1:22" ht="15" customHeight="1" x14ac:dyDescent="0.25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</row>
    <row r="4" spans="1:22" s="68" customFormat="1" ht="18.75" customHeight="1" x14ac:dyDescent="0.25">
      <c r="A4" s="336" t="s">
        <v>1</v>
      </c>
      <c r="B4" s="336" t="s">
        <v>2</v>
      </c>
      <c r="C4" s="336" t="s">
        <v>3</v>
      </c>
      <c r="D4" s="336"/>
      <c r="E4" s="336"/>
      <c r="F4" s="336"/>
      <c r="G4" s="336"/>
      <c r="H4" s="336"/>
      <c r="I4" s="336" t="s">
        <v>4</v>
      </c>
      <c r="J4" s="337"/>
      <c r="K4" s="337"/>
      <c r="L4" s="337"/>
      <c r="M4" s="337"/>
      <c r="N4" s="337"/>
      <c r="O4" s="336" t="s">
        <v>5</v>
      </c>
      <c r="P4" s="337"/>
      <c r="Q4" s="337"/>
      <c r="R4" s="337"/>
      <c r="S4" s="337"/>
      <c r="T4" s="337"/>
      <c r="U4" s="93"/>
    </row>
    <row r="5" spans="1:22" s="68" customFormat="1" ht="24.75" customHeight="1" x14ac:dyDescent="0.25">
      <c r="A5" s="337"/>
      <c r="B5" s="337"/>
      <c r="C5" s="336" t="s">
        <v>6</v>
      </c>
      <c r="D5" s="336" t="s">
        <v>7</v>
      </c>
      <c r="E5" s="336"/>
      <c r="F5" s="336" t="s">
        <v>8</v>
      </c>
      <c r="G5" s="336"/>
      <c r="H5" s="340" t="s">
        <v>9</v>
      </c>
      <c r="I5" s="336" t="s">
        <v>6</v>
      </c>
      <c r="J5" s="336" t="s">
        <v>7</v>
      </c>
      <c r="K5" s="336"/>
      <c r="L5" s="336" t="s">
        <v>8</v>
      </c>
      <c r="M5" s="336"/>
      <c r="N5" s="336" t="s">
        <v>9</v>
      </c>
      <c r="O5" s="336" t="s">
        <v>6</v>
      </c>
      <c r="P5" s="336" t="s">
        <v>7</v>
      </c>
      <c r="Q5" s="336"/>
      <c r="R5" s="336" t="s">
        <v>8</v>
      </c>
      <c r="S5" s="336"/>
      <c r="T5" s="336" t="s">
        <v>9</v>
      </c>
      <c r="U5" s="336" t="s">
        <v>10</v>
      </c>
    </row>
    <row r="6" spans="1:22" s="68" customFormat="1" ht="21.75" customHeight="1" x14ac:dyDescent="0.25">
      <c r="A6" s="337"/>
      <c r="B6" s="337"/>
      <c r="C6" s="337"/>
      <c r="D6" s="92" t="s">
        <v>11</v>
      </c>
      <c r="E6" s="92" t="s">
        <v>12</v>
      </c>
      <c r="F6" s="92" t="s">
        <v>11</v>
      </c>
      <c r="G6" s="92" t="s">
        <v>12</v>
      </c>
      <c r="H6" s="341"/>
      <c r="I6" s="337"/>
      <c r="J6" s="92" t="s">
        <v>11</v>
      </c>
      <c r="K6" s="92" t="s">
        <v>12</v>
      </c>
      <c r="L6" s="92" t="s">
        <v>11</v>
      </c>
      <c r="M6" s="92" t="s">
        <v>12</v>
      </c>
      <c r="N6" s="336"/>
      <c r="O6" s="337"/>
      <c r="P6" s="92" t="s">
        <v>11</v>
      </c>
      <c r="Q6" s="92" t="s">
        <v>12</v>
      </c>
      <c r="R6" s="92" t="s">
        <v>11</v>
      </c>
      <c r="S6" s="92" t="s">
        <v>12</v>
      </c>
      <c r="T6" s="336"/>
      <c r="U6" s="336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339" t="s">
        <v>54</v>
      </c>
      <c r="D53" s="339"/>
      <c r="E53" s="339"/>
      <c r="F53" s="339"/>
      <c r="G53" s="339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339" t="s">
        <v>55</v>
      </c>
      <c r="E54" s="339"/>
      <c r="F54" s="339"/>
      <c r="G54" s="339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339" t="s">
        <v>56</v>
      </c>
      <c r="E55" s="339"/>
      <c r="F55" s="339"/>
      <c r="G55" s="339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338" t="s">
        <v>57</v>
      </c>
      <c r="C58" s="338"/>
      <c r="D58" s="338"/>
      <c r="E58" s="338"/>
      <c r="F58" s="338"/>
      <c r="G58" s="16"/>
      <c r="H58" s="16"/>
      <c r="I58" s="79"/>
      <c r="J58" s="343">
        <f>'[2]aug 17'!J53+'[2]sep 17'!J51</f>
        <v>97392.012300000002</v>
      </c>
      <c r="K58" s="344"/>
      <c r="L58" s="344"/>
      <c r="M58" s="54"/>
      <c r="N58" s="16">
        <f>108672.59-108389.08</f>
        <v>283.50999999999476</v>
      </c>
      <c r="O58" s="16"/>
      <c r="P58" s="96"/>
      <c r="Q58" s="338" t="s">
        <v>58</v>
      </c>
      <c r="R58" s="338"/>
      <c r="S58" s="338"/>
      <c r="T58" s="338"/>
      <c r="U58" s="338"/>
    </row>
    <row r="59" spans="1:21" ht="23.25" customHeight="1" x14ac:dyDescent="0.25">
      <c r="B59" s="338" t="s">
        <v>59</v>
      </c>
      <c r="C59" s="338"/>
      <c r="D59" s="338"/>
      <c r="E59" s="338"/>
      <c r="F59" s="338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338" t="s">
        <v>59</v>
      </c>
      <c r="R59" s="338"/>
      <c r="S59" s="338"/>
      <c r="T59" s="338"/>
      <c r="U59" s="338"/>
    </row>
    <row r="60" spans="1:21" x14ac:dyDescent="0.25">
      <c r="F60" s="68"/>
      <c r="J60" s="342" t="s">
        <v>60</v>
      </c>
      <c r="K60" s="342"/>
      <c r="L60" s="342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342" t="s">
        <v>61</v>
      </c>
      <c r="K62" s="342"/>
      <c r="L62" s="342"/>
    </row>
    <row r="63" spans="1:21" x14ac:dyDescent="0.25">
      <c r="G63" s="67"/>
      <c r="J63" s="342" t="s">
        <v>62</v>
      </c>
      <c r="K63" s="342"/>
      <c r="L63" s="342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46"/>
      <c r="B1" s="347"/>
      <c r="C1" s="347"/>
    </row>
    <row r="2" spans="1:6" s="4" customFormat="1" ht="18.75" customHeight="1" x14ac:dyDescent="0.25">
      <c r="A2" s="348" t="s">
        <v>1</v>
      </c>
      <c r="B2" s="348" t="s">
        <v>2</v>
      </c>
      <c r="C2" s="98" t="s">
        <v>3</v>
      </c>
    </row>
    <row r="3" spans="1:6" s="4" customFormat="1" ht="19.5" customHeight="1" x14ac:dyDescent="0.25">
      <c r="A3" s="349"/>
      <c r="B3" s="349"/>
      <c r="C3" s="348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50"/>
      <c r="B4" s="350"/>
      <c r="C4" s="350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345" t="s">
        <v>57</v>
      </c>
      <c r="C56" s="345"/>
    </row>
    <row r="57" spans="2:8" ht="23.25" customHeight="1" x14ac:dyDescent="0.3">
      <c r="B57" s="345" t="s">
        <v>59</v>
      </c>
      <c r="C57" s="345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57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3" s="2" customFormat="1" x14ac:dyDescent="0.25">
      <c r="A2" s="359" t="s">
        <v>66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23" ht="9.75" customHeight="1" x14ac:dyDescent="0.3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</row>
    <row r="4" spans="1:23" s="4" customFormat="1" ht="18.75" customHeight="1" x14ac:dyDescent="0.25">
      <c r="A4" s="355" t="s">
        <v>1</v>
      </c>
      <c r="B4" s="355" t="s">
        <v>2</v>
      </c>
      <c r="C4" s="361" t="s">
        <v>3</v>
      </c>
      <c r="D4" s="361"/>
      <c r="E4" s="361"/>
      <c r="F4" s="361"/>
      <c r="G4" s="361"/>
      <c r="H4" s="361"/>
      <c r="I4" s="361" t="s">
        <v>4</v>
      </c>
      <c r="J4" s="362"/>
      <c r="K4" s="362"/>
      <c r="L4" s="362"/>
      <c r="M4" s="362"/>
      <c r="N4" s="362"/>
      <c r="O4" s="58"/>
      <c r="P4" s="361" t="s">
        <v>5</v>
      </c>
      <c r="Q4" s="362"/>
      <c r="R4" s="362"/>
      <c r="S4" s="362"/>
      <c r="T4" s="362"/>
      <c r="U4" s="362"/>
      <c r="V4" s="59"/>
    </row>
    <row r="5" spans="1:23" s="4" customFormat="1" ht="19.5" customHeight="1" x14ac:dyDescent="0.25">
      <c r="A5" s="360"/>
      <c r="B5" s="360"/>
      <c r="C5" s="355" t="s">
        <v>6</v>
      </c>
      <c r="D5" s="355" t="s">
        <v>7</v>
      </c>
      <c r="E5" s="355"/>
      <c r="F5" s="355" t="s">
        <v>8</v>
      </c>
      <c r="G5" s="355"/>
      <c r="H5" s="57" t="s">
        <v>9</v>
      </c>
      <c r="I5" s="355" t="s">
        <v>6</v>
      </c>
      <c r="J5" s="355" t="s">
        <v>7</v>
      </c>
      <c r="K5" s="355"/>
      <c r="L5" s="355" t="s">
        <v>8</v>
      </c>
      <c r="M5" s="355"/>
      <c r="N5" s="355" t="s">
        <v>9</v>
      </c>
      <c r="O5" s="58"/>
      <c r="P5" s="355" t="s">
        <v>6</v>
      </c>
      <c r="Q5" s="355" t="s">
        <v>7</v>
      </c>
      <c r="R5" s="355"/>
      <c r="S5" s="355" t="s">
        <v>8</v>
      </c>
      <c r="T5" s="355"/>
      <c r="U5" s="355" t="s">
        <v>9</v>
      </c>
      <c r="V5" s="355" t="s">
        <v>10</v>
      </c>
    </row>
    <row r="6" spans="1:23" s="4" customFormat="1" ht="15.75" customHeight="1" x14ac:dyDescent="0.25">
      <c r="A6" s="360"/>
      <c r="B6" s="360"/>
      <c r="C6" s="356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56"/>
      <c r="J6" s="57" t="s">
        <v>11</v>
      </c>
      <c r="K6" s="57" t="s">
        <v>12</v>
      </c>
      <c r="L6" s="57" t="s">
        <v>11</v>
      </c>
      <c r="M6" s="57" t="s">
        <v>12</v>
      </c>
      <c r="N6" s="355"/>
      <c r="O6" s="58"/>
      <c r="P6" s="356"/>
      <c r="Q6" s="57" t="s">
        <v>11</v>
      </c>
      <c r="R6" s="57" t="s">
        <v>12</v>
      </c>
      <c r="S6" s="57" t="s">
        <v>11</v>
      </c>
      <c r="T6" s="57" t="s">
        <v>12</v>
      </c>
      <c r="U6" s="355"/>
      <c r="V6" s="355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'[4]nov 18'!H51+#REF!-#REF!</f>
        <v>#REF!</v>
      </c>
      <c r="I51" s="60"/>
      <c r="J51" s="60"/>
      <c r="K51" s="8" t="e">
        <f>'[4]nov 18'!K51+#REF!</f>
        <v>#REF!</v>
      </c>
      <c r="L51" s="60"/>
      <c r="M51" s="8" t="e">
        <f>#REF!+ht!L51</f>
        <v>#REF!</v>
      </c>
      <c r="N51" s="8">
        <f>'[4]july 18'!N51+'[4]aug 18'!J51-'[4]aug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'[4]nov 18'!H52+#REF!-#REF!</f>
        <v>#REF!</v>
      </c>
      <c r="I52" s="31"/>
      <c r="J52" s="31"/>
      <c r="K52" s="8" t="e">
        <f>'[4]nov 18'!K52+#REF!</f>
        <v>#REF!</v>
      </c>
      <c r="L52" s="31"/>
      <c r="M52" s="8" t="e">
        <f>#REF!+ht!L52</f>
        <v>#REF!</v>
      </c>
      <c r="N52" s="8">
        <f>'[4]july 18'!N52+'[4]aug 18'!J52-'[4]aug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'[4]APRIL 18'!E48+'[4]may 18'!D49</f>
        <v>1157.347</v>
      </c>
      <c r="F53" s="31"/>
      <c r="G53" s="52"/>
      <c r="H53" s="52">
        <f>'[4]Mar 18'!H47+'[4]APRIL 18'!E48</f>
        <v>95318.428299999985</v>
      </c>
      <c r="I53" s="31"/>
      <c r="J53" s="31"/>
      <c r="K53" s="52">
        <f>'[4]APRIL 18'!K48+'[4]may 18'!J49</f>
        <v>30.321999999999999</v>
      </c>
      <c r="L53" s="31"/>
      <c r="M53" s="52"/>
      <c r="N53" s="52"/>
      <c r="O53" s="31"/>
      <c r="P53" s="31"/>
      <c r="Q53" s="31"/>
      <c r="R53" s="52">
        <f>'[4]APRIL 18'!R48+'[4]may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54" t="s">
        <v>54</v>
      </c>
      <c r="D54" s="354"/>
      <c r="E54" s="354"/>
      <c r="F54" s="354"/>
      <c r="G54" s="354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54" t="s">
        <v>55</v>
      </c>
      <c r="E55" s="354"/>
      <c r="F55" s="354"/>
      <c r="G55" s="354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54" t="s">
        <v>56</v>
      </c>
      <c r="E56" s="354"/>
      <c r="F56" s="354"/>
      <c r="G56" s="354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345" t="s">
        <v>57</v>
      </c>
      <c r="C58" s="345"/>
      <c r="D58" s="345"/>
      <c r="E58" s="345"/>
      <c r="F58" s="345"/>
      <c r="G58" s="43"/>
      <c r="H58" s="43"/>
      <c r="I58" s="44"/>
      <c r="J58" s="352">
        <f>'[4]sep 18'!J56+'[4]oct 18'!J54</f>
        <v>104765.6583</v>
      </c>
      <c r="K58" s="353"/>
      <c r="L58" s="353"/>
      <c r="M58" s="45"/>
      <c r="N58" s="56" t="e">
        <f>'[4]nov 18'!J56+#REF!</f>
        <v>#REF!</v>
      </c>
      <c r="O58" s="43"/>
      <c r="P58" s="43"/>
      <c r="Q58" s="62"/>
      <c r="R58" s="345" t="s">
        <v>58</v>
      </c>
      <c r="S58" s="345"/>
      <c r="T58" s="345"/>
      <c r="U58" s="345"/>
      <c r="V58" s="345"/>
    </row>
    <row r="59" spans="1:23" ht="23.25" customHeight="1" x14ac:dyDescent="0.3">
      <c r="B59" s="345" t="s">
        <v>59</v>
      </c>
      <c r="C59" s="345"/>
      <c r="D59" s="345"/>
      <c r="E59" s="345"/>
      <c r="F59" s="345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345" t="s">
        <v>59</v>
      </c>
      <c r="S59" s="345"/>
      <c r="T59" s="345"/>
      <c r="U59" s="345"/>
      <c r="V59" s="345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51" t="s">
        <v>61</v>
      </c>
      <c r="K61" s="351"/>
      <c r="L61" s="351"/>
    </row>
    <row r="62" spans="1:23" ht="19.5" x14ac:dyDescent="0.3">
      <c r="G62" s="37"/>
      <c r="J62" s="351" t="s">
        <v>62</v>
      </c>
      <c r="K62" s="351"/>
      <c r="L62" s="351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299" t="s">
        <v>73</v>
      </c>
      <c r="G14" s="299"/>
      <c r="H14" s="299"/>
      <c r="J14" s="299" t="s">
        <v>74</v>
      </c>
      <c r="K14" s="299"/>
      <c r="L14" s="299"/>
      <c r="N14" s="299" t="s">
        <v>75</v>
      </c>
      <c r="O14" s="299"/>
      <c r="P14" s="299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142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226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45">
      <c r="A7" s="171">
        <v>1</v>
      </c>
      <c r="B7" s="172" t="s">
        <v>78</v>
      </c>
      <c r="C7" s="200">
        <v>592.57000000000062</v>
      </c>
      <c r="D7" s="200">
        <v>0</v>
      </c>
      <c r="E7" s="200">
        <v>0</v>
      </c>
      <c r="F7" s="200">
        <v>31.52</v>
      </c>
      <c r="G7" s="200">
        <v>101.33999999999999</v>
      </c>
      <c r="H7" s="200">
        <v>561.05000000000064</v>
      </c>
      <c r="I7" s="200">
        <v>197.38499999999993</v>
      </c>
      <c r="J7" s="200">
        <v>0.12</v>
      </c>
      <c r="K7" s="200">
        <v>4.3100000000000005</v>
      </c>
      <c r="L7" s="200">
        <v>0</v>
      </c>
      <c r="M7" s="200">
        <v>0</v>
      </c>
      <c r="N7" s="200">
        <v>197.50499999999994</v>
      </c>
      <c r="O7" s="201">
        <v>163.57000000000008</v>
      </c>
      <c r="P7" s="200">
        <v>1</v>
      </c>
      <c r="Q7" s="200">
        <v>2.66</v>
      </c>
      <c r="R7" s="200">
        <v>0</v>
      </c>
      <c r="S7" s="200">
        <v>46</v>
      </c>
      <c r="T7" s="201">
        <v>164.57000000000008</v>
      </c>
      <c r="U7" s="201">
        <f>T7+N7+H7</f>
        <v>923.12500000000068</v>
      </c>
    </row>
    <row r="8" spans="1:21" ht="38.25" customHeight="1" x14ac:dyDescent="0.45">
      <c r="A8" s="171">
        <v>2</v>
      </c>
      <c r="B8" s="172" t="s">
        <v>79</v>
      </c>
      <c r="C8" s="200">
        <v>497.35500000000002</v>
      </c>
      <c r="D8" s="200">
        <v>0.12</v>
      </c>
      <c r="E8" s="200">
        <v>0.87</v>
      </c>
      <c r="F8" s="200">
        <v>0</v>
      </c>
      <c r="G8" s="200">
        <v>0.39</v>
      </c>
      <c r="H8" s="200">
        <v>497.47500000000002</v>
      </c>
      <c r="I8" s="200">
        <v>117.32000000000001</v>
      </c>
      <c r="J8" s="200">
        <v>0.53500000000000003</v>
      </c>
      <c r="K8" s="200">
        <v>10.59</v>
      </c>
      <c r="L8" s="200">
        <v>0</v>
      </c>
      <c r="M8" s="200">
        <v>0</v>
      </c>
      <c r="N8" s="200">
        <v>117.855</v>
      </c>
      <c r="O8" s="201">
        <v>170.33</v>
      </c>
      <c r="P8" s="200">
        <v>5.77</v>
      </c>
      <c r="Q8" s="200">
        <v>11.54</v>
      </c>
      <c r="R8" s="200">
        <v>0</v>
      </c>
      <c r="S8" s="200">
        <v>0</v>
      </c>
      <c r="T8" s="201">
        <v>176.10000000000002</v>
      </c>
      <c r="U8" s="201">
        <f t="shared" ref="U8:U48" si="0">T8+N8+H8</f>
        <v>791.43000000000006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195.93100000000004</v>
      </c>
      <c r="J9" s="200">
        <v>0.435</v>
      </c>
      <c r="K9" s="200">
        <v>11.232000000000001</v>
      </c>
      <c r="L9" s="200">
        <v>0</v>
      </c>
      <c r="M9" s="200">
        <v>0</v>
      </c>
      <c r="N9" s="200">
        <v>196.36600000000004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f t="shared" si="0"/>
        <v>1081.7659999999996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f t="shared" si="0"/>
        <v>375.10900000000004</v>
      </c>
    </row>
    <row r="11" spans="1:21" s="111" customFormat="1" ht="38.25" customHeight="1" x14ac:dyDescent="0.45">
      <c r="A11" s="323" t="s">
        <v>82</v>
      </c>
      <c r="B11" s="324"/>
      <c r="C11" s="202">
        <f>SUM(C7:C10)</f>
        <v>1833.8850000000002</v>
      </c>
      <c r="D11" s="202">
        <f t="shared" ref="D11:T11" si="1">SUM(D7:D10)</f>
        <v>0.12</v>
      </c>
      <c r="E11" s="202">
        <f t="shared" si="1"/>
        <v>0.87</v>
      </c>
      <c r="F11" s="202">
        <f t="shared" si="1"/>
        <v>31.52</v>
      </c>
      <c r="G11" s="202">
        <f t="shared" si="1"/>
        <v>101.72999999999999</v>
      </c>
      <c r="H11" s="202">
        <f t="shared" si="1"/>
        <v>1802.4850000000001</v>
      </c>
      <c r="I11" s="202">
        <f t="shared" si="1"/>
        <v>652.57500000000005</v>
      </c>
      <c r="J11" s="202">
        <f t="shared" si="1"/>
        <v>1.0900000000000001</v>
      </c>
      <c r="K11" s="202">
        <f t="shared" si="1"/>
        <v>28.906000000000002</v>
      </c>
      <c r="L11" s="202">
        <f t="shared" si="1"/>
        <v>0</v>
      </c>
      <c r="M11" s="202">
        <f t="shared" si="1"/>
        <v>0</v>
      </c>
      <c r="N11" s="202">
        <f t="shared" si="1"/>
        <v>653.66500000000008</v>
      </c>
      <c r="O11" s="202">
        <f t="shared" si="1"/>
        <v>708.51</v>
      </c>
      <c r="P11" s="202">
        <f t="shared" si="1"/>
        <v>6.77</v>
      </c>
      <c r="Q11" s="202">
        <f t="shared" si="1"/>
        <v>14.2</v>
      </c>
      <c r="R11" s="202">
        <f t="shared" si="1"/>
        <v>0</v>
      </c>
      <c r="S11" s="202">
        <f t="shared" si="1"/>
        <v>46</v>
      </c>
      <c r="T11" s="202">
        <f t="shared" si="1"/>
        <v>715.28</v>
      </c>
      <c r="U11" s="229">
        <f t="shared" si="0"/>
        <v>3171.4300000000003</v>
      </c>
    </row>
    <row r="12" spans="1:21" ht="38.25" customHeight="1" x14ac:dyDescent="0.45">
      <c r="A12" s="171">
        <v>4</v>
      </c>
      <c r="B12" s="172" t="s">
        <v>83</v>
      </c>
      <c r="C12" s="200">
        <v>1746.6599999999992</v>
      </c>
      <c r="D12" s="200">
        <v>0</v>
      </c>
      <c r="E12" s="200">
        <v>0</v>
      </c>
      <c r="F12" s="200">
        <v>0</v>
      </c>
      <c r="G12" s="200">
        <v>97.97</v>
      </c>
      <c r="H12" s="200">
        <v>1746.6599999999992</v>
      </c>
      <c r="I12" s="200">
        <v>121.10299999999999</v>
      </c>
      <c r="J12" s="203">
        <v>0.28999999999999998</v>
      </c>
      <c r="K12" s="200">
        <v>1.5900000000000003</v>
      </c>
      <c r="L12" s="200">
        <v>0</v>
      </c>
      <c r="M12" s="200">
        <v>0</v>
      </c>
      <c r="N12" s="200">
        <v>121.393</v>
      </c>
      <c r="O12" s="201">
        <v>521.79999999999995</v>
      </c>
      <c r="P12" s="200">
        <v>10.48</v>
      </c>
      <c r="Q12" s="200">
        <v>107.83</v>
      </c>
      <c r="R12" s="200">
        <v>0</v>
      </c>
      <c r="S12" s="200">
        <v>0.5</v>
      </c>
      <c r="T12" s="201">
        <v>532.28</v>
      </c>
      <c r="U12" s="201">
        <f t="shared" si="0"/>
        <v>2400.3329999999992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0.52</v>
      </c>
      <c r="K13" s="200">
        <v>4.8499999999999996</v>
      </c>
      <c r="L13" s="200">
        <v>0</v>
      </c>
      <c r="M13" s="200">
        <v>0</v>
      </c>
      <c r="N13" s="200">
        <v>147.30400000000006</v>
      </c>
      <c r="O13" s="201">
        <v>85.86</v>
      </c>
      <c r="P13" s="200">
        <v>0</v>
      </c>
      <c r="Q13" s="200">
        <v>0.54</v>
      </c>
      <c r="R13" s="200">
        <v>0</v>
      </c>
      <c r="S13" s="200">
        <v>0</v>
      </c>
      <c r="T13" s="201">
        <v>85.86</v>
      </c>
      <c r="U13" s="201">
        <f t="shared" si="0"/>
        <v>1256.9339999999997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191.76399999999998</v>
      </c>
      <c r="J14" s="204">
        <v>0.35</v>
      </c>
      <c r="K14" s="200">
        <v>12.706999999999999</v>
      </c>
      <c r="L14" s="200">
        <v>0</v>
      </c>
      <c r="M14" s="200">
        <v>0</v>
      </c>
      <c r="N14" s="200">
        <v>192.11399999999998</v>
      </c>
      <c r="O14" s="201">
        <v>326.80999999999995</v>
      </c>
      <c r="P14" s="200">
        <v>8.4499999999999993</v>
      </c>
      <c r="Q14" s="200">
        <v>17.099999999999998</v>
      </c>
      <c r="R14" s="200">
        <v>0</v>
      </c>
      <c r="S14" s="200">
        <v>0</v>
      </c>
      <c r="T14" s="201">
        <v>335.25999999999993</v>
      </c>
      <c r="U14" s="201">
        <f t="shared" si="0"/>
        <v>2611.9539999999993</v>
      </c>
    </row>
    <row r="15" spans="1:21" s="111" customFormat="1" ht="38.25" customHeight="1" x14ac:dyDescent="0.45">
      <c r="A15" s="323" t="s">
        <v>86</v>
      </c>
      <c r="B15" s="324"/>
      <c r="C15" s="202">
        <f>SUM(C12:C14)</f>
        <v>4855.0099999999984</v>
      </c>
      <c r="D15" s="202">
        <f t="shared" ref="D15:T15" si="2">SUM(D12:D14)</f>
        <v>0</v>
      </c>
      <c r="E15" s="202">
        <f t="shared" si="2"/>
        <v>0.15</v>
      </c>
      <c r="F15" s="202">
        <f t="shared" si="2"/>
        <v>0</v>
      </c>
      <c r="G15" s="202">
        <f t="shared" si="2"/>
        <v>97.97</v>
      </c>
      <c r="H15" s="202">
        <f t="shared" si="2"/>
        <v>4855.0099999999984</v>
      </c>
      <c r="I15" s="202">
        <f t="shared" si="2"/>
        <v>459.65100000000007</v>
      </c>
      <c r="J15" s="202">
        <f t="shared" si="2"/>
        <v>1.1600000000000001</v>
      </c>
      <c r="K15" s="202">
        <f t="shared" si="2"/>
        <v>19.146999999999998</v>
      </c>
      <c r="L15" s="202">
        <f t="shared" si="2"/>
        <v>0</v>
      </c>
      <c r="M15" s="202">
        <f t="shared" si="2"/>
        <v>0</v>
      </c>
      <c r="N15" s="202">
        <f t="shared" si="2"/>
        <v>460.81100000000004</v>
      </c>
      <c r="O15" s="202">
        <f t="shared" si="2"/>
        <v>934.46999999999991</v>
      </c>
      <c r="P15" s="202">
        <f t="shared" si="2"/>
        <v>18.93</v>
      </c>
      <c r="Q15" s="202">
        <f t="shared" si="2"/>
        <v>125.47</v>
      </c>
      <c r="R15" s="202">
        <f t="shared" si="2"/>
        <v>0</v>
      </c>
      <c r="S15" s="202">
        <f t="shared" si="2"/>
        <v>0.5</v>
      </c>
      <c r="T15" s="202">
        <f t="shared" si="2"/>
        <v>953.39999999999986</v>
      </c>
      <c r="U15" s="229">
        <f t="shared" si="0"/>
        <v>6269.2209999999977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0.87</v>
      </c>
      <c r="E16" s="200">
        <v>13.925999999999998</v>
      </c>
      <c r="F16" s="200">
        <v>14.38</v>
      </c>
      <c r="G16" s="200">
        <v>51.060000000000009</v>
      </c>
      <c r="H16" s="200">
        <v>1751.9019999999991</v>
      </c>
      <c r="I16" s="200">
        <v>110.65000000000002</v>
      </c>
      <c r="J16" s="200">
        <v>0.17</v>
      </c>
      <c r="K16" s="200">
        <v>1.3959999999999999</v>
      </c>
      <c r="L16" s="200">
        <v>0</v>
      </c>
      <c r="M16" s="200">
        <v>0</v>
      </c>
      <c r="N16" s="200">
        <v>110.82000000000002</v>
      </c>
      <c r="O16" s="201">
        <v>96.268999999999977</v>
      </c>
      <c r="P16" s="200">
        <v>13.09</v>
      </c>
      <c r="Q16" s="200">
        <v>32.650000000000006</v>
      </c>
      <c r="R16" s="200">
        <v>0</v>
      </c>
      <c r="S16" s="200">
        <v>0</v>
      </c>
      <c r="T16" s="201">
        <v>109.35899999999998</v>
      </c>
      <c r="U16" s="201">
        <f t="shared" si="0"/>
        <v>1972.0809999999992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7.74</v>
      </c>
      <c r="K17" s="200">
        <v>9.17</v>
      </c>
      <c r="L17" s="200">
        <v>0</v>
      </c>
      <c r="M17" s="200">
        <v>4.09</v>
      </c>
      <c r="N17" s="200">
        <v>21.896999999999991</v>
      </c>
      <c r="O17" s="201">
        <v>407.971</v>
      </c>
      <c r="P17" s="200">
        <v>0.3</v>
      </c>
      <c r="Q17" s="200">
        <v>50.24</v>
      </c>
      <c r="R17" s="200">
        <v>0</v>
      </c>
      <c r="S17" s="200">
        <v>0</v>
      </c>
      <c r="T17" s="201">
        <v>408.27100000000002</v>
      </c>
      <c r="U17" s="201">
        <f t="shared" si="0"/>
        <v>629.60199999999986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f t="shared" si="0"/>
        <v>880.93299999999931</v>
      </c>
    </row>
    <row r="19" spans="1:21" s="111" customFormat="1" ht="38.25" customHeight="1" x14ac:dyDescent="0.45">
      <c r="A19" s="323" t="s">
        <v>89</v>
      </c>
      <c r="B19" s="324"/>
      <c r="C19" s="202">
        <f>SUM(C16:C18)</f>
        <v>2766.6609999999982</v>
      </c>
      <c r="D19" s="202">
        <f t="shared" ref="D19:T19" si="3">SUM(D16:D18)</f>
        <v>0.87</v>
      </c>
      <c r="E19" s="202">
        <f t="shared" si="3"/>
        <v>15.935999999999998</v>
      </c>
      <c r="F19" s="202">
        <f t="shared" si="3"/>
        <v>14.38</v>
      </c>
      <c r="G19" s="202">
        <f t="shared" si="3"/>
        <v>128.12</v>
      </c>
      <c r="H19" s="202">
        <f t="shared" si="3"/>
        <v>2753.150999999998</v>
      </c>
      <c r="I19" s="202">
        <f t="shared" si="3"/>
        <v>141.12700000000001</v>
      </c>
      <c r="J19" s="202">
        <f t="shared" si="3"/>
        <v>7.91</v>
      </c>
      <c r="K19" s="202">
        <f t="shared" si="3"/>
        <v>10.715999999999999</v>
      </c>
      <c r="L19" s="202">
        <f t="shared" si="3"/>
        <v>0</v>
      </c>
      <c r="M19" s="202">
        <f t="shared" si="3"/>
        <v>4.09</v>
      </c>
      <c r="N19" s="202">
        <f t="shared" si="3"/>
        <v>149.03700000000001</v>
      </c>
      <c r="O19" s="202">
        <f t="shared" si="3"/>
        <v>567.03800000000001</v>
      </c>
      <c r="P19" s="202">
        <f t="shared" si="3"/>
        <v>13.39</v>
      </c>
      <c r="Q19" s="202">
        <f t="shared" si="3"/>
        <v>85.230000000000018</v>
      </c>
      <c r="R19" s="202">
        <f t="shared" si="3"/>
        <v>0</v>
      </c>
      <c r="S19" s="202">
        <f t="shared" si="3"/>
        <v>0</v>
      </c>
      <c r="T19" s="202">
        <f t="shared" si="3"/>
        <v>580.428</v>
      </c>
      <c r="U19" s="229">
        <f t="shared" si="0"/>
        <v>3482.6159999999982</v>
      </c>
    </row>
    <row r="20" spans="1:21" ht="38.25" customHeight="1" x14ac:dyDescent="0.45">
      <c r="A20" s="171">
        <v>8</v>
      </c>
      <c r="B20" s="172" t="s">
        <v>91</v>
      </c>
      <c r="C20" s="200">
        <v>1203.5449999999994</v>
      </c>
      <c r="D20" s="200">
        <v>0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148.99600000000001</v>
      </c>
      <c r="J20" s="200">
        <v>2.1150000000000002</v>
      </c>
      <c r="K20" s="200">
        <v>3.9360000000000004</v>
      </c>
      <c r="L20" s="200">
        <v>0</v>
      </c>
      <c r="M20" s="200">
        <v>0</v>
      </c>
      <c r="N20" s="200">
        <v>151.11100000000002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f t="shared" si="0"/>
        <v>1696.3069999999993</v>
      </c>
    </row>
    <row r="21" spans="1:21" ht="38.25" customHeight="1" x14ac:dyDescent="0.45">
      <c r="A21" s="171">
        <v>9</v>
      </c>
      <c r="B21" s="172" t="s">
        <v>90</v>
      </c>
      <c r="C21" s="200">
        <v>198.82999999999987</v>
      </c>
      <c r="D21" s="200">
        <v>0</v>
      </c>
      <c r="E21" s="200">
        <v>0.1</v>
      </c>
      <c r="F21" s="200">
        <v>56.14</v>
      </c>
      <c r="G21" s="200">
        <v>98.039999999999992</v>
      </c>
      <c r="H21" s="200">
        <v>142.68999999999988</v>
      </c>
      <c r="I21" s="200">
        <v>45.90300000000002</v>
      </c>
      <c r="J21" s="200">
        <v>4.07</v>
      </c>
      <c r="K21" s="200">
        <v>25.37</v>
      </c>
      <c r="L21" s="200">
        <v>0</v>
      </c>
      <c r="M21" s="200">
        <v>0</v>
      </c>
      <c r="N21" s="200">
        <v>49.97300000000002</v>
      </c>
      <c r="O21" s="201">
        <v>225.07000000000002</v>
      </c>
      <c r="P21" s="200">
        <v>41.43</v>
      </c>
      <c r="Q21" s="200">
        <v>114.57</v>
      </c>
      <c r="R21" s="200">
        <v>0</v>
      </c>
      <c r="S21" s="200">
        <v>0</v>
      </c>
      <c r="T21" s="201">
        <v>266.5</v>
      </c>
      <c r="U21" s="201">
        <f t="shared" si="0"/>
        <v>459.1629999999999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14.990000000000006</v>
      </c>
      <c r="J22" s="200">
        <v>0.42</v>
      </c>
      <c r="K22" s="200">
        <v>2.2400000000000002</v>
      </c>
      <c r="L22" s="200">
        <v>0</v>
      </c>
      <c r="M22" s="200">
        <v>12.74</v>
      </c>
      <c r="N22" s="200">
        <v>15.410000000000005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f t="shared" si="0"/>
        <v>1008.0699999999997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1180.1119999999999</v>
      </c>
      <c r="D23" s="200">
        <v>0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11.403999999999996</v>
      </c>
      <c r="J23" s="200">
        <v>0.56999999999999995</v>
      </c>
      <c r="K23" s="200">
        <v>1.8239999999999998</v>
      </c>
      <c r="L23" s="200">
        <v>0</v>
      </c>
      <c r="M23" s="200">
        <v>0</v>
      </c>
      <c r="N23" s="200">
        <v>11.973999999999997</v>
      </c>
      <c r="O23" s="201">
        <v>155.33500000000001</v>
      </c>
      <c r="P23" s="200">
        <v>1.25</v>
      </c>
      <c r="Q23" s="200">
        <v>101.00500000000001</v>
      </c>
      <c r="R23" s="200">
        <v>0</v>
      </c>
      <c r="S23" s="200">
        <v>89.99</v>
      </c>
      <c r="T23" s="201">
        <v>156.58500000000001</v>
      </c>
      <c r="U23" s="201">
        <f t="shared" si="0"/>
        <v>1348.6709999999998</v>
      </c>
    </row>
    <row r="24" spans="1:21" s="111" customFormat="1" ht="38.25" customHeight="1" x14ac:dyDescent="0.45">
      <c r="A24" s="327" t="s">
        <v>94</v>
      </c>
      <c r="B24" s="327"/>
      <c r="C24" s="202">
        <f>SUM(C20:C23)</f>
        <v>2989.2869999999994</v>
      </c>
      <c r="D24" s="202">
        <f t="shared" ref="D24:T24" si="4">SUM(D20:D23)</f>
        <v>0</v>
      </c>
      <c r="E24" s="202">
        <f t="shared" si="4"/>
        <v>51.770999999999994</v>
      </c>
      <c r="F24" s="202">
        <f t="shared" si="4"/>
        <v>56.14</v>
      </c>
      <c r="G24" s="202">
        <f t="shared" si="4"/>
        <v>423.75</v>
      </c>
      <c r="H24" s="202">
        <f t="shared" si="4"/>
        <v>2933.146999999999</v>
      </c>
      <c r="I24" s="202">
        <f t="shared" si="4"/>
        <v>221.29300000000003</v>
      </c>
      <c r="J24" s="202">
        <f t="shared" si="4"/>
        <v>7.1750000000000007</v>
      </c>
      <c r="K24" s="202">
        <f t="shared" si="4"/>
        <v>33.369999999999997</v>
      </c>
      <c r="L24" s="202">
        <f t="shared" si="4"/>
        <v>0</v>
      </c>
      <c r="M24" s="202">
        <f t="shared" si="4"/>
        <v>12.74</v>
      </c>
      <c r="N24" s="202">
        <f t="shared" si="4"/>
        <v>228.46800000000002</v>
      </c>
      <c r="O24" s="202">
        <f t="shared" si="4"/>
        <v>1307.9159999999999</v>
      </c>
      <c r="P24" s="202">
        <f t="shared" si="4"/>
        <v>42.68</v>
      </c>
      <c r="Q24" s="202">
        <f t="shared" si="4"/>
        <v>573.072</v>
      </c>
      <c r="R24" s="202">
        <f t="shared" si="4"/>
        <v>0</v>
      </c>
      <c r="S24" s="202">
        <f t="shared" si="4"/>
        <v>95.71</v>
      </c>
      <c r="T24" s="202">
        <f t="shared" si="4"/>
        <v>1350.596</v>
      </c>
      <c r="U24" s="229">
        <f t="shared" si="0"/>
        <v>4512.2109999999993</v>
      </c>
    </row>
    <row r="25" spans="1:21" s="145" customFormat="1" ht="38.25" customHeight="1" x14ac:dyDescent="0.4">
      <c r="A25" s="323" t="s">
        <v>95</v>
      </c>
      <c r="B25" s="324"/>
      <c r="C25" s="202">
        <f>C24+C19+C15+C11</f>
        <v>12444.842999999995</v>
      </c>
      <c r="D25" s="202">
        <f t="shared" ref="D25:U25" si="5">D24+D19+D15+D11</f>
        <v>0.99</v>
      </c>
      <c r="E25" s="202">
        <f t="shared" si="5"/>
        <v>68.727000000000004</v>
      </c>
      <c r="F25" s="202">
        <f t="shared" si="5"/>
        <v>102.03999999999999</v>
      </c>
      <c r="G25" s="202">
        <f t="shared" si="5"/>
        <v>751.57</v>
      </c>
      <c r="H25" s="202">
        <f t="shared" si="5"/>
        <v>12343.792999999996</v>
      </c>
      <c r="I25" s="202">
        <f t="shared" si="5"/>
        <v>1474.6460000000002</v>
      </c>
      <c r="J25" s="202">
        <f t="shared" si="5"/>
        <v>17.335000000000001</v>
      </c>
      <c r="K25" s="202">
        <f t="shared" si="5"/>
        <v>92.138999999999996</v>
      </c>
      <c r="L25" s="202">
        <f t="shared" si="5"/>
        <v>0</v>
      </c>
      <c r="M25" s="202">
        <f t="shared" si="5"/>
        <v>16.829999999999998</v>
      </c>
      <c r="N25" s="202">
        <f t="shared" si="5"/>
        <v>1491.9810000000002</v>
      </c>
      <c r="O25" s="202">
        <f t="shared" si="5"/>
        <v>3517.9340000000002</v>
      </c>
      <c r="P25" s="202">
        <f t="shared" si="5"/>
        <v>81.77</v>
      </c>
      <c r="Q25" s="202">
        <f t="shared" si="5"/>
        <v>797.97200000000009</v>
      </c>
      <c r="R25" s="202">
        <f t="shared" si="5"/>
        <v>0</v>
      </c>
      <c r="S25" s="202">
        <f t="shared" si="5"/>
        <v>142.20999999999998</v>
      </c>
      <c r="T25" s="202">
        <f t="shared" si="5"/>
        <v>3599.7039999999997</v>
      </c>
      <c r="U25" s="202">
        <f t="shared" si="5"/>
        <v>17435.477999999996</v>
      </c>
    </row>
    <row r="26" spans="1:21" ht="38.25" customHeight="1" x14ac:dyDescent="0.45">
      <c r="A26" s="171">
        <v>15</v>
      </c>
      <c r="B26" s="172" t="s">
        <v>96</v>
      </c>
      <c r="C26" s="200">
        <v>1173.6319999999994</v>
      </c>
      <c r="D26" s="200">
        <v>1.54</v>
      </c>
      <c r="E26" s="200">
        <v>81.445000000000007</v>
      </c>
      <c r="F26" s="200">
        <v>0</v>
      </c>
      <c r="G26" s="200">
        <v>0</v>
      </c>
      <c r="H26" s="200">
        <v>1175.1719999999993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38.54</v>
      </c>
      <c r="Q26" s="200">
        <v>96.1</v>
      </c>
      <c r="R26" s="200">
        <v>0</v>
      </c>
      <c r="S26" s="200">
        <v>0</v>
      </c>
      <c r="T26" s="201">
        <v>96.1</v>
      </c>
      <c r="U26" s="201">
        <f t="shared" si="0"/>
        <v>1271.2719999999993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10252.806999999992</v>
      </c>
      <c r="D27" s="200">
        <v>13.36</v>
      </c>
      <c r="E27" s="200">
        <v>110.59</v>
      </c>
      <c r="F27" s="200">
        <v>0</v>
      </c>
      <c r="G27" s="200">
        <v>0</v>
      </c>
      <c r="H27" s="200">
        <v>10266.166999999992</v>
      </c>
      <c r="I27" s="200">
        <v>365.04499999999996</v>
      </c>
      <c r="J27" s="200">
        <v>6.58</v>
      </c>
      <c r="K27" s="200">
        <v>40.11</v>
      </c>
      <c r="L27" s="200">
        <v>0</v>
      </c>
      <c r="M27" s="200">
        <v>0</v>
      </c>
      <c r="N27" s="200">
        <v>371.62499999999994</v>
      </c>
      <c r="O27" s="201">
        <v>74.990000000000009</v>
      </c>
      <c r="P27" s="200">
        <v>0.03</v>
      </c>
      <c r="Q27" s="200">
        <v>0.06</v>
      </c>
      <c r="R27" s="200">
        <v>0</v>
      </c>
      <c r="S27" s="200">
        <v>0</v>
      </c>
      <c r="T27" s="201">
        <v>75.02000000000001</v>
      </c>
      <c r="U27" s="201">
        <f t="shared" si="0"/>
        <v>10712.811999999993</v>
      </c>
    </row>
    <row r="28" spans="1:21" s="111" customFormat="1" ht="38.25" customHeight="1" x14ac:dyDescent="0.45">
      <c r="A28" s="327" t="s">
        <v>98</v>
      </c>
      <c r="B28" s="327"/>
      <c r="C28" s="202">
        <f>SUM(C26:C27)</f>
        <v>11426.438999999991</v>
      </c>
      <c r="D28" s="202">
        <f t="shared" ref="D28:T28" si="6">SUM(D26:D27)</f>
        <v>14.899999999999999</v>
      </c>
      <c r="E28" s="202">
        <f t="shared" si="6"/>
        <v>192.03500000000003</v>
      </c>
      <c r="F28" s="202">
        <f t="shared" si="6"/>
        <v>0</v>
      </c>
      <c r="G28" s="202">
        <f t="shared" si="6"/>
        <v>0</v>
      </c>
      <c r="H28" s="202">
        <f t="shared" si="6"/>
        <v>11441.338999999991</v>
      </c>
      <c r="I28" s="202">
        <f t="shared" si="6"/>
        <v>365.04499999999996</v>
      </c>
      <c r="J28" s="202">
        <f t="shared" si="6"/>
        <v>6.58</v>
      </c>
      <c r="K28" s="202">
        <f t="shared" si="6"/>
        <v>40.11</v>
      </c>
      <c r="L28" s="202">
        <f t="shared" si="6"/>
        <v>0</v>
      </c>
      <c r="M28" s="202">
        <f t="shared" si="6"/>
        <v>0</v>
      </c>
      <c r="N28" s="202">
        <f t="shared" si="6"/>
        <v>371.62499999999994</v>
      </c>
      <c r="O28" s="202">
        <f t="shared" si="6"/>
        <v>132.55000000000001</v>
      </c>
      <c r="P28" s="202">
        <f t="shared" si="6"/>
        <v>38.57</v>
      </c>
      <c r="Q28" s="202">
        <f t="shared" si="6"/>
        <v>96.16</v>
      </c>
      <c r="R28" s="202">
        <f t="shared" si="6"/>
        <v>0</v>
      </c>
      <c r="S28" s="202">
        <f t="shared" si="6"/>
        <v>0</v>
      </c>
      <c r="T28" s="202">
        <f t="shared" si="6"/>
        <v>171.12</v>
      </c>
      <c r="U28" s="229">
        <f t="shared" si="0"/>
        <v>11984.083999999992</v>
      </c>
    </row>
    <row r="29" spans="1:21" ht="38.25" customHeight="1" x14ac:dyDescent="0.45">
      <c r="A29" s="171">
        <v>17</v>
      </c>
      <c r="B29" s="172" t="s">
        <v>99</v>
      </c>
      <c r="C29" s="200">
        <f>'[5]December 2021'!H29</f>
        <v>4448.9530000000004</v>
      </c>
      <c r="D29" s="200">
        <v>4.84</v>
      </c>
      <c r="E29" s="200">
        <f>'[5]December 2021'!E29+'[5]January 2022'!D29</f>
        <v>58.965999999999994</v>
      </c>
      <c r="F29" s="200">
        <v>0</v>
      </c>
      <c r="G29" s="200">
        <f>'[5]December 2021'!G29+'[5]January 2022'!F29</f>
        <v>0</v>
      </c>
      <c r="H29" s="200">
        <f t="shared" ref="H29:H32" si="7">C29+(D29-F29)</f>
        <v>4453.7930000000006</v>
      </c>
      <c r="I29" s="200">
        <f>'[5]December 2021'!N29</f>
        <v>48.29</v>
      </c>
      <c r="J29" s="200">
        <f>7.8</f>
        <v>7.8</v>
      </c>
      <c r="K29" s="200">
        <f>'[5]December 2021'!K29+'[5]January 2022'!J29</f>
        <v>52.519999999999996</v>
      </c>
      <c r="L29" s="200">
        <v>0</v>
      </c>
      <c r="M29" s="200">
        <f>'[5]December 2021'!M29+'[5]January 2022'!L29</f>
        <v>0</v>
      </c>
      <c r="N29" s="200">
        <f t="shared" ref="N29:N32" si="8">I29+(J29-L29)</f>
        <v>56.089999999999996</v>
      </c>
      <c r="O29" s="201">
        <f>'[5]December 2021'!T29</f>
        <v>138.08000000000001</v>
      </c>
      <c r="P29" s="200">
        <v>0</v>
      </c>
      <c r="Q29" s="200">
        <f>'[5]December 2021'!Q29+'[5]January 2022'!P29</f>
        <v>90.28</v>
      </c>
      <c r="R29" s="200">
        <v>0</v>
      </c>
      <c r="S29" s="200">
        <f>'[5]December 2021'!S29+'[5]January 2022'!R29</f>
        <v>0</v>
      </c>
      <c r="T29" s="201">
        <f t="shared" ref="T29:T32" si="9">O29+(P29-R29)</f>
        <v>138.08000000000001</v>
      </c>
      <c r="U29" s="201">
        <f t="shared" si="0"/>
        <v>4647.9630000000006</v>
      </c>
    </row>
    <row r="30" spans="1:21" ht="38.25" customHeight="1" x14ac:dyDescent="0.45">
      <c r="A30" s="171">
        <v>18</v>
      </c>
      <c r="B30" s="172" t="s">
        <v>100</v>
      </c>
      <c r="C30" s="200">
        <f>'[5]December 2021'!H30</f>
        <v>5854.8640000000005</v>
      </c>
      <c r="D30" s="200">
        <v>6.47</v>
      </c>
      <c r="E30" s="200">
        <f>'[5]December 2021'!E30+'[5]January 2022'!D30</f>
        <v>102.015</v>
      </c>
      <c r="F30" s="200">
        <v>0</v>
      </c>
      <c r="G30" s="200">
        <f>'[5]December 2021'!G30+'[5]January 2022'!F30</f>
        <v>0</v>
      </c>
      <c r="H30" s="200">
        <f t="shared" si="7"/>
        <v>5861.3340000000007</v>
      </c>
      <c r="I30" s="200">
        <f>'[5]December 2021'!N30</f>
        <v>0</v>
      </c>
      <c r="J30" s="200">
        <v>0</v>
      </c>
      <c r="K30" s="200">
        <f>'[5]December 2021'!K30+'[5]January 2022'!J30</f>
        <v>0</v>
      </c>
      <c r="L30" s="200">
        <v>0</v>
      </c>
      <c r="M30" s="200">
        <f>'[5]December 2021'!M30+'[5]January 2022'!L30</f>
        <v>0</v>
      </c>
      <c r="N30" s="200">
        <f t="shared" si="8"/>
        <v>0</v>
      </c>
      <c r="O30" s="201">
        <f>'[5]December 2021'!T30</f>
        <v>0.22</v>
      </c>
      <c r="P30" s="200">
        <v>0</v>
      </c>
      <c r="Q30" s="200">
        <f>'[5]December 2021'!Q30+'[5]January 2022'!P30</f>
        <v>0</v>
      </c>
      <c r="R30" s="200">
        <v>0</v>
      </c>
      <c r="S30" s="200">
        <f>'[5]December 2021'!S30+'[5]January 2022'!R30</f>
        <v>0</v>
      </c>
      <c r="T30" s="201">
        <f t="shared" si="9"/>
        <v>0.22</v>
      </c>
      <c r="U30" s="201">
        <f t="shared" si="0"/>
        <v>5861.554000000001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'[5]December 2021'!H31</f>
        <v>3032.8229999999994</v>
      </c>
      <c r="D31" s="200">
        <v>6.48</v>
      </c>
      <c r="E31" s="200">
        <f>'[5]December 2021'!E31+'[5]January 2022'!D31</f>
        <v>32.658000000000001</v>
      </c>
      <c r="F31" s="200">
        <v>0</v>
      </c>
      <c r="G31" s="200">
        <f>'[5]December 2021'!G31+'[5]January 2022'!F31</f>
        <v>0</v>
      </c>
      <c r="H31" s="200">
        <f t="shared" si="7"/>
        <v>3039.3029999999994</v>
      </c>
      <c r="I31" s="200">
        <f>'[5]December 2021'!N31</f>
        <v>3.1600000000000037</v>
      </c>
      <c r="J31" s="200">
        <v>0</v>
      </c>
      <c r="K31" s="200">
        <f>'[5]December 2021'!K31+'[5]January 2022'!J31</f>
        <v>0</v>
      </c>
      <c r="L31" s="200">
        <v>0</v>
      </c>
      <c r="M31" s="200">
        <f>'[5]December 2021'!M31+'[5]January 2022'!L31</f>
        <v>0</v>
      </c>
      <c r="N31" s="200">
        <f t="shared" si="8"/>
        <v>3.1600000000000037</v>
      </c>
      <c r="O31" s="201">
        <f>'[5]December 2021'!T31</f>
        <v>128.47999999999999</v>
      </c>
      <c r="P31" s="200">
        <v>0</v>
      </c>
      <c r="Q31" s="200">
        <f>'[5]December 2021'!Q31+'[5]January 2022'!P31</f>
        <v>80.19</v>
      </c>
      <c r="R31" s="200">
        <v>0</v>
      </c>
      <c r="S31" s="200">
        <f>'[5]December 2021'!S31+'[5]January 2022'!R31</f>
        <v>0</v>
      </c>
      <c r="T31" s="201">
        <f t="shared" si="9"/>
        <v>128.47999999999999</v>
      </c>
      <c r="U31" s="201">
        <f t="shared" si="0"/>
        <v>3170.9429999999993</v>
      </c>
    </row>
    <row r="32" spans="1:21" ht="38.25" customHeight="1" x14ac:dyDescent="0.45">
      <c r="A32" s="171">
        <v>20</v>
      </c>
      <c r="B32" s="172" t="s">
        <v>102</v>
      </c>
      <c r="C32" s="200">
        <f>'[5]December 2021'!H32</f>
        <v>4403.29</v>
      </c>
      <c r="D32" s="200">
        <v>1.21</v>
      </c>
      <c r="E32" s="200">
        <f>'[5]December 2021'!E32+'[5]January 2022'!D32</f>
        <v>54.427</v>
      </c>
      <c r="F32" s="200">
        <v>0</v>
      </c>
      <c r="G32" s="200">
        <f>'[5]December 2021'!G32+'[5]January 2022'!F32</f>
        <v>0</v>
      </c>
      <c r="H32" s="200">
        <f t="shared" si="7"/>
        <v>4404.5</v>
      </c>
      <c r="I32" s="200">
        <f>'[5]December 2021'!N32</f>
        <v>133.6</v>
      </c>
      <c r="J32" s="200">
        <v>0.24</v>
      </c>
      <c r="K32" s="200">
        <f>'[5]December 2021'!K32+'[5]January 2022'!J32</f>
        <v>8.43</v>
      </c>
      <c r="L32" s="200">
        <v>0</v>
      </c>
      <c r="M32" s="200">
        <f>'[5]December 2021'!M32+'[5]January 2022'!L32</f>
        <v>0</v>
      </c>
      <c r="N32" s="200">
        <f t="shared" si="8"/>
        <v>133.84</v>
      </c>
      <c r="O32" s="201">
        <f>'[5]December 2021'!T32</f>
        <v>271.04999999999995</v>
      </c>
      <c r="P32" s="200">
        <v>0</v>
      </c>
      <c r="Q32" s="200">
        <f>'[5]December 2021'!Q32+'[5]January 2022'!P32</f>
        <v>4.5</v>
      </c>
      <c r="R32" s="200">
        <v>0</v>
      </c>
      <c r="S32" s="200">
        <f>'[5]December 2021'!S32+'[5]January 2022'!R32</f>
        <v>0</v>
      </c>
      <c r="T32" s="201">
        <f t="shared" si="9"/>
        <v>271.04999999999995</v>
      </c>
      <c r="U32" s="201">
        <f t="shared" si="0"/>
        <v>4809.3900000000003</v>
      </c>
    </row>
    <row r="33" spans="1:21" s="111" customFormat="1" ht="38.25" customHeight="1" x14ac:dyDescent="0.4">
      <c r="A33" s="327" t="s">
        <v>99</v>
      </c>
      <c r="B33" s="327"/>
      <c r="C33" s="202">
        <f>SUM(C29:C32)</f>
        <v>17739.93</v>
      </c>
      <c r="D33" s="202">
        <f t="shared" ref="D33:U33" si="10">SUM(D29:D32)</f>
        <v>19</v>
      </c>
      <c r="E33" s="202">
        <f t="shared" si="10"/>
        <v>248.066</v>
      </c>
      <c r="F33" s="202">
        <f t="shared" si="10"/>
        <v>0</v>
      </c>
      <c r="G33" s="202">
        <f t="shared" si="10"/>
        <v>0</v>
      </c>
      <c r="H33" s="202">
        <f t="shared" si="10"/>
        <v>17758.93</v>
      </c>
      <c r="I33" s="202">
        <f t="shared" si="10"/>
        <v>185.05</v>
      </c>
      <c r="J33" s="202">
        <f t="shared" si="10"/>
        <v>8.0399999999999991</v>
      </c>
      <c r="K33" s="202">
        <f t="shared" si="10"/>
        <v>60.949999999999996</v>
      </c>
      <c r="L33" s="202">
        <f t="shared" si="10"/>
        <v>0</v>
      </c>
      <c r="M33" s="202">
        <f t="shared" si="10"/>
        <v>0</v>
      </c>
      <c r="N33" s="202">
        <f t="shared" si="10"/>
        <v>193.09</v>
      </c>
      <c r="O33" s="202">
        <f t="shared" si="10"/>
        <v>537.82999999999993</v>
      </c>
      <c r="P33" s="202">
        <f t="shared" si="10"/>
        <v>0</v>
      </c>
      <c r="Q33" s="202">
        <f t="shared" si="10"/>
        <v>174.97</v>
      </c>
      <c r="R33" s="202">
        <f t="shared" si="10"/>
        <v>0</v>
      </c>
      <c r="S33" s="202">
        <f t="shared" si="10"/>
        <v>0</v>
      </c>
      <c r="T33" s="202">
        <f t="shared" si="10"/>
        <v>537.82999999999993</v>
      </c>
      <c r="U33" s="202">
        <f t="shared" si="10"/>
        <v>18489.850000000002</v>
      </c>
    </row>
    <row r="34" spans="1:21" ht="38.25" customHeight="1" x14ac:dyDescent="0.45">
      <c r="A34" s="171">
        <v>21</v>
      </c>
      <c r="B34" s="172" t="s">
        <v>103</v>
      </c>
      <c r="C34" s="200">
        <v>5845.5900000000011</v>
      </c>
      <c r="D34" s="200">
        <v>4.74</v>
      </c>
      <c r="E34" s="200">
        <v>48.9</v>
      </c>
      <c r="F34" s="200">
        <v>0</v>
      </c>
      <c r="G34" s="200">
        <v>0</v>
      </c>
      <c r="H34" s="200">
        <v>5850.3300000000008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f t="shared" si="0"/>
        <v>5850.3300000000008</v>
      </c>
    </row>
    <row r="35" spans="1:21" ht="38.25" customHeight="1" x14ac:dyDescent="0.45">
      <c r="A35" s="171">
        <v>22</v>
      </c>
      <c r="B35" s="172" t="s">
        <v>104</v>
      </c>
      <c r="C35" s="200">
        <v>4582.0550000000003</v>
      </c>
      <c r="D35" s="200">
        <v>7.57</v>
      </c>
      <c r="E35" s="200">
        <v>81.19</v>
      </c>
      <c r="F35" s="200">
        <v>0</v>
      </c>
      <c r="G35" s="200">
        <v>0</v>
      </c>
      <c r="H35" s="200">
        <v>4589.625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f t="shared" si="0"/>
        <v>4606.1549999999997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19366.370000000003</v>
      </c>
      <c r="D36" s="200">
        <v>0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8.5</v>
      </c>
      <c r="J36" s="200">
        <v>0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f t="shared" si="0"/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6992.5599999999986</v>
      </c>
      <c r="D37" s="200">
        <v>0.34</v>
      </c>
      <c r="E37" s="200">
        <v>16.399999999999999</v>
      </c>
      <c r="F37" s="200">
        <v>0</v>
      </c>
      <c r="G37" s="200">
        <v>0</v>
      </c>
      <c r="H37" s="200">
        <v>6992.8999999999987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3.44</v>
      </c>
      <c r="P37" s="200">
        <v>0</v>
      </c>
      <c r="Q37" s="200">
        <v>3.44</v>
      </c>
      <c r="R37" s="200">
        <v>0</v>
      </c>
      <c r="S37" s="200">
        <v>0</v>
      </c>
      <c r="T37" s="201">
        <v>3.44</v>
      </c>
      <c r="U37" s="201">
        <f t="shared" si="0"/>
        <v>6996.3399999999983</v>
      </c>
    </row>
    <row r="38" spans="1:21" s="111" customFormat="1" ht="38.25" customHeight="1" x14ac:dyDescent="0.4">
      <c r="A38" s="327" t="s">
        <v>107</v>
      </c>
      <c r="B38" s="327"/>
      <c r="C38" s="202">
        <f>SUM(C34:C37)</f>
        <v>36786.575000000004</v>
      </c>
      <c r="D38" s="202">
        <f t="shared" ref="D38:U38" si="11">SUM(D34:D37)</f>
        <v>12.65</v>
      </c>
      <c r="E38" s="202">
        <f t="shared" si="11"/>
        <v>155.26000000000002</v>
      </c>
      <c r="F38" s="202">
        <f t="shared" si="11"/>
        <v>0</v>
      </c>
      <c r="G38" s="202">
        <f t="shared" si="11"/>
        <v>0</v>
      </c>
      <c r="H38" s="202">
        <f t="shared" si="11"/>
        <v>36799.225000000006</v>
      </c>
      <c r="I38" s="202">
        <f t="shared" si="11"/>
        <v>8.6</v>
      </c>
      <c r="J38" s="202">
        <f t="shared" si="11"/>
        <v>0</v>
      </c>
      <c r="K38" s="202">
        <f t="shared" si="11"/>
        <v>2.27</v>
      </c>
      <c r="L38" s="202">
        <f t="shared" si="11"/>
        <v>0</v>
      </c>
      <c r="M38" s="202">
        <f t="shared" si="11"/>
        <v>0</v>
      </c>
      <c r="N38" s="202">
        <f t="shared" si="11"/>
        <v>8.6</v>
      </c>
      <c r="O38" s="202">
        <f t="shared" si="11"/>
        <v>19.87</v>
      </c>
      <c r="P38" s="202">
        <f t="shared" si="11"/>
        <v>0</v>
      </c>
      <c r="Q38" s="202">
        <f t="shared" si="11"/>
        <v>3.44</v>
      </c>
      <c r="R38" s="202">
        <f t="shared" si="11"/>
        <v>0</v>
      </c>
      <c r="S38" s="202">
        <f t="shared" si="11"/>
        <v>0</v>
      </c>
      <c r="T38" s="202">
        <f t="shared" si="11"/>
        <v>19.87</v>
      </c>
      <c r="U38" s="202">
        <f t="shared" si="11"/>
        <v>36827.695</v>
      </c>
    </row>
    <row r="39" spans="1:21" s="145" customFormat="1" ht="38.25" customHeight="1" x14ac:dyDescent="0.45">
      <c r="A39" s="327" t="s">
        <v>108</v>
      </c>
      <c r="B39" s="327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29">
        <f t="shared" si="0"/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13740.358000000002</v>
      </c>
      <c r="D40" s="200">
        <v>12.33</v>
      </c>
      <c r="E40" s="200">
        <v>99.262999999999991</v>
      </c>
      <c r="F40" s="200">
        <v>0</v>
      </c>
      <c r="G40" s="200">
        <v>0</v>
      </c>
      <c r="H40" s="200">
        <v>13752.688000000002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f t="shared" si="0"/>
        <v>13752.688000000002</v>
      </c>
    </row>
    <row r="41" spans="1:21" ht="38.25" customHeight="1" x14ac:dyDescent="0.45">
      <c r="A41" s="171">
        <v>26</v>
      </c>
      <c r="B41" s="172" t="s">
        <v>110</v>
      </c>
      <c r="C41" s="200">
        <v>9873.8259999999918</v>
      </c>
      <c r="D41" s="200">
        <v>10.56</v>
      </c>
      <c r="E41" s="200">
        <v>235.17500000000001</v>
      </c>
      <c r="F41" s="200">
        <v>0</v>
      </c>
      <c r="G41" s="200">
        <v>0</v>
      </c>
      <c r="H41" s="200">
        <v>9884.3859999999913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f t="shared" si="0"/>
        <v>9884.3859999999913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23609.833999999999</v>
      </c>
      <c r="D42" s="200">
        <v>29.66</v>
      </c>
      <c r="E42" s="200">
        <v>129.58599999999998</v>
      </c>
      <c r="F42" s="200">
        <v>0</v>
      </c>
      <c r="G42" s="200">
        <v>0</v>
      </c>
      <c r="H42" s="200">
        <v>23639.493999999999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f t="shared" si="0"/>
        <v>23639.493999999999</v>
      </c>
    </row>
    <row r="43" spans="1:21" ht="38.25" customHeight="1" x14ac:dyDescent="0.45">
      <c r="A43" s="171">
        <v>28</v>
      </c>
      <c r="B43" s="172" t="s">
        <v>112</v>
      </c>
      <c r="C43" s="200">
        <v>2065.3029999999999</v>
      </c>
      <c r="D43" s="200">
        <v>4.0599999999999996</v>
      </c>
      <c r="E43" s="200">
        <v>85.105000000000004</v>
      </c>
      <c r="F43" s="200">
        <v>0</v>
      </c>
      <c r="G43" s="200">
        <v>0</v>
      </c>
      <c r="H43" s="200">
        <v>2069.3629999999998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f t="shared" si="0"/>
        <v>2069.3629999999998</v>
      </c>
    </row>
    <row r="44" spans="1:21" s="111" customFormat="1" ht="38.25" customHeight="1" x14ac:dyDescent="0.4">
      <c r="A44" s="327" t="s">
        <v>109</v>
      </c>
      <c r="B44" s="327"/>
      <c r="C44" s="202">
        <f>SUM(C40:C43)</f>
        <v>49289.320999999996</v>
      </c>
      <c r="D44" s="202">
        <f t="shared" ref="D44:U44" si="12">SUM(D40:D43)</f>
        <v>56.61</v>
      </c>
      <c r="E44" s="202">
        <f t="shared" si="12"/>
        <v>549.12900000000002</v>
      </c>
      <c r="F44" s="202">
        <f t="shared" si="12"/>
        <v>0</v>
      </c>
      <c r="G44" s="202">
        <f t="shared" si="12"/>
        <v>0</v>
      </c>
      <c r="H44" s="202">
        <f t="shared" si="12"/>
        <v>49345.93099999999</v>
      </c>
      <c r="I44" s="202">
        <f t="shared" si="12"/>
        <v>0</v>
      </c>
      <c r="J44" s="202">
        <f t="shared" si="12"/>
        <v>0</v>
      </c>
      <c r="K44" s="202">
        <f t="shared" si="12"/>
        <v>0</v>
      </c>
      <c r="L44" s="202">
        <f t="shared" si="12"/>
        <v>0</v>
      </c>
      <c r="M44" s="202">
        <f t="shared" si="12"/>
        <v>0</v>
      </c>
      <c r="N44" s="202">
        <f t="shared" si="12"/>
        <v>0</v>
      </c>
      <c r="O44" s="202">
        <f t="shared" si="12"/>
        <v>0</v>
      </c>
      <c r="P44" s="202">
        <f t="shared" si="12"/>
        <v>0</v>
      </c>
      <c r="Q44" s="202">
        <f t="shared" si="12"/>
        <v>0</v>
      </c>
      <c r="R44" s="202">
        <f t="shared" si="12"/>
        <v>0</v>
      </c>
      <c r="S44" s="202">
        <f t="shared" si="12"/>
        <v>0</v>
      </c>
      <c r="T44" s="202">
        <f t="shared" si="12"/>
        <v>0</v>
      </c>
      <c r="U44" s="202">
        <f t="shared" si="12"/>
        <v>49345.93099999999</v>
      </c>
    </row>
    <row r="45" spans="1:21" ht="38.25" customHeight="1" x14ac:dyDescent="0.45">
      <c r="A45" s="171">
        <v>29</v>
      </c>
      <c r="B45" s="172" t="s">
        <v>113</v>
      </c>
      <c r="C45" s="200">
        <v>14083.21</v>
      </c>
      <c r="D45" s="200">
        <v>2.89</v>
      </c>
      <c r="E45" s="200">
        <v>109.9</v>
      </c>
      <c r="F45" s="200">
        <v>0</v>
      </c>
      <c r="G45" s="200">
        <v>43.16</v>
      </c>
      <c r="H45" s="200">
        <v>14086.099999999999</v>
      </c>
      <c r="I45" s="200">
        <v>2.04</v>
      </c>
      <c r="J45" s="200">
        <v>1.53</v>
      </c>
      <c r="K45" s="200">
        <v>3.06</v>
      </c>
      <c r="L45" s="200">
        <v>0</v>
      </c>
      <c r="M45" s="200">
        <v>0</v>
      </c>
      <c r="N45" s="200">
        <v>3.5700000000000003</v>
      </c>
      <c r="O45" s="201">
        <v>3.94</v>
      </c>
      <c r="P45" s="200">
        <v>1.81</v>
      </c>
      <c r="Q45" s="200">
        <v>5.75</v>
      </c>
      <c r="R45" s="200">
        <v>0</v>
      </c>
      <c r="S45" s="200">
        <v>0</v>
      </c>
      <c r="T45" s="201">
        <v>5.75</v>
      </c>
      <c r="U45" s="201">
        <f t="shared" si="0"/>
        <v>14095.419999999998</v>
      </c>
    </row>
    <row r="46" spans="1:21" ht="38.25" customHeight="1" x14ac:dyDescent="0.45">
      <c r="A46" s="171">
        <v>30</v>
      </c>
      <c r="B46" s="172" t="s">
        <v>114</v>
      </c>
      <c r="C46" s="200">
        <v>7209.43</v>
      </c>
      <c r="D46" s="200">
        <v>17.12</v>
      </c>
      <c r="E46" s="200">
        <v>106.59</v>
      </c>
      <c r="F46" s="200">
        <v>0</v>
      </c>
      <c r="G46" s="200">
        <v>0</v>
      </c>
      <c r="H46" s="200">
        <v>7226.55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1.9</v>
      </c>
      <c r="P46" s="200">
        <v>2</v>
      </c>
      <c r="Q46" s="200">
        <v>3.9</v>
      </c>
      <c r="R46" s="200">
        <v>0</v>
      </c>
      <c r="S46" s="200">
        <v>0</v>
      </c>
      <c r="T46" s="201">
        <v>3.9</v>
      </c>
      <c r="U46" s="201">
        <f t="shared" si="0"/>
        <v>7230.45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12250.810000000003</v>
      </c>
      <c r="D47" s="200">
        <v>15.23</v>
      </c>
      <c r="E47" s="200">
        <v>65.239999999999995</v>
      </c>
      <c r="F47" s="200">
        <v>0</v>
      </c>
      <c r="G47" s="200">
        <v>0</v>
      </c>
      <c r="H47" s="200">
        <v>12266.040000000003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56.550000000000004</v>
      </c>
      <c r="P47" s="200">
        <v>9.91</v>
      </c>
      <c r="Q47" s="200">
        <v>19.91</v>
      </c>
      <c r="R47" s="200">
        <v>0</v>
      </c>
      <c r="S47" s="200">
        <v>0</v>
      </c>
      <c r="T47" s="201">
        <v>66.460000000000008</v>
      </c>
      <c r="U47" s="201">
        <f t="shared" si="0"/>
        <v>12333.800000000003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11086.322000000007</v>
      </c>
      <c r="D48" s="200">
        <v>0.69</v>
      </c>
      <c r="E48" s="200">
        <v>37.624999999999993</v>
      </c>
      <c r="F48" s="200">
        <v>0</v>
      </c>
      <c r="G48" s="200">
        <v>0</v>
      </c>
      <c r="H48" s="200">
        <v>11087.012000000008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7.5</v>
      </c>
      <c r="P48" s="200">
        <v>7.5</v>
      </c>
      <c r="Q48" s="200">
        <v>15</v>
      </c>
      <c r="R48" s="200">
        <v>0</v>
      </c>
      <c r="S48" s="200">
        <v>0</v>
      </c>
      <c r="T48" s="201">
        <v>15</v>
      </c>
      <c r="U48" s="201">
        <f t="shared" si="0"/>
        <v>11102.012000000008</v>
      </c>
    </row>
    <row r="49" spans="1:22" s="111" customFormat="1" ht="38.25" customHeight="1" x14ac:dyDescent="0.4">
      <c r="A49" s="327" t="s">
        <v>117</v>
      </c>
      <c r="B49" s="327"/>
      <c r="C49" s="202">
        <f>SUM(C45:C48)</f>
        <v>44629.772000000012</v>
      </c>
      <c r="D49" s="202">
        <f t="shared" ref="D49:U49" si="13">SUM(D45:D48)</f>
        <v>35.93</v>
      </c>
      <c r="E49" s="202">
        <f t="shared" si="13"/>
        <v>319.35500000000002</v>
      </c>
      <c r="F49" s="202">
        <f t="shared" si="13"/>
        <v>0</v>
      </c>
      <c r="G49" s="202">
        <f t="shared" si="13"/>
        <v>43.16</v>
      </c>
      <c r="H49" s="202">
        <f t="shared" si="13"/>
        <v>44665.702000000012</v>
      </c>
      <c r="I49" s="202">
        <f t="shared" si="13"/>
        <v>3.34</v>
      </c>
      <c r="J49" s="202">
        <f t="shared" si="13"/>
        <v>1.53</v>
      </c>
      <c r="K49" s="202">
        <f t="shared" si="13"/>
        <v>3.06</v>
      </c>
      <c r="L49" s="202">
        <f t="shared" si="13"/>
        <v>0</v>
      </c>
      <c r="M49" s="202">
        <f t="shared" si="13"/>
        <v>0</v>
      </c>
      <c r="N49" s="202">
        <f t="shared" si="13"/>
        <v>4.87</v>
      </c>
      <c r="O49" s="202">
        <f t="shared" si="13"/>
        <v>69.89</v>
      </c>
      <c r="P49" s="202">
        <f t="shared" si="13"/>
        <v>21.22</v>
      </c>
      <c r="Q49" s="202">
        <f t="shared" si="13"/>
        <v>44.56</v>
      </c>
      <c r="R49" s="202">
        <f t="shared" si="13"/>
        <v>0</v>
      </c>
      <c r="S49" s="202">
        <f t="shared" si="13"/>
        <v>0</v>
      </c>
      <c r="T49" s="202">
        <f t="shared" si="13"/>
        <v>91.110000000000014</v>
      </c>
      <c r="U49" s="202">
        <f t="shared" si="13"/>
        <v>44761.682000000008</v>
      </c>
    </row>
    <row r="50" spans="1:22" s="145" customFormat="1" ht="38.25" customHeight="1" x14ac:dyDescent="0.4">
      <c r="A50" s="327" t="s">
        <v>118</v>
      </c>
      <c r="B50" s="327"/>
      <c r="C50" s="202">
        <f>C49+C44</f>
        <v>93919.093000000008</v>
      </c>
      <c r="D50" s="202">
        <f t="shared" ref="D50:U50" si="14">D49+D44</f>
        <v>92.539999999999992</v>
      </c>
      <c r="E50" s="202">
        <f t="shared" si="14"/>
        <v>868.48400000000004</v>
      </c>
      <c r="F50" s="202">
        <f t="shared" si="14"/>
        <v>0</v>
      </c>
      <c r="G50" s="202">
        <f t="shared" si="14"/>
        <v>43.16</v>
      </c>
      <c r="H50" s="202">
        <f t="shared" si="14"/>
        <v>94011.633000000002</v>
      </c>
      <c r="I50" s="202">
        <f t="shared" si="14"/>
        <v>3.34</v>
      </c>
      <c r="J50" s="202">
        <f t="shared" si="14"/>
        <v>1.53</v>
      </c>
      <c r="K50" s="202">
        <f t="shared" si="14"/>
        <v>3.06</v>
      </c>
      <c r="L50" s="202">
        <f t="shared" si="14"/>
        <v>0</v>
      </c>
      <c r="M50" s="202">
        <f t="shared" si="14"/>
        <v>0</v>
      </c>
      <c r="N50" s="202">
        <f t="shared" si="14"/>
        <v>4.87</v>
      </c>
      <c r="O50" s="202">
        <f t="shared" si="14"/>
        <v>69.89</v>
      </c>
      <c r="P50" s="202">
        <f t="shared" si="14"/>
        <v>21.22</v>
      </c>
      <c r="Q50" s="202">
        <f t="shared" si="14"/>
        <v>44.56</v>
      </c>
      <c r="R50" s="202">
        <f t="shared" si="14"/>
        <v>0</v>
      </c>
      <c r="S50" s="202">
        <f t="shared" si="14"/>
        <v>0</v>
      </c>
      <c r="T50" s="202">
        <f t="shared" si="14"/>
        <v>91.110000000000014</v>
      </c>
      <c r="U50" s="202">
        <f t="shared" si="14"/>
        <v>94107.612999999998</v>
      </c>
    </row>
    <row r="51" spans="1:22" s="146" customFormat="1" ht="38.25" customHeight="1" x14ac:dyDescent="0.4">
      <c r="A51" s="327" t="s">
        <v>119</v>
      </c>
      <c r="B51" s="327"/>
      <c r="C51" s="202">
        <f>C50+C39+C25</f>
        <v>172259.99</v>
      </c>
      <c r="D51" s="202">
        <f t="shared" ref="D51:U51" si="15">D50+D39+D25</f>
        <v>150.42000000000002</v>
      </c>
      <c r="E51" s="202">
        <f t="shared" si="15"/>
        <v>1486.0220000000002</v>
      </c>
      <c r="F51" s="202">
        <f t="shared" si="15"/>
        <v>102.03999999999999</v>
      </c>
      <c r="G51" s="202">
        <f t="shared" si="15"/>
        <v>794.73</v>
      </c>
      <c r="H51" s="202">
        <f t="shared" si="15"/>
        <v>172308.37</v>
      </c>
      <c r="I51" s="202">
        <f t="shared" si="15"/>
        <v>2024.3110000000001</v>
      </c>
      <c r="J51" s="202">
        <f t="shared" si="15"/>
        <v>31.234999999999999</v>
      </c>
      <c r="K51" s="202">
        <f t="shared" si="15"/>
        <v>183.90899999999999</v>
      </c>
      <c r="L51" s="202">
        <f t="shared" si="15"/>
        <v>0</v>
      </c>
      <c r="M51" s="202">
        <f t="shared" si="15"/>
        <v>16.829999999999998</v>
      </c>
      <c r="N51" s="202">
        <f t="shared" si="15"/>
        <v>2055.5460000000003</v>
      </c>
      <c r="O51" s="202">
        <f t="shared" si="15"/>
        <v>4273.884</v>
      </c>
      <c r="P51" s="202">
        <f t="shared" si="15"/>
        <v>107.17999999999999</v>
      </c>
      <c r="Q51" s="202">
        <f t="shared" si="15"/>
        <v>1078.5320000000002</v>
      </c>
      <c r="R51" s="202">
        <f t="shared" si="15"/>
        <v>0</v>
      </c>
      <c r="S51" s="202">
        <f t="shared" si="15"/>
        <v>142.20999999999998</v>
      </c>
      <c r="T51" s="202">
        <f t="shared" si="15"/>
        <v>4381.0639999999994</v>
      </c>
      <c r="U51" s="202">
        <f t="shared" si="15"/>
        <v>178744.97999999998</v>
      </c>
      <c r="V51" s="202">
        <f t="shared" ref="V51" si="16">V50+V39+V28+V25</f>
        <v>0</v>
      </c>
    </row>
    <row r="52" spans="1:22" s="111" customFormat="1" ht="19.5" customHeight="1" x14ac:dyDescent="0.4">
      <c r="A52" s="115"/>
      <c r="B52" s="11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</row>
    <row r="53" spans="1:22" s="115" customFormat="1" ht="24.75" hidden="1" customHeight="1" x14ac:dyDescent="0.4">
      <c r="B53" s="225"/>
      <c r="C53" s="296" t="s">
        <v>54</v>
      </c>
      <c r="D53" s="296"/>
      <c r="E53" s="296"/>
      <c r="F53" s="296"/>
      <c r="G53" s="296"/>
      <c r="H53" s="118"/>
      <c r="I53" s="225"/>
      <c r="J53" s="225">
        <f>D51+J51+P51-F51-L51-R51</f>
        <v>186.79500000000004</v>
      </c>
      <c r="K53" s="225"/>
      <c r="L53" s="225"/>
      <c r="M53" s="225"/>
      <c r="N53" s="225"/>
      <c r="R53" s="225"/>
      <c r="U53" s="225"/>
    </row>
    <row r="54" spans="1:22" s="115" customFormat="1" ht="30" hidden="1" customHeight="1" x14ac:dyDescent="0.35">
      <c r="B54" s="225"/>
      <c r="C54" s="296" t="s">
        <v>55</v>
      </c>
      <c r="D54" s="296"/>
      <c r="E54" s="296"/>
      <c r="F54" s="296"/>
      <c r="G54" s="296"/>
      <c r="H54" s="119"/>
      <c r="I54" s="225"/>
      <c r="J54" s="225">
        <f>E51+K51+Q51-G51-M51-S51</f>
        <v>1794.6930000000002</v>
      </c>
      <c r="K54" s="225"/>
      <c r="L54" s="225"/>
      <c r="M54" s="225"/>
      <c r="N54" s="225"/>
      <c r="R54" s="225"/>
      <c r="T54" s="225"/>
    </row>
    <row r="55" spans="1:22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25">
        <f>H51+N51+T51</f>
        <v>178744.98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25"/>
      <c r="E56" s="225"/>
      <c r="F56" s="225"/>
      <c r="G56" s="225"/>
      <c r="H56" s="119"/>
      <c r="I56" s="121"/>
      <c r="J56" s="225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25"/>
      <c r="E57" s="225"/>
      <c r="F57" s="225"/>
      <c r="G57" s="225"/>
      <c r="H57" s="119"/>
      <c r="I57" s="121"/>
      <c r="J57" s="225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#REF!+'dec-2021'!J53</f>
        <v>#REF!</v>
      </c>
      <c r="N58" s="154"/>
      <c r="O58" s="154"/>
      <c r="P58" s="227"/>
      <c r="Q58" s="301" t="s">
        <v>58</v>
      </c>
      <c r="R58" s="301"/>
      <c r="S58" s="301"/>
      <c r="T58" s="301"/>
      <c r="U58" s="301"/>
    </row>
    <row r="59" spans="1:22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228"/>
      <c r="L59" s="157"/>
      <c r="M59" s="154"/>
      <c r="N59" s="153"/>
      <c r="O59" s="154"/>
      <c r="P59" s="227"/>
      <c r="Q59" s="301" t="s">
        <v>59</v>
      </c>
      <c r="R59" s="301"/>
      <c r="S59" s="301"/>
      <c r="T59" s="301"/>
      <c r="U59" s="301"/>
    </row>
    <row r="60" spans="1:22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300" t="s">
        <v>62</v>
      </c>
      <c r="K61" s="300"/>
      <c r="L61" s="300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67" t="s">
        <v>121</v>
      </c>
      <c r="C4" s="291" t="s">
        <v>131</v>
      </c>
      <c r="D4" s="291"/>
      <c r="E4" s="291"/>
      <c r="F4" s="291"/>
      <c r="G4" s="291"/>
      <c r="H4" s="291"/>
      <c r="I4" s="291" t="s">
        <v>130</v>
      </c>
      <c r="J4" s="291"/>
      <c r="K4" s="291"/>
      <c r="L4" s="291"/>
      <c r="M4" s="291"/>
      <c r="N4" s="291"/>
      <c r="O4" s="291" t="s">
        <v>129</v>
      </c>
      <c r="P4" s="291"/>
      <c r="Q4" s="291"/>
      <c r="R4" s="291"/>
      <c r="S4" s="291"/>
      <c r="T4" s="291"/>
      <c r="U4" s="233"/>
    </row>
    <row r="5" spans="1:21" s="108" customFormat="1" ht="54.75" customHeight="1" x14ac:dyDescent="0.25">
      <c r="A5" s="316"/>
      <c r="B5" s="368"/>
      <c r="C5" s="365" t="s">
        <v>6</v>
      </c>
      <c r="D5" s="363" t="s">
        <v>127</v>
      </c>
      <c r="E5" s="364"/>
      <c r="F5" s="363" t="s">
        <v>126</v>
      </c>
      <c r="G5" s="364"/>
      <c r="H5" s="365" t="s">
        <v>9</v>
      </c>
      <c r="I5" s="365" t="s">
        <v>6</v>
      </c>
      <c r="J5" s="363" t="s">
        <v>127</v>
      </c>
      <c r="K5" s="364"/>
      <c r="L5" s="363" t="s">
        <v>126</v>
      </c>
      <c r="M5" s="364"/>
      <c r="N5" s="365" t="s">
        <v>9</v>
      </c>
      <c r="O5" s="365" t="s">
        <v>6</v>
      </c>
      <c r="P5" s="363" t="s">
        <v>127</v>
      </c>
      <c r="Q5" s="364"/>
      <c r="R5" s="363" t="s">
        <v>126</v>
      </c>
      <c r="S5" s="364"/>
      <c r="T5" s="365" t="s">
        <v>9</v>
      </c>
      <c r="U5" s="367" t="s">
        <v>128</v>
      </c>
    </row>
    <row r="6" spans="1:21" s="108" customFormat="1" ht="38.25" customHeight="1" x14ac:dyDescent="0.25">
      <c r="A6" s="316"/>
      <c r="B6" s="369"/>
      <c r="C6" s="366"/>
      <c r="D6" s="240" t="s">
        <v>124</v>
      </c>
      <c r="E6" s="240" t="s">
        <v>125</v>
      </c>
      <c r="F6" s="240" t="s">
        <v>124</v>
      </c>
      <c r="G6" s="240" t="s">
        <v>125</v>
      </c>
      <c r="H6" s="366"/>
      <c r="I6" s="366"/>
      <c r="J6" s="240" t="s">
        <v>124</v>
      </c>
      <c r="K6" s="240" t="s">
        <v>125</v>
      </c>
      <c r="L6" s="240" t="s">
        <v>124</v>
      </c>
      <c r="M6" s="240" t="s">
        <v>125</v>
      </c>
      <c r="N6" s="366"/>
      <c r="O6" s="366"/>
      <c r="P6" s="240" t="s">
        <v>124</v>
      </c>
      <c r="Q6" s="240" t="s">
        <v>125</v>
      </c>
      <c r="R6" s="240" t="s">
        <v>124</v>
      </c>
      <c r="S6" s="240" t="s">
        <v>125</v>
      </c>
      <c r="T6" s="366"/>
      <c r="U6" s="369"/>
    </row>
    <row r="7" spans="1:21" ht="38.25" customHeight="1" x14ac:dyDescent="0.45">
      <c r="A7" s="171">
        <v>1</v>
      </c>
      <c r="B7" s="172" t="s">
        <v>78</v>
      </c>
      <c r="C7" s="200">
        <f>'[6]January 2022'!H7</f>
        <v>561.05000000000064</v>
      </c>
      <c r="D7" s="200">
        <v>0</v>
      </c>
      <c r="E7" s="200">
        <f>'[6]January 2022'!E7+'[6]February 2022'!D7</f>
        <v>0</v>
      </c>
      <c r="F7" s="200">
        <v>31.52</v>
      </c>
      <c r="G7" s="200">
        <f>'[6]January 2022'!G7+'[6]February 2022'!F7</f>
        <v>132.85999999999999</v>
      </c>
      <c r="H7" s="200">
        <f>C7+(D7-F7)</f>
        <v>529.53000000000065</v>
      </c>
      <c r="I7" s="200">
        <f>'[6]January 2022'!N7</f>
        <v>197.50499999999994</v>
      </c>
      <c r="J7" s="200">
        <v>0.12</v>
      </c>
      <c r="K7" s="200">
        <f>'[6]January 2022'!K7+'[6]February 2022'!J7</f>
        <v>4.4300000000000006</v>
      </c>
      <c r="L7" s="200">
        <v>0</v>
      </c>
      <c r="M7" s="200">
        <f>'[6]January 2022'!M7+'[6]February 2022'!L7</f>
        <v>0</v>
      </c>
      <c r="N7" s="200">
        <f>I7+(J7-L7)</f>
        <v>197.62499999999994</v>
      </c>
      <c r="O7" s="201">
        <f>'[6]January 2022'!T7</f>
        <v>164.57000000000008</v>
      </c>
      <c r="P7" s="200">
        <v>1</v>
      </c>
      <c r="Q7" s="200">
        <f>'[6]January 2022'!Q7+'[6]February 2022'!P7</f>
        <v>3.66</v>
      </c>
      <c r="R7" s="200">
        <v>0</v>
      </c>
      <c r="S7" s="200">
        <f>'[6]January 2022'!S7+'[6]February 2022'!R7</f>
        <v>46</v>
      </c>
      <c r="T7" s="201">
        <f>O7+(P7-R7)</f>
        <v>165.57000000000008</v>
      </c>
      <c r="U7" s="201">
        <f>H7+N7+T7</f>
        <v>892.7250000000007</v>
      </c>
    </row>
    <row r="8" spans="1:21" ht="38.25" customHeight="1" x14ac:dyDescent="0.45">
      <c r="A8" s="171">
        <v>2</v>
      </c>
      <c r="B8" s="172" t="s">
        <v>79</v>
      </c>
      <c r="C8" s="200">
        <f>'[6]January 2022'!H8</f>
        <v>497.47500000000002</v>
      </c>
      <c r="D8" s="200">
        <v>0</v>
      </c>
      <c r="E8" s="200">
        <f>'[6]January 2022'!E8+'[6]February 2022'!D8</f>
        <v>0.87</v>
      </c>
      <c r="F8" s="200">
        <v>0</v>
      </c>
      <c r="G8" s="200">
        <f>'[6]January 2022'!G8+'[6]February 2022'!F8</f>
        <v>0.39</v>
      </c>
      <c r="H8" s="200">
        <f t="shared" ref="H8:H10" si="0">C8+(D8-F8)</f>
        <v>497.47500000000002</v>
      </c>
      <c r="I8" s="200">
        <f>'[6]January 2022'!N8</f>
        <v>117.855</v>
      </c>
      <c r="J8" s="200">
        <v>0.19</v>
      </c>
      <c r="K8" s="200">
        <f>'[6]January 2022'!K8+'[6]February 2022'!J8</f>
        <v>10.78</v>
      </c>
      <c r="L8" s="200">
        <v>0</v>
      </c>
      <c r="M8" s="200">
        <f>'[6]January 2022'!M8+'[6]February 2022'!L8</f>
        <v>0</v>
      </c>
      <c r="N8" s="200">
        <f t="shared" ref="N8:N10" si="1">I8+(J8-L8)</f>
        <v>118.045</v>
      </c>
      <c r="O8" s="201">
        <f>'[6]January 2022'!T8</f>
        <v>176.10000000000002</v>
      </c>
      <c r="P8" s="200">
        <v>5.77</v>
      </c>
      <c r="Q8" s="200">
        <f>'[6]January 2022'!Q8+'[6]February 2022'!P8</f>
        <v>17.309999999999999</v>
      </c>
      <c r="R8" s="200">
        <v>0</v>
      </c>
      <c r="S8" s="200">
        <f>'[6]January 2022'!S8+'[6]February 2022'!R8</f>
        <v>0</v>
      </c>
      <c r="T8" s="201">
        <f t="shared" ref="T8:T10" si="2">O8+(P8-R8)</f>
        <v>181.87000000000003</v>
      </c>
      <c r="U8" s="201">
        <f t="shared" ref="U8:U10" si="3">H8+N8+T8</f>
        <v>797.39</v>
      </c>
    </row>
    <row r="9" spans="1:21" ht="38.25" customHeight="1" x14ac:dyDescent="0.45">
      <c r="A9" s="171">
        <v>3</v>
      </c>
      <c r="B9" s="172" t="s">
        <v>80</v>
      </c>
      <c r="C9" s="200">
        <f>'[6]January 2022'!H9</f>
        <v>743.9599999999997</v>
      </c>
      <c r="D9" s="200">
        <v>0</v>
      </c>
      <c r="E9" s="200">
        <f>'[6]January 2022'!E9+'[6]February 2022'!D9</f>
        <v>0</v>
      </c>
      <c r="F9" s="200">
        <v>0</v>
      </c>
      <c r="G9" s="200">
        <f>'[6]January 2022'!G9+'[6]February 2022'!F9</f>
        <v>0</v>
      </c>
      <c r="H9" s="200">
        <f t="shared" si="0"/>
        <v>743.9599999999997</v>
      </c>
      <c r="I9" s="200">
        <f>'[6]January 2022'!N9</f>
        <v>196.36600000000004</v>
      </c>
      <c r="J9" s="200">
        <v>0.435</v>
      </c>
      <c r="K9" s="200">
        <f>'[6]January 2022'!K9+'[6]February 2022'!J9</f>
        <v>11.667000000000002</v>
      </c>
      <c r="L9" s="200">
        <v>0</v>
      </c>
      <c r="M9" s="200">
        <f>'[6]January 2022'!M9+'[6]February 2022'!L9</f>
        <v>0</v>
      </c>
      <c r="N9" s="200">
        <f t="shared" si="1"/>
        <v>196.80100000000004</v>
      </c>
      <c r="O9" s="201">
        <f>'[6]January 2022'!T9</f>
        <v>141.44</v>
      </c>
      <c r="P9" s="200">
        <v>0</v>
      </c>
      <c r="Q9" s="200">
        <f>'[6]January 2022'!Q9+'[6]February 2022'!P9</f>
        <v>0</v>
      </c>
      <c r="R9" s="200">
        <v>0</v>
      </c>
      <c r="S9" s="200">
        <f>'[6]January 2022'!S9+'[6]February 2022'!R9</f>
        <v>0</v>
      </c>
      <c r="T9" s="201">
        <f t="shared" si="2"/>
        <v>141.44</v>
      </c>
      <c r="U9" s="201">
        <f t="shared" si="3"/>
        <v>1082.2009999999998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'[6]January 2022'!H10</f>
        <v>0</v>
      </c>
      <c r="D10" s="200">
        <v>0</v>
      </c>
      <c r="E10" s="200">
        <f>'[6]January 2022'!E10+'[6]February 2022'!D10</f>
        <v>0</v>
      </c>
      <c r="F10" s="200">
        <v>0</v>
      </c>
      <c r="G10" s="200">
        <f>'[6]January 2022'!G10+'[6]February 2022'!F10</f>
        <v>0</v>
      </c>
      <c r="H10" s="200">
        <f t="shared" si="0"/>
        <v>0</v>
      </c>
      <c r="I10" s="200">
        <f>'[6]January 2022'!N10</f>
        <v>141.93900000000008</v>
      </c>
      <c r="J10" s="200">
        <v>0</v>
      </c>
      <c r="K10" s="200">
        <f>'[6]January 2022'!K10+'[6]February 2022'!J10</f>
        <v>2.7740000000000005</v>
      </c>
      <c r="L10" s="200">
        <v>0</v>
      </c>
      <c r="M10" s="200">
        <f>'[6]January 2022'!M10+'[6]February 2022'!L10</f>
        <v>0</v>
      </c>
      <c r="N10" s="200">
        <f t="shared" si="1"/>
        <v>141.93900000000008</v>
      </c>
      <c r="O10" s="201">
        <f>'[6]January 2022'!T10</f>
        <v>233.16999999999996</v>
      </c>
      <c r="P10" s="200">
        <v>0</v>
      </c>
      <c r="Q10" s="200">
        <f>'[6]January 2022'!Q10+'[6]February 2022'!P10</f>
        <v>0</v>
      </c>
      <c r="R10" s="200">
        <v>0</v>
      </c>
      <c r="S10" s="200">
        <f>'[6]January 2022'!S10+'[6]February 2022'!R10</f>
        <v>0</v>
      </c>
      <c r="T10" s="201">
        <f t="shared" si="2"/>
        <v>233.16999999999996</v>
      </c>
      <c r="U10" s="201">
        <f t="shared" si="3"/>
        <v>375.10900000000004</v>
      </c>
    </row>
    <row r="11" spans="1:21" s="111" customFormat="1" ht="38.25" customHeight="1" x14ac:dyDescent="0.45">
      <c r="A11" s="323" t="s">
        <v>82</v>
      </c>
      <c r="B11" s="324"/>
      <c r="C11" s="202">
        <f>SUM(C7:C10)</f>
        <v>1802.4850000000001</v>
      </c>
      <c r="D11" s="202">
        <f t="shared" ref="D11:T11" si="4">SUM(D7:D10)</f>
        <v>0</v>
      </c>
      <c r="E11" s="202">
        <f t="shared" si="4"/>
        <v>0.87</v>
      </c>
      <c r="F11" s="202">
        <f t="shared" si="4"/>
        <v>31.52</v>
      </c>
      <c r="G11" s="202">
        <f t="shared" si="4"/>
        <v>133.24999999999997</v>
      </c>
      <c r="H11" s="202">
        <f t="shared" si="4"/>
        <v>1770.9650000000001</v>
      </c>
      <c r="I11" s="202">
        <f t="shared" si="4"/>
        <v>653.66500000000008</v>
      </c>
      <c r="J11" s="202">
        <f t="shared" si="4"/>
        <v>0.745</v>
      </c>
      <c r="K11" s="202">
        <f t="shared" si="4"/>
        <v>29.651000000000003</v>
      </c>
      <c r="L11" s="202">
        <f t="shared" si="4"/>
        <v>0</v>
      </c>
      <c r="M11" s="202">
        <f t="shared" si="4"/>
        <v>0</v>
      </c>
      <c r="N11" s="202">
        <f t="shared" si="4"/>
        <v>654.41000000000008</v>
      </c>
      <c r="O11" s="202">
        <f t="shared" si="4"/>
        <v>715.28</v>
      </c>
      <c r="P11" s="202">
        <f t="shared" si="4"/>
        <v>6.77</v>
      </c>
      <c r="Q11" s="202">
        <f t="shared" si="4"/>
        <v>20.97</v>
      </c>
      <c r="R11" s="202">
        <f t="shared" si="4"/>
        <v>0</v>
      </c>
      <c r="S11" s="202">
        <f t="shared" si="4"/>
        <v>46</v>
      </c>
      <c r="T11" s="202">
        <f t="shared" si="4"/>
        <v>722.05000000000007</v>
      </c>
      <c r="U11" s="229">
        <f t="shared" ref="U11:U28" si="5">T11+N11+H11</f>
        <v>3147.4250000000002</v>
      </c>
    </row>
    <row r="12" spans="1:21" ht="38.25" customHeight="1" x14ac:dyDescent="0.45">
      <c r="A12" s="171">
        <v>4</v>
      </c>
      <c r="B12" s="172" t="s">
        <v>83</v>
      </c>
      <c r="C12" s="200">
        <f>'[6]January 2022'!H12</f>
        <v>1746.6599999999992</v>
      </c>
      <c r="D12" s="200">
        <v>0</v>
      </c>
      <c r="E12" s="200">
        <f>'[6]January 2022'!E12+'[6]February 2022'!D12</f>
        <v>0</v>
      </c>
      <c r="F12" s="200">
        <v>93.17</v>
      </c>
      <c r="G12" s="200">
        <f>'[6]January 2022'!G12+'[6]February 2022'!F12</f>
        <v>191.14</v>
      </c>
      <c r="H12" s="200">
        <f t="shared" ref="H12:H14" si="6">C12+(D12-F12)</f>
        <v>1653.4899999999991</v>
      </c>
      <c r="I12" s="200">
        <f>'[6]January 2022'!N12</f>
        <v>121.393</v>
      </c>
      <c r="J12" s="234">
        <v>0.12</v>
      </c>
      <c r="K12" s="200">
        <f>'[6]January 2022'!K12+'[6]February 2022'!J12</f>
        <v>1.7100000000000004</v>
      </c>
      <c r="L12" s="200">
        <v>0</v>
      </c>
      <c r="M12" s="200">
        <f>'[6]January 2022'!M12+'[6]February 2022'!L12</f>
        <v>0</v>
      </c>
      <c r="N12" s="200">
        <f t="shared" ref="N12:N14" si="7">I12+(J12-L12)</f>
        <v>121.51300000000001</v>
      </c>
      <c r="O12" s="201">
        <f>'[6]January 2022'!T12</f>
        <v>532.28</v>
      </c>
      <c r="P12" s="200">
        <f>25.67+10.48</f>
        <v>36.150000000000006</v>
      </c>
      <c r="Q12" s="200">
        <f>'[6]January 2022'!Q12+'[6]February 2022'!P12</f>
        <v>143.98000000000002</v>
      </c>
      <c r="R12" s="200">
        <v>0</v>
      </c>
      <c r="S12" s="200">
        <f>'[6]January 2022'!S12+'[6]February 2022'!R12</f>
        <v>0.5</v>
      </c>
      <c r="T12" s="201">
        <f t="shared" ref="T12:T14" si="8">O12+(P12-R12)</f>
        <v>568.42999999999995</v>
      </c>
      <c r="U12" s="201">
        <f t="shared" ref="U12:U14" si="9">H12+N12+T12</f>
        <v>2343.4329999999991</v>
      </c>
    </row>
    <row r="13" spans="1:21" ht="38.25" customHeight="1" x14ac:dyDescent="0.45">
      <c r="A13" s="171">
        <v>5</v>
      </c>
      <c r="B13" s="172" t="s">
        <v>84</v>
      </c>
      <c r="C13" s="200">
        <f>'[6]January 2022'!H13</f>
        <v>1023.7699999999998</v>
      </c>
      <c r="D13" s="200">
        <v>0</v>
      </c>
      <c r="E13" s="200">
        <f>'[6]January 2022'!E13+'[6]February 2022'!D13</f>
        <v>0</v>
      </c>
      <c r="F13" s="200">
        <v>0</v>
      </c>
      <c r="G13" s="200">
        <f>'[6]January 2022'!G13+'[6]February 2022'!F13</f>
        <v>0</v>
      </c>
      <c r="H13" s="200">
        <f t="shared" si="6"/>
        <v>1023.7699999999998</v>
      </c>
      <c r="I13" s="200">
        <f>'[6]January 2022'!N13</f>
        <v>147.30400000000006</v>
      </c>
      <c r="J13" s="234">
        <v>0.49</v>
      </c>
      <c r="K13" s="200">
        <f>'[6]January 2022'!K13+'[6]February 2022'!J13</f>
        <v>5.34</v>
      </c>
      <c r="L13" s="200">
        <v>0</v>
      </c>
      <c r="M13" s="200">
        <f>'[6]January 2022'!M13+'[6]February 2022'!L13</f>
        <v>0</v>
      </c>
      <c r="N13" s="200">
        <f t="shared" si="7"/>
        <v>147.79400000000007</v>
      </c>
      <c r="O13" s="201">
        <f>'[6]January 2022'!T13</f>
        <v>85.86</v>
      </c>
      <c r="P13" s="200">
        <v>0</v>
      </c>
      <c r="Q13" s="200">
        <f>'[6]January 2022'!Q13+'[6]February 2022'!P13</f>
        <v>0.54</v>
      </c>
      <c r="R13" s="200">
        <v>0</v>
      </c>
      <c r="S13" s="200">
        <f>'[6]January 2022'!S13+'[6]February 2022'!R13</f>
        <v>0</v>
      </c>
      <c r="T13" s="201">
        <f t="shared" si="8"/>
        <v>85.86</v>
      </c>
      <c r="U13" s="201">
        <f t="shared" si="9"/>
        <v>1257.4239999999998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'[6]January 2022'!H14</f>
        <v>2084.5799999999995</v>
      </c>
      <c r="D14" s="200">
        <v>0</v>
      </c>
      <c r="E14" s="200">
        <f>'[6]January 2022'!E14+'[6]February 2022'!D14</f>
        <v>0.15</v>
      </c>
      <c r="F14" s="200">
        <v>0</v>
      </c>
      <c r="G14" s="200">
        <f>'[6]January 2022'!G14+'[6]February 2022'!F14</f>
        <v>0</v>
      </c>
      <c r="H14" s="200">
        <f t="shared" si="6"/>
        <v>2084.5799999999995</v>
      </c>
      <c r="I14" s="200">
        <f>'[6]January 2022'!N14</f>
        <v>192.11399999999998</v>
      </c>
      <c r="J14" s="235">
        <v>0.37</v>
      </c>
      <c r="K14" s="200">
        <f>'[6]January 2022'!K14+'[6]February 2022'!J14</f>
        <v>13.076999999999998</v>
      </c>
      <c r="L14" s="200">
        <v>0</v>
      </c>
      <c r="M14" s="200">
        <f>'[6]January 2022'!M14+'[6]February 2022'!L14</f>
        <v>0</v>
      </c>
      <c r="N14" s="200">
        <f t="shared" si="7"/>
        <v>192.48399999999998</v>
      </c>
      <c r="O14" s="201">
        <f>'[6]January 2022'!T14</f>
        <v>335.25999999999993</v>
      </c>
      <c r="P14" s="200">
        <v>8.4499999999999993</v>
      </c>
      <c r="Q14" s="200">
        <f>'[6]January 2022'!Q14+'[6]February 2022'!P14</f>
        <v>25.549999999999997</v>
      </c>
      <c r="R14" s="200">
        <v>0</v>
      </c>
      <c r="S14" s="200">
        <f>'[6]January 2022'!S14+'[6]February 2022'!R14</f>
        <v>0</v>
      </c>
      <c r="T14" s="201">
        <f t="shared" si="8"/>
        <v>343.70999999999992</v>
      </c>
      <c r="U14" s="201">
        <f t="shared" si="9"/>
        <v>2620.7739999999994</v>
      </c>
    </row>
    <row r="15" spans="1:21" s="111" customFormat="1" ht="38.25" customHeight="1" x14ac:dyDescent="0.45">
      <c r="A15" s="323" t="s">
        <v>86</v>
      </c>
      <c r="B15" s="324"/>
      <c r="C15" s="202">
        <f>SUM(C12:C14)</f>
        <v>4855.0099999999984</v>
      </c>
      <c r="D15" s="202">
        <f t="shared" ref="D15:T15" si="10">SUM(D12:D14)</f>
        <v>0</v>
      </c>
      <c r="E15" s="202">
        <f t="shared" si="10"/>
        <v>0.15</v>
      </c>
      <c r="F15" s="202">
        <f t="shared" si="10"/>
        <v>93.17</v>
      </c>
      <c r="G15" s="202">
        <f t="shared" si="10"/>
        <v>191.14</v>
      </c>
      <c r="H15" s="202">
        <f t="shared" si="10"/>
        <v>4761.8399999999983</v>
      </c>
      <c r="I15" s="202">
        <f t="shared" si="10"/>
        <v>460.81100000000004</v>
      </c>
      <c r="J15" s="202">
        <f t="shared" si="10"/>
        <v>0.98</v>
      </c>
      <c r="K15" s="202">
        <f t="shared" si="10"/>
        <v>20.126999999999999</v>
      </c>
      <c r="L15" s="202">
        <f t="shared" si="10"/>
        <v>0</v>
      </c>
      <c r="M15" s="202">
        <f t="shared" si="10"/>
        <v>0</v>
      </c>
      <c r="N15" s="202">
        <f t="shared" si="10"/>
        <v>461.79100000000005</v>
      </c>
      <c r="O15" s="202">
        <f t="shared" si="10"/>
        <v>953.39999999999986</v>
      </c>
      <c r="P15" s="202">
        <f t="shared" si="10"/>
        <v>44.600000000000009</v>
      </c>
      <c r="Q15" s="202">
        <f t="shared" si="10"/>
        <v>170.07</v>
      </c>
      <c r="R15" s="202">
        <f t="shared" si="10"/>
        <v>0</v>
      </c>
      <c r="S15" s="202">
        <f t="shared" si="10"/>
        <v>0.5</v>
      </c>
      <c r="T15" s="202">
        <f t="shared" si="10"/>
        <v>997.99999999999989</v>
      </c>
      <c r="U15" s="229">
        <f t="shared" si="5"/>
        <v>6221.6309999999985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'[6]January 2022'!H16</f>
        <v>1751.9019999999991</v>
      </c>
      <c r="D16" s="200">
        <v>6.37</v>
      </c>
      <c r="E16" s="200">
        <f>'[6]January 2022'!E16+'[6]February 2022'!D16</f>
        <v>20.295999999999999</v>
      </c>
      <c r="F16" s="200">
        <v>0.87</v>
      </c>
      <c r="G16" s="200">
        <f>'[6]January 2022'!G16+'[6]February 2022'!F16</f>
        <v>51.930000000000007</v>
      </c>
      <c r="H16" s="200">
        <f t="shared" ref="H16:H18" si="11">C16+(D16-F16)</f>
        <v>1757.4019999999991</v>
      </c>
      <c r="I16" s="200">
        <f>'[6]January 2022'!N16</f>
        <v>110.82000000000002</v>
      </c>
      <c r="J16" s="200">
        <v>0.06</v>
      </c>
      <c r="K16" s="200">
        <f>'[6]January 2022'!K16+'[6]February 2022'!J16</f>
        <v>1.456</v>
      </c>
      <c r="L16" s="200">
        <v>0</v>
      </c>
      <c r="M16" s="200">
        <f>'[6]January 2022'!M16+'[6]February 2022'!L16</f>
        <v>0</v>
      </c>
      <c r="N16" s="200">
        <f t="shared" ref="N16:N18" si="12">I16+(J16-L16)</f>
        <v>110.88000000000002</v>
      </c>
      <c r="O16" s="201">
        <f>'[6]January 2022'!T16</f>
        <v>109.35899999999998</v>
      </c>
      <c r="P16" s="200">
        <v>1.29</v>
      </c>
      <c r="Q16" s="200">
        <f>'[6]January 2022'!Q16+'[6]February 2022'!P16</f>
        <v>33.940000000000005</v>
      </c>
      <c r="R16" s="200">
        <v>0</v>
      </c>
      <c r="S16" s="200">
        <f>'[6]January 2022'!S16+'[6]February 2022'!R16</f>
        <v>0</v>
      </c>
      <c r="T16" s="201">
        <f t="shared" ref="T16:T18" si="13">O16+(P16-R16)</f>
        <v>110.64899999999999</v>
      </c>
      <c r="U16" s="201">
        <f t="shared" ref="U16:U18" si="14">H16+N16+T16</f>
        <v>1978.9309999999991</v>
      </c>
    </row>
    <row r="17" spans="1:21" ht="38.25" customHeight="1" x14ac:dyDescent="0.45">
      <c r="A17" s="171">
        <v>9</v>
      </c>
      <c r="B17" s="172" t="s">
        <v>120</v>
      </c>
      <c r="C17" s="200">
        <f>'[6]January 2022'!H17</f>
        <v>199.43399999999986</v>
      </c>
      <c r="D17" s="200">
        <v>0</v>
      </c>
      <c r="E17" s="200">
        <f>'[6]January 2022'!E17+'[6]February 2022'!D17</f>
        <v>0</v>
      </c>
      <c r="F17" s="200">
        <v>0</v>
      </c>
      <c r="G17" s="200">
        <f>'[6]January 2022'!G17+'[6]February 2022'!F17</f>
        <v>77.06</v>
      </c>
      <c r="H17" s="200">
        <f t="shared" si="11"/>
        <v>199.43399999999986</v>
      </c>
      <c r="I17" s="200">
        <f>'[6]January 2022'!N17</f>
        <v>21.896999999999991</v>
      </c>
      <c r="J17" s="200">
        <v>0.03</v>
      </c>
      <c r="K17" s="200">
        <f>'[6]January 2022'!K17+'[6]February 2022'!J17</f>
        <v>9.1999999999999993</v>
      </c>
      <c r="L17" s="200">
        <v>0</v>
      </c>
      <c r="M17" s="200">
        <f>'[6]January 2022'!M17+'[6]February 2022'!L17</f>
        <v>4.09</v>
      </c>
      <c r="N17" s="200">
        <f t="shared" si="12"/>
        <v>21.926999999999992</v>
      </c>
      <c r="O17" s="201">
        <f>'[6]January 2022'!T17</f>
        <v>408.27100000000002</v>
      </c>
      <c r="P17" s="200">
        <v>0</v>
      </c>
      <c r="Q17" s="200">
        <f>'[6]January 2022'!Q17+'[6]February 2022'!P17</f>
        <v>50.24</v>
      </c>
      <c r="R17" s="200">
        <v>0</v>
      </c>
      <c r="S17" s="200">
        <f>'[6]January 2022'!S17+'[6]February 2022'!R17</f>
        <v>0</v>
      </c>
      <c r="T17" s="201">
        <f t="shared" si="13"/>
        <v>408.27100000000002</v>
      </c>
      <c r="U17" s="201">
        <f t="shared" si="14"/>
        <v>629.63199999999983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'[6]January 2022'!H18</f>
        <v>801.81499999999926</v>
      </c>
      <c r="D18" s="200">
        <v>0</v>
      </c>
      <c r="E18" s="200">
        <f>'[6]January 2022'!E18+'[6]February 2022'!D18</f>
        <v>2.0100000000000002</v>
      </c>
      <c r="F18" s="200">
        <v>131.94999999999999</v>
      </c>
      <c r="G18" s="200">
        <f>'[6]January 2022'!G18+'[6]February 2022'!F18</f>
        <v>131.94999999999999</v>
      </c>
      <c r="H18" s="200">
        <f t="shared" si="11"/>
        <v>669.86499999999933</v>
      </c>
      <c r="I18" s="200">
        <f>'[6]January 2022'!N18</f>
        <v>16.31999999999999</v>
      </c>
      <c r="J18" s="200">
        <v>0</v>
      </c>
      <c r="K18" s="200">
        <f>'[6]January 2022'!K18+'[6]February 2022'!J18</f>
        <v>0.15</v>
      </c>
      <c r="L18" s="200">
        <v>0</v>
      </c>
      <c r="M18" s="200">
        <f>'[6]January 2022'!M18+'[6]February 2022'!L18</f>
        <v>0</v>
      </c>
      <c r="N18" s="200">
        <f t="shared" si="12"/>
        <v>16.31999999999999</v>
      </c>
      <c r="O18" s="201">
        <f>'[6]January 2022'!T18</f>
        <v>62.798000000000009</v>
      </c>
      <c r="P18" s="200">
        <v>131.94999999999999</v>
      </c>
      <c r="Q18" s="200">
        <f>'[6]January 2022'!Q18+'[6]February 2022'!P18</f>
        <v>134.29</v>
      </c>
      <c r="R18" s="200">
        <v>0</v>
      </c>
      <c r="S18" s="200">
        <f>'[6]January 2022'!S18+'[6]February 2022'!R18</f>
        <v>0</v>
      </c>
      <c r="T18" s="201">
        <f t="shared" si="13"/>
        <v>194.74799999999999</v>
      </c>
      <c r="U18" s="201">
        <f t="shared" si="14"/>
        <v>880.93299999999931</v>
      </c>
    </row>
    <row r="19" spans="1:21" s="111" customFormat="1" ht="38.25" customHeight="1" x14ac:dyDescent="0.45">
      <c r="A19" s="323" t="s">
        <v>89</v>
      </c>
      <c r="B19" s="324"/>
      <c r="C19" s="202">
        <f>SUM(C16:C18)</f>
        <v>2753.150999999998</v>
      </c>
      <c r="D19" s="202">
        <f t="shared" ref="D19:T19" si="15">SUM(D16:D18)</f>
        <v>6.37</v>
      </c>
      <c r="E19" s="202">
        <f t="shared" si="15"/>
        <v>22.306000000000001</v>
      </c>
      <c r="F19" s="202">
        <f t="shared" si="15"/>
        <v>132.82</v>
      </c>
      <c r="G19" s="202">
        <f t="shared" si="15"/>
        <v>260.94</v>
      </c>
      <c r="H19" s="202">
        <f t="shared" si="15"/>
        <v>2626.7009999999982</v>
      </c>
      <c r="I19" s="202">
        <f t="shared" si="15"/>
        <v>149.03700000000001</v>
      </c>
      <c r="J19" s="202">
        <f t="shared" si="15"/>
        <v>0.09</v>
      </c>
      <c r="K19" s="202">
        <f t="shared" si="15"/>
        <v>10.805999999999999</v>
      </c>
      <c r="L19" s="202">
        <f t="shared" si="15"/>
        <v>0</v>
      </c>
      <c r="M19" s="202">
        <f t="shared" si="15"/>
        <v>4.09</v>
      </c>
      <c r="N19" s="202">
        <f t="shared" si="15"/>
        <v>149.12700000000001</v>
      </c>
      <c r="O19" s="202">
        <f t="shared" si="15"/>
        <v>580.428</v>
      </c>
      <c r="P19" s="202">
        <f t="shared" si="15"/>
        <v>133.23999999999998</v>
      </c>
      <c r="Q19" s="202">
        <f t="shared" si="15"/>
        <v>218.47</v>
      </c>
      <c r="R19" s="202">
        <f t="shared" si="15"/>
        <v>0</v>
      </c>
      <c r="S19" s="202">
        <f t="shared" si="15"/>
        <v>0</v>
      </c>
      <c r="T19" s="202">
        <f t="shared" si="15"/>
        <v>713.66799999999989</v>
      </c>
      <c r="U19" s="229">
        <f t="shared" si="5"/>
        <v>3489.4959999999983</v>
      </c>
    </row>
    <row r="20" spans="1:21" ht="38.25" customHeight="1" x14ac:dyDescent="0.45">
      <c r="A20" s="171">
        <v>8</v>
      </c>
      <c r="B20" s="172" t="s">
        <v>91</v>
      </c>
      <c r="C20" s="200">
        <f>'[6]January 2022'!H20</f>
        <v>1203.5449999999994</v>
      </c>
      <c r="D20" s="200">
        <v>0</v>
      </c>
      <c r="E20" s="200">
        <f>'[6]January 2022'!E20+'[6]February 2022'!D20</f>
        <v>9.7349999999999994</v>
      </c>
      <c r="F20" s="200">
        <v>0</v>
      </c>
      <c r="G20" s="200">
        <f>'[6]January 2022'!G20+'[6]February 2022'!F20</f>
        <v>56</v>
      </c>
      <c r="H20" s="200">
        <f t="shared" ref="H20:H23" si="16">C20+(D20-F20)</f>
        <v>1203.5449999999994</v>
      </c>
      <c r="I20" s="200">
        <f>'[6]January 2022'!N20</f>
        <v>151.11100000000002</v>
      </c>
      <c r="J20" s="200">
        <v>1.05</v>
      </c>
      <c r="K20" s="200">
        <f>'[6]January 2022'!K20+'[6]February 2022'!J20</f>
        <v>4.9860000000000007</v>
      </c>
      <c r="L20" s="200">
        <v>0</v>
      </c>
      <c r="M20" s="200">
        <f>'[6]January 2022'!M20+'[6]February 2022'!L20</f>
        <v>0</v>
      </c>
      <c r="N20" s="200">
        <f t="shared" ref="N20:N23" si="17">I20+(J20-L20)</f>
        <v>152.16100000000003</v>
      </c>
      <c r="O20" s="201">
        <f>'[6]January 2022'!T20</f>
        <v>341.65099999999995</v>
      </c>
      <c r="P20" s="200">
        <v>0</v>
      </c>
      <c r="Q20" s="200">
        <f>'[6]January 2022'!Q20+'[6]February 2022'!P20</f>
        <v>56.927</v>
      </c>
      <c r="R20" s="200">
        <v>0</v>
      </c>
      <c r="S20" s="200">
        <f>'[6]January 2022'!S20+'[6]February 2022'!R20</f>
        <v>0</v>
      </c>
      <c r="T20" s="201">
        <f t="shared" ref="T20:T23" si="18">O20+(P20-R20)</f>
        <v>341.65099999999995</v>
      </c>
      <c r="U20" s="201">
        <f t="shared" ref="U20:U23" si="19">H20+N20+T20</f>
        <v>1697.3569999999995</v>
      </c>
    </row>
    <row r="21" spans="1:21" ht="38.25" customHeight="1" x14ac:dyDescent="0.45">
      <c r="A21" s="171">
        <v>9</v>
      </c>
      <c r="B21" s="172" t="s">
        <v>90</v>
      </c>
      <c r="C21" s="200">
        <f>'[6]January 2022'!H21</f>
        <v>142.68999999999988</v>
      </c>
      <c r="D21" s="200">
        <v>0</v>
      </c>
      <c r="E21" s="200">
        <f>'[6]January 2022'!E21+'[6]February 2022'!D21</f>
        <v>0.1</v>
      </c>
      <c r="F21" s="200">
        <v>0</v>
      </c>
      <c r="G21" s="200">
        <f>'[6]January 2022'!G21+'[6]February 2022'!F21</f>
        <v>98.039999999999992</v>
      </c>
      <c r="H21" s="200">
        <f t="shared" si="16"/>
        <v>142.68999999999988</v>
      </c>
      <c r="I21" s="200">
        <f>'[6]January 2022'!N21</f>
        <v>49.97300000000002</v>
      </c>
      <c r="J21" s="200">
        <v>7.0000000000000007E-2</v>
      </c>
      <c r="K21" s="200">
        <f>'[6]January 2022'!K21+'[6]February 2022'!J21</f>
        <v>25.44</v>
      </c>
      <c r="L21" s="200">
        <v>0</v>
      </c>
      <c r="M21" s="200">
        <f>'[6]January 2022'!M21+'[6]February 2022'!L21</f>
        <v>0</v>
      </c>
      <c r="N21" s="200">
        <f t="shared" si="17"/>
        <v>50.043000000000021</v>
      </c>
      <c r="O21" s="201">
        <f>'[6]January 2022'!T21</f>
        <v>266.5</v>
      </c>
      <c r="P21" s="200">
        <v>0</v>
      </c>
      <c r="Q21" s="200">
        <f>'[6]January 2022'!Q21+'[6]February 2022'!P21</f>
        <v>114.57</v>
      </c>
      <c r="R21" s="200">
        <v>0</v>
      </c>
      <c r="S21" s="200">
        <f>'[6]January 2022'!S21+'[6]February 2022'!R21</f>
        <v>0</v>
      </c>
      <c r="T21" s="201">
        <f t="shared" si="18"/>
        <v>266.5</v>
      </c>
      <c r="U21" s="201">
        <f t="shared" si="19"/>
        <v>459.23299999999989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'[6]January 2022'!H22</f>
        <v>406.7999999999999</v>
      </c>
      <c r="D22" s="200">
        <v>0.08</v>
      </c>
      <c r="E22" s="200">
        <f>'[6]January 2022'!E22+'[6]February 2022'!D22</f>
        <v>0.08</v>
      </c>
      <c r="F22" s="200">
        <v>0</v>
      </c>
      <c r="G22" s="200">
        <f>'[6]January 2022'!G22+'[6]February 2022'!F22</f>
        <v>269.70999999999998</v>
      </c>
      <c r="H22" s="200">
        <f t="shared" si="16"/>
        <v>406.87999999999988</v>
      </c>
      <c r="I22" s="200">
        <f>'[6]January 2022'!N22</f>
        <v>15.410000000000005</v>
      </c>
      <c r="J22" s="200">
        <v>0</v>
      </c>
      <c r="K22" s="200">
        <f>'[6]January 2022'!K22+'[6]February 2022'!J22</f>
        <v>2.2400000000000002</v>
      </c>
      <c r="L22" s="200">
        <v>0</v>
      </c>
      <c r="M22" s="200">
        <f>'[6]January 2022'!M22+'[6]February 2022'!L22</f>
        <v>12.74</v>
      </c>
      <c r="N22" s="200">
        <f t="shared" si="17"/>
        <v>15.410000000000005</v>
      </c>
      <c r="O22" s="201">
        <f>'[6]January 2022'!T22</f>
        <v>585.8599999999999</v>
      </c>
      <c r="P22" s="200">
        <v>0</v>
      </c>
      <c r="Q22" s="200">
        <f>'[6]January 2022'!Q22+'[6]February 2022'!P22</f>
        <v>300.57</v>
      </c>
      <c r="R22" s="200">
        <v>0</v>
      </c>
      <c r="S22" s="200">
        <f>'[6]January 2022'!S22+'[6]February 2022'!R22</f>
        <v>5.72</v>
      </c>
      <c r="T22" s="201">
        <f t="shared" si="18"/>
        <v>585.8599999999999</v>
      </c>
      <c r="U22" s="201">
        <f t="shared" si="19"/>
        <v>1008.1499999999999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'[6]January 2022'!H23</f>
        <v>1180.1119999999999</v>
      </c>
      <c r="D23" s="200">
        <v>2.5</v>
      </c>
      <c r="E23" s="200">
        <f>'[6]January 2022'!E23+'[6]February 2022'!D23</f>
        <v>44.435999999999993</v>
      </c>
      <c r="F23" s="200">
        <v>3.4</v>
      </c>
      <c r="G23" s="200">
        <f>'[6]January 2022'!G23+'[6]February 2022'!F23</f>
        <v>3.4</v>
      </c>
      <c r="H23" s="200">
        <f t="shared" si="16"/>
        <v>1179.2119999999998</v>
      </c>
      <c r="I23" s="200">
        <f>'[6]January 2022'!N23</f>
        <v>11.973999999999997</v>
      </c>
      <c r="J23" s="200">
        <v>0.14000000000000001</v>
      </c>
      <c r="K23" s="200">
        <f>'[6]January 2022'!K23+'[6]February 2022'!J23</f>
        <v>1.964</v>
      </c>
      <c r="L23" s="200">
        <v>0</v>
      </c>
      <c r="M23" s="200">
        <f>'[6]January 2022'!M23+'[6]February 2022'!L23</f>
        <v>0</v>
      </c>
      <c r="N23" s="200">
        <f t="shared" si="17"/>
        <v>12.113999999999997</v>
      </c>
      <c r="O23" s="201">
        <f>'[6]January 2022'!T23</f>
        <v>156.58500000000001</v>
      </c>
      <c r="P23" s="200">
        <v>4</v>
      </c>
      <c r="Q23" s="200">
        <f>'[6]January 2022'!Q23+'[6]February 2022'!P23</f>
        <v>105.00500000000001</v>
      </c>
      <c r="R23" s="200">
        <v>0</v>
      </c>
      <c r="S23" s="200">
        <f>'[6]January 2022'!S23+'[6]February 2022'!R23</f>
        <v>89.99</v>
      </c>
      <c r="T23" s="201">
        <f t="shared" si="18"/>
        <v>160.58500000000001</v>
      </c>
      <c r="U23" s="201">
        <f t="shared" si="19"/>
        <v>1351.9109999999998</v>
      </c>
    </row>
    <row r="24" spans="1:21" s="111" customFormat="1" ht="38.25" customHeight="1" x14ac:dyDescent="0.45">
      <c r="A24" s="327" t="s">
        <v>94</v>
      </c>
      <c r="B24" s="327"/>
      <c r="C24" s="202">
        <f>SUM(C20:C23)</f>
        <v>2933.146999999999</v>
      </c>
      <c r="D24" s="202">
        <f t="shared" ref="D24:T24" si="20">SUM(D20:D23)</f>
        <v>2.58</v>
      </c>
      <c r="E24" s="202">
        <f t="shared" si="20"/>
        <v>54.350999999999992</v>
      </c>
      <c r="F24" s="202">
        <f t="shared" si="20"/>
        <v>3.4</v>
      </c>
      <c r="G24" s="202">
        <f t="shared" si="20"/>
        <v>427.15</v>
      </c>
      <c r="H24" s="202">
        <f t="shared" si="20"/>
        <v>2932.3269999999989</v>
      </c>
      <c r="I24" s="202">
        <f t="shared" si="20"/>
        <v>228.46800000000002</v>
      </c>
      <c r="J24" s="202">
        <f t="shared" si="20"/>
        <v>1.2600000000000002</v>
      </c>
      <c r="K24" s="202">
        <f t="shared" si="20"/>
        <v>34.630000000000003</v>
      </c>
      <c r="L24" s="202">
        <f t="shared" si="20"/>
        <v>0</v>
      </c>
      <c r="M24" s="202">
        <f t="shared" si="20"/>
        <v>12.74</v>
      </c>
      <c r="N24" s="202">
        <f t="shared" si="20"/>
        <v>229.72800000000007</v>
      </c>
      <c r="O24" s="202">
        <f t="shared" si="20"/>
        <v>1350.596</v>
      </c>
      <c r="P24" s="202">
        <f t="shared" si="20"/>
        <v>4</v>
      </c>
      <c r="Q24" s="202">
        <f t="shared" si="20"/>
        <v>577.072</v>
      </c>
      <c r="R24" s="202">
        <f t="shared" si="20"/>
        <v>0</v>
      </c>
      <c r="S24" s="202">
        <f t="shared" si="20"/>
        <v>95.71</v>
      </c>
      <c r="T24" s="202">
        <f t="shared" si="20"/>
        <v>1354.596</v>
      </c>
      <c r="U24" s="229">
        <f t="shared" si="5"/>
        <v>4516.6509999999989</v>
      </c>
    </row>
    <row r="25" spans="1:21" s="145" customFormat="1" ht="38.25" customHeight="1" x14ac:dyDescent="0.4">
      <c r="A25" s="323" t="s">
        <v>95</v>
      </c>
      <c r="B25" s="324"/>
      <c r="C25" s="202">
        <f>C24+C19+C15+C11</f>
        <v>12343.792999999996</v>
      </c>
      <c r="D25" s="202">
        <f t="shared" ref="D25:U25" si="21">D24+D19+D15+D11</f>
        <v>8.9499999999999993</v>
      </c>
      <c r="E25" s="202">
        <f t="shared" si="21"/>
        <v>77.677000000000007</v>
      </c>
      <c r="F25" s="202">
        <f t="shared" si="21"/>
        <v>260.90999999999997</v>
      </c>
      <c r="G25" s="202">
        <f t="shared" si="21"/>
        <v>1012.4799999999999</v>
      </c>
      <c r="H25" s="202">
        <f t="shared" si="21"/>
        <v>12091.832999999995</v>
      </c>
      <c r="I25" s="202">
        <f t="shared" si="21"/>
        <v>1491.9810000000002</v>
      </c>
      <c r="J25" s="202">
        <f t="shared" si="21"/>
        <v>3.0750000000000002</v>
      </c>
      <c r="K25" s="202">
        <f t="shared" si="21"/>
        <v>95.213999999999999</v>
      </c>
      <c r="L25" s="202">
        <f t="shared" si="21"/>
        <v>0</v>
      </c>
      <c r="M25" s="202">
        <f t="shared" si="21"/>
        <v>16.829999999999998</v>
      </c>
      <c r="N25" s="202">
        <f t="shared" si="21"/>
        <v>1495.0560000000003</v>
      </c>
      <c r="O25" s="202">
        <f t="shared" si="21"/>
        <v>3599.7039999999997</v>
      </c>
      <c r="P25" s="202">
        <f t="shared" si="21"/>
        <v>188.60999999999999</v>
      </c>
      <c r="Q25" s="202">
        <f t="shared" si="21"/>
        <v>986.58200000000011</v>
      </c>
      <c r="R25" s="202">
        <f t="shared" si="21"/>
        <v>0</v>
      </c>
      <c r="S25" s="202">
        <f t="shared" si="21"/>
        <v>142.20999999999998</v>
      </c>
      <c r="T25" s="202">
        <f t="shared" si="21"/>
        <v>3788.3140000000003</v>
      </c>
      <c r="U25" s="202">
        <f t="shared" si="21"/>
        <v>17375.202999999994</v>
      </c>
    </row>
    <row r="26" spans="1:21" ht="38.25" customHeight="1" x14ac:dyDescent="0.45">
      <c r="A26" s="171">
        <v>15</v>
      </c>
      <c r="B26" s="172" t="s">
        <v>96</v>
      </c>
      <c r="C26" s="200">
        <f>'[6]January 2022'!H26</f>
        <v>1175.1719999999993</v>
      </c>
      <c r="D26" s="200">
        <v>3.19</v>
      </c>
      <c r="E26" s="200">
        <f>'[6]January 2022'!E26+'[6]February 2022'!D26</f>
        <v>84.635000000000005</v>
      </c>
      <c r="F26" s="200">
        <v>0</v>
      </c>
      <c r="G26" s="200">
        <f>'[6]January 2022'!G26+'[6]February 2022'!F26</f>
        <v>0</v>
      </c>
      <c r="H26" s="200">
        <f t="shared" ref="H26:H27" si="22">C26+(D26-F26)</f>
        <v>1178.3619999999994</v>
      </c>
      <c r="I26" s="200">
        <f>'[6]January 2022'!N26</f>
        <v>0</v>
      </c>
      <c r="J26" s="200">
        <v>0</v>
      </c>
      <c r="K26" s="200">
        <f>'[6]January 2022'!K26+'[6]February 2022'!J26</f>
        <v>0</v>
      </c>
      <c r="L26" s="200">
        <v>0</v>
      </c>
      <c r="M26" s="200">
        <f>'[6]January 2022'!M26+'[6]February 2022'!L26</f>
        <v>0</v>
      </c>
      <c r="N26" s="200">
        <f t="shared" ref="N26:N27" si="23">I26+(J26-L26)</f>
        <v>0</v>
      </c>
      <c r="O26" s="201">
        <f>'[6]January 2022'!T26</f>
        <v>96.1</v>
      </c>
      <c r="P26" s="200">
        <v>11.46</v>
      </c>
      <c r="Q26" s="200">
        <f>'[6]January 2022'!Q26+'[6]February 2022'!P26</f>
        <v>107.56</v>
      </c>
      <c r="R26" s="200">
        <v>0</v>
      </c>
      <c r="S26" s="200">
        <f>'[6]January 2022'!S26+'[6]February 2022'!R26</f>
        <v>0</v>
      </c>
      <c r="T26" s="201">
        <f t="shared" ref="T26:T27" si="24">O26+(P26-R26)</f>
        <v>107.56</v>
      </c>
      <c r="U26" s="201">
        <f t="shared" ref="U26:U27" si="25">H26+N26+T26</f>
        <v>1285.9219999999993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'[6]January 2022'!H27</f>
        <v>10266.166999999992</v>
      </c>
      <c r="D27" s="200">
        <v>14.24</v>
      </c>
      <c r="E27" s="200">
        <f>'[6]January 2022'!E27+'[6]February 2022'!D27</f>
        <v>124.83</v>
      </c>
      <c r="F27" s="200">
        <v>0</v>
      </c>
      <c r="G27" s="200">
        <f>'[6]January 2022'!G27+'[6]February 2022'!F27</f>
        <v>0</v>
      </c>
      <c r="H27" s="200">
        <f t="shared" si="22"/>
        <v>10280.406999999992</v>
      </c>
      <c r="I27" s="200">
        <f>'[6]January 2022'!N27</f>
        <v>371.62499999999994</v>
      </c>
      <c r="J27" s="200">
        <f>1.04+2.73</f>
        <v>3.77</v>
      </c>
      <c r="K27" s="200">
        <f>'[6]January 2022'!K27+'[6]February 2022'!J27</f>
        <v>43.88</v>
      </c>
      <c r="L27" s="200">
        <v>0</v>
      </c>
      <c r="M27" s="200">
        <f>'[6]January 2022'!M27+'[6]February 2022'!L27</f>
        <v>0</v>
      </c>
      <c r="N27" s="200">
        <f t="shared" si="23"/>
        <v>375.39499999999992</v>
      </c>
      <c r="O27" s="201">
        <f>'[6]January 2022'!T27</f>
        <v>75.02000000000001</v>
      </c>
      <c r="P27" s="200">
        <v>0</v>
      </c>
      <c r="Q27" s="200">
        <f>'[6]January 2022'!Q27+'[6]February 2022'!P27</f>
        <v>0.06</v>
      </c>
      <c r="R27" s="200">
        <v>0</v>
      </c>
      <c r="S27" s="200">
        <f>'[6]January 2022'!S27+'[6]February 2022'!R27</f>
        <v>0</v>
      </c>
      <c r="T27" s="201">
        <f t="shared" si="24"/>
        <v>75.02000000000001</v>
      </c>
      <c r="U27" s="201">
        <f t="shared" si="25"/>
        <v>10730.821999999993</v>
      </c>
    </row>
    <row r="28" spans="1:21" s="111" customFormat="1" ht="38.25" customHeight="1" x14ac:dyDescent="0.45">
      <c r="A28" s="327" t="s">
        <v>98</v>
      </c>
      <c r="B28" s="327"/>
      <c r="C28" s="202">
        <f>SUM(C26:C27)</f>
        <v>11441.338999999991</v>
      </c>
      <c r="D28" s="202">
        <f t="shared" ref="D28:T28" si="26">SUM(D26:D27)</f>
        <v>17.43</v>
      </c>
      <c r="E28" s="202">
        <f t="shared" si="26"/>
        <v>209.465</v>
      </c>
      <c r="F28" s="202">
        <f t="shared" si="26"/>
        <v>0</v>
      </c>
      <c r="G28" s="202">
        <f t="shared" si="26"/>
        <v>0</v>
      </c>
      <c r="H28" s="202">
        <f t="shared" si="26"/>
        <v>11458.768999999991</v>
      </c>
      <c r="I28" s="202">
        <f t="shared" si="26"/>
        <v>371.62499999999994</v>
      </c>
      <c r="J28" s="202">
        <f t="shared" si="26"/>
        <v>3.77</v>
      </c>
      <c r="K28" s="202">
        <f t="shared" si="26"/>
        <v>43.88</v>
      </c>
      <c r="L28" s="202">
        <f t="shared" si="26"/>
        <v>0</v>
      </c>
      <c r="M28" s="202">
        <f t="shared" si="26"/>
        <v>0</v>
      </c>
      <c r="N28" s="202">
        <f t="shared" si="26"/>
        <v>375.39499999999992</v>
      </c>
      <c r="O28" s="202">
        <f t="shared" si="26"/>
        <v>171.12</v>
      </c>
      <c r="P28" s="202">
        <f t="shared" si="26"/>
        <v>11.46</v>
      </c>
      <c r="Q28" s="202">
        <f t="shared" si="26"/>
        <v>107.62</v>
      </c>
      <c r="R28" s="202">
        <f t="shared" si="26"/>
        <v>0</v>
      </c>
      <c r="S28" s="202">
        <f t="shared" si="26"/>
        <v>0</v>
      </c>
      <c r="T28" s="202">
        <f t="shared" si="26"/>
        <v>182.58</v>
      </c>
      <c r="U28" s="229">
        <f t="shared" si="5"/>
        <v>12016.743999999992</v>
      </c>
    </row>
    <row r="29" spans="1:21" ht="38.25" customHeight="1" x14ac:dyDescent="0.45">
      <c r="A29" s="171">
        <v>17</v>
      </c>
      <c r="B29" s="172" t="s">
        <v>99</v>
      </c>
      <c r="C29" s="200">
        <f>'[6]January 2022'!H29</f>
        <v>4453.7930000000006</v>
      </c>
      <c r="D29" s="200">
        <v>5.27</v>
      </c>
      <c r="E29" s="200">
        <f>'[6]January 2022'!E29+'[6]February 2022'!D29</f>
        <v>64.23599999999999</v>
      </c>
      <c r="F29" s="200">
        <v>0</v>
      </c>
      <c r="G29" s="200">
        <f>'[6]January 2022'!G29+'[6]February 2022'!F29</f>
        <v>0</v>
      </c>
      <c r="H29" s="200">
        <f t="shared" ref="H29:H32" si="27">C29+(D29-F29)</f>
        <v>4459.063000000001</v>
      </c>
      <c r="I29" s="200">
        <f>'[6]January 2022'!N29</f>
        <v>56.089999999999996</v>
      </c>
      <c r="J29" s="200">
        <f>7.8</f>
        <v>7.8</v>
      </c>
      <c r="K29" s="200">
        <f>'[6]January 2022'!K29+'[6]February 2022'!J29</f>
        <v>60.319999999999993</v>
      </c>
      <c r="L29" s="200">
        <v>0</v>
      </c>
      <c r="M29" s="200">
        <f>'[6]January 2022'!M29+'[6]February 2022'!L29</f>
        <v>0</v>
      </c>
      <c r="N29" s="200">
        <f t="shared" ref="N29:N32" si="28">I29+(J29-L29)</f>
        <v>63.889999999999993</v>
      </c>
      <c r="O29" s="201">
        <f>'[6]January 2022'!T29</f>
        <v>138.08000000000001</v>
      </c>
      <c r="P29" s="200">
        <v>0</v>
      </c>
      <c r="Q29" s="200">
        <f>'[6]January 2022'!Q29+'[6]February 2022'!P29</f>
        <v>90.28</v>
      </c>
      <c r="R29" s="200">
        <v>0</v>
      </c>
      <c r="S29" s="200">
        <f>'[6]January 2022'!S29+'[6]February 2022'!R29</f>
        <v>0</v>
      </c>
      <c r="T29" s="201">
        <f t="shared" ref="T29:T32" si="29">O29+(P29-R29)</f>
        <v>138.08000000000001</v>
      </c>
      <c r="U29" s="201">
        <f t="shared" ref="U29:U32" si="30">H29+N29+T29</f>
        <v>4661.0330000000013</v>
      </c>
    </row>
    <row r="30" spans="1:21" ht="38.25" customHeight="1" x14ac:dyDescent="0.45">
      <c r="A30" s="171">
        <v>18</v>
      </c>
      <c r="B30" s="172" t="s">
        <v>100</v>
      </c>
      <c r="C30" s="200">
        <f>'[6]January 2022'!H30</f>
        <v>5861.3340000000007</v>
      </c>
      <c r="D30" s="200">
        <v>14.39</v>
      </c>
      <c r="E30" s="200">
        <f>'[6]January 2022'!E30+'[6]February 2022'!D30</f>
        <v>116.405</v>
      </c>
      <c r="F30" s="200">
        <v>0</v>
      </c>
      <c r="G30" s="200">
        <f>'[6]January 2022'!G30+'[6]February 2022'!F30</f>
        <v>0</v>
      </c>
      <c r="H30" s="200">
        <f t="shared" si="27"/>
        <v>5875.7240000000011</v>
      </c>
      <c r="I30" s="200">
        <f>'[6]January 2022'!N30</f>
        <v>0</v>
      </c>
      <c r="J30" s="200">
        <v>0</v>
      </c>
      <c r="K30" s="200">
        <f>'[6]January 2022'!K30+'[6]February 2022'!J30</f>
        <v>0</v>
      </c>
      <c r="L30" s="200">
        <v>0</v>
      </c>
      <c r="M30" s="200">
        <f>'[6]January 2022'!M30+'[6]February 2022'!L30</f>
        <v>0</v>
      </c>
      <c r="N30" s="200">
        <f t="shared" si="28"/>
        <v>0</v>
      </c>
      <c r="O30" s="201">
        <f>'[6]January 2022'!T30</f>
        <v>0.22</v>
      </c>
      <c r="P30" s="200">
        <v>0</v>
      </c>
      <c r="Q30" s="200">
        <f>'[6]January 2022'!Q30+'[6]February 2022'!P30</f>
        <v>0</v>
      </c>
      <c r="R30" s="200">
        <v>0</v>
      </c>
      <c r="S30" s="200">
        <f>'[6]January 2022'!S30+'[6]February 2022'!R30</f>
        <v>0</v>
      </c>
      <c r="T30" s="201">
        <f t="shared" si="29"/>
        <v>0.22</v>
      </c>
      <c r="U30" s="201">
        <f t="shared" si="30"/>
        <v>5875.9440000000013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'[6]January 2022'!H31</f>
        <v>3039.3029999999994</v>
      </c>
      <c r="D31" s="200">
        <f>9.67+15.42</f>
        <v>25.09</v>
      </c>
      <c r="E31" s="200">
        <f>'[6]January 2022'!E31+'[6]February 2022'!D31</f>
        <v>57.748000000000005</v>
      </c>
      <c r="F31" s="200">
        <v>0</v>
      </c>
      <c r="G31" s="200">
        <f>'[6]January 2022'!G31+'[6]February 2022'!F31</f>
        <v>0</v>
      </c>
      <c r="H31" s="200">
        <f t="shared" si="27"/>
        <v>3064.3929999999996</v>
      </c>
      <c r="I31" s="200">
        <f>'[6]January 2022'!N31</f>
        <v>3.1600000000000037</v>
      </c>
      <c r="J31" s="200">
        <v>0</v>
      </c>
      <c r="K31" s="200">
        <f>'[6]January 2022'!K31+'[6]February 2022'!J31</f>
        <v>0</v>
      </c>
      <c r="L31" s="200">
        <v>0</v>
      </c>
      <c r="M31" s="200">
        <f>'[6]January 2022'!M31+'[6]February 2022'!L31</f>
        <v>0</v>
      </c>
      <c r="N31" s="200">
        <f t="shared" si="28"/>
        <v>3.1600000000000037</v>
      </c>
      <c r="O31" s="201">
        <f>'[6]January 2022'!T31</f>
        <v>128.47999999999999</v>
      </c>
      <c r="P31" s="200">
        <v>0</v>
      </c>
      <c r="Q31" s="200">
        <f>'[6]January 2022'!Q31+'[6]February 2022'!P31</f>
        <v>80.19</v>
      </c>
      <c r="R31" s="200">
        <v>0</v>
      </c>
      <c r="S31" s="200">
        <f>'[6]January 2022'!S31+'[6]February 2022'!R31</f>
        <v>0</v>
      </c>
      <c r="T31" s="201">
        <f t="shared" si="29"/>
        <v>128.47999999999999</v>
      </c>
      <c r="U31" s="201">
        <f t="shared" si="30"/>
        <v>3196.0329999999994</v>
      </c>
    </row>
    <row r="32" spans="1:21" ht="38.25" customHeight="1" x14ac:dyDescent="0.45">
      <c r="A32" s="171">
        <v>20</v>
      </c>
      <c r="B32" s="172" t="s">
        <v>102</v>
      </c>
      <c r="C32" s="200">
        <f>'[6]January 2022'!H32</f>
        <v>4404.5</v>
      </c>
      <c r="D32" s="200">
        <f>3.04+25.44</f>
        <v>28.48</v>
      </c>
      <c r="E32" s="200">
        <f>'[6]January 2022'!E32+'[6]February 2022'!D32</f>
        <v>82.906999999999996</v>
      </c>
      <c r="F32" s="200">
        <v>0</v>
      </c>
      <c r="G32" s="200">
        <f>'[6]January 2022'!G32+'[6]February 2022'!F32</f>
        <v>0</v>
      </c>
      <c r="H32" s="200">
        <f t="shared" si="27"/>
        <v>4432.9799999999996</v>
      </c>
      <c r="I32" s="200">
        <f>'[6]January 2022'!N32</f>
        <v>133.84</v>
      </c>
      <c r="J32" s="200">
        <v>0</v>
      </c>
      <c r="K32" s="200">
        <f>'[6]January 2022'!K32+'[6]February 2022'!J32</f>
        <v>8.43</v>
      </c>
      <c r="L32" s="200">
        <v>0</v>
      </c>
      <c r="M32" s="200">
        <f>'[6]January 2022'!M32+'[6]February 2022'!L32</f>
        <v>0</v>
      </c>
      <c r="N32" s="200">
        <f t="shared" si="28"/>
        <v>133.84</v>
      </c>
      <c r="O32" s="201">
        <f>'[6]January 2022'!T32</f>
        <v>271.04999999999995</v>
      </c>
      <c r="P32" s="200">
        <v>0</v>
      </c>
      <c r="Q32" s="200">
        <f>'[6]January 2022'!Q32+'[6]February 2022'!P32</f>
        <v>4.5</v>
      </c>
      <c r="R32" s="200">
        <v>0</v>
      </c>
      <c r="S32" s="200">
        <f>'[6]January 2022'!S32+'[6]February 2022'!R32</f>
        <v>0</v>
      </c>
      <c r="T32" s="201">
        <f t="shared" si="29"/>
        <v>271.04999999999995</v>
      </c>
      <c r="U32" s="201">
        <f t="shared" si="30"/>
        <v>4837.87</v>
      </c>
    </row>
    <row r="33" spans="1:21" s="111" customFormat="1" ht="38.25" customHeight="1" x14ac:dyDescent="0.4">
      <c r="A33" s="327" t="s">
        <v>99</v>
      </c>
      <c r="B33" s="327"/>
      <c r="C33" s="202">
        <f>SUM(C29:C32)</f>
        <v>17758.93</v>
      </c>
      <c r="D33" s="202">
        <f t="shared" ref="D33:U33" si="31">SUM(D29:D32)</f>
        <v>73.23</v>
      </c>
      <c r="E33" s="202">
        <f t="shared" si="31"/>
        <v>321.29599999999999</v>
      </c>
      <c r="F33" s="202">
        <f t="shared" si="31"/>
        <v>0</v>
      </c>
      <c r="G33" s="202">
        <f t="shared" si="31"/>
        <v>0</v>
      </c>
      <c r="H33" s="202">
        <f t="shared" si="31"/>
        <v>17832.160000000003</v>
      </c>
      <c r="I33" s="202">
        <f t="shared" si="31"/>
        <v>193.09</v>
      </c>
      <c r="J33" s="202">
        <f t="shared" si="31"/>
        <v>7.8</v>
      </c>
      <c r="K33" s="202">
        <f t="shared" si="31"/>
        <v>68.75</v>
      </c>
      <c r="L33" s="202">
        <f t="shared" si="31"/>
        <v>0</v>
      </c>
      <c r="M33" s="202">
        <f t="shared" si="31"/>
        <v>0</v>
      </c>
      <c r="N33" s="202">
        <f t="shared" si="31"/>
        <v>200.89</v>
      </c>
      <c r="O33" s="202">
        <f t="shared" si="31"/>
        <v>537.82999999999993</v>
      </c>
      <c r="P33" s="202">
        <f t="shared" si="31"/>
        <v>0</v>
      </c>
      <c r="Q33" s="202">
        <f t="shared" si="31"/>
        <v>174.97</v>
      </c>
      <c r="R33" s="202">
        <f t="shared" si="31"/>
        <v>0</v>
      </c>
      <c r="S33" s="202">
        <f t="shared" si="31"/>
        <v>0</v>
      </c>
      <c r="T33" s="202">
        <f t="shared" si="31"/>
        <v>537.82999999999993</v>
      </c>
      <c r="U33" s="202">
        <f t="shared" si="31"/>
        <v>18570.88</v>
      </c>
    </row>
    <row r="34" spans="1:21" ht="38.25" customHeight="1" x14ac:dyDescent="0.45">
      <c r="A34" s="171">
        <v>21</v>
      </c>
      <c r="B34" s="172" t="s">
        <v>103</v>
      </c>
      <c r="C34" s="200">
        <f>'[6]January 2022'!H34</f>
        <v>5850.3300000000008</v>
      </c>
      <c r="D34" s="200">
        <v>7.77</v>
      </c>
      <c r="E34" s="200">
        <f>'[6]January 2022'!E34+'[6]February 2022'!D34</f>
        <v>56.67</v>
      </c>
      <c r="F34" s="200">
        <v>0</v>
      </c>
      <c r="G34" s="200">
        <f>'[6]January 2022'!G34+'[6]February 2022'!F34</f>
        <v>0</v>
      </c>
      <c r="H34" s="200">
        <f t="shared" ref="H34:H37" si="32">C34+(D34-F34)</f>
        <v>5858.1000000000013</v>
      </c>
      <c r="I34" s="200">
        <f>'[6]January 2022'!N34</f>
        <v>0</v>
      </c>
      <c r="J34" s="200">
        <v>0</v>
      </c>
      <c r="K34" s="200">
        <f>'[6]January 2022'!K34+'[6]February 2022'!J34</f>
        <v>0</v>
      </c>
      <c r="L34" s="200">
        <v>0</v>
      </c>
      <c r="M34" s="200">
        <f>'[6]January 2022'!M34+'[6]February 2022'!L34</f>
        <v>0</v>
      </c>
      <c r="N34" s="200">
        <f t="shared" ref="N34:N37" si="33">I34+(J34-L34)</f>
        <v>0</v>
      </c>
      <c r="O34" s="201">
        <f>'[6]January 2022'!T34</f>
        <v>0</v>
      </c>
      <c r="P34" s="200">
        <v>0</v>
      </c>
      <c r="Q34" s="200">
        <f>'[6]January 2022'!Q34+'[6]February 2022'!P34</f>
        <v>0</v>
      </c>
      <c r="R34" s="200">
        <v>0</v>
      </c>
      <c r="S34" s="200">
        <f>'[6]January 2022'!S34+'[6]February 2022'!R34</f>
        <v>0</v>
      </c>
      <c r="T34" s="201">
        <f t="shared" ref="T34:T37" si="34">O34+(P34-R34)</f>
        <v>0</v>
      </c>
      <c r="U34" s="201">
        <f t="shared" ref="U34:U37" si="35">H34+N34+T34</f>
        <v>5858.1000000000013</v>
      </c>
    </row>
    <row r="35" spans="1:21" ht="38.25" customHeight="1" x14ac:dyDescent="0.45">
      <c r="A35" s="171">
        <v>22</v>
      </c>
      <c r="B35" s="172" t="s">
        <v>104</v>
      </c>
      <c r="C35" s="200">
        <f>'[6]January 2022'!H35</f>
        <v>4589.625</v>
      </c>
      <c r="D35" s="200">
        <v>16.14</v>
      </c>
      <c r="E35" s="200">
        <f>'[6]January 2022'!E35+'[6]February 2022'!D35</f>
        <v>97.33</v>
      </c>
      <c r="F35" s="200">
        <v>0</v>
      </c>
      <c r="G35" s="200">
        <f>'[6]January 2022'!G35+'[6]February 2022'!F35</f>
        <v>0</v>
      </c>
      <c r="H35" s="200">
        <f t="shared" si="32"/>
        <v>4605.7650000000003</v>
      </c>
      <c r="I35" s="200">
        <f>'[6]January 2022'!N35</f>
        <v>0.1</v>
      </c>
      <c r="J35" s="200">
        <v>0</v>
      </c>
      <c r="K35" s="200">
        <f>'[6]January 2022'!K35+'[6]February 2022'!J35</f>
        <v>0.1</v>
      </c>
      <c r="L35" s="200">
        <v>0</v>
      </c>
      <c r="M35" s="200">
        <f>'[6]January 2022'!M35+'[6]February 2022'!L35</f>
        <v>0</v>
      </c>
      <c r="N35" s="200">
        <f t="shared" si="33"/>
        <v>0.1</v>
      </c>
      <c r="O35" s="201">
        <f>'[6]January 2022'!T35</f>
        <v>16.43</v>
      </c>
      <c r="P35" s="200">
        <v>0</v>
      </c>
      <c r="Q35" s="200">
        <f>'[6]January 2022'!Q35+'[6]February 2022'!P35</f>
        <v>0</v>
      </c>
      <c r="R35" s="200">
        <v>0</v>
      </c>
      <c r="S35" s="200">
        <f>'[6]January 2022'!S35+'[6]February 2022'!R35</f>
        <v>0</v>
      </c>
      <c r="T35" s="201">
        <f t="shared" si="34"/>
        <v>16.43</v>
      </c>
      <c r="U35" s="201">
        <f t="shared" si="35"/>
        <v>4622.295000000001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'[6]January 2022'!H36</f>
        <v>19366.370000000003</v>
      </c>
      <c r="D36" s="200">
        <v>0.5</v>
      </c>
      <c r="E36" s="200">
        <f>'[6]January 2022'!E36+'[6]February 2022'!D36</f>
        <v>9.2700000000000014</v>
      </c>
      <c r="F36" s="200">
        <v>0</v>
      </c>
      <c r="G36" s="200">
        <f>'[6]January 2022'!G36+'[6]February 2022'!F36</f>
        <v>0</v>
      </c>
      <c r="H36" s="200">
        <f t="shared" si="32"/>
        <v>19366.870000000003</v>
      </c>
      <c r="I36" s="200">
        <f>'[6]January 2022'!N36</f>
        <v>8.5</v>
      </c>
      <c r="J36" s="200">
        <v>0</v>
      </c>
      <c r="K36" s="200">
        <f>'[6]January 2022'!K36+'[6]February 2022'!J36</f>
        <v>2.17</v>
      </c>
      <c r="L36" s="200">
        <v>0</v>
      </c>
      <c r="M36" s="200">
        <f>'[6]January 2022'!M36+'[6]February 2022'!L36</f>
        <v>0</v>
      </c>
      <c r="N36" s="200">
        <f t="shared" si="33"/>
        <v>8.5</v>
      </c>
      <c r="O36" s="201">
        <f>'[6]January 2022'!T36</f>
        <v>0</v>
      </c>
      <c r="P36" s="200">
        <v>0</v>
      </c>
      <c r="Q36" s="200">
        <f>'[6]January 2022'!Q36+'[6]February 2022'!P36</f>
        <v>0</v>
      </c>
      <c r="R36" s="200">
        <v>0</v>
      </c>
      <c r="S36" s="200">
        <f>'[6]January 2022'!S36+'[6]February 2022'!R36</f>
        <v>0</v>
      </c>
      <c r="T36" s="201">
        <f t="shared" si="34"/>
        <v>0</v>
      </c>
      <c r="U36" s="201">
        <f t="shared" si="35"/>
        <v>19375.370000000003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'[6]January 2022'!H37</f>
        <v>6992.8999999999987</v>
      </c>
      <c r="D37" s="200">
        <f>0.03+6.87+7</f>
        <v>13.9</v>
      </c>
      <c r="E37" s="200">
        <f>'[6]January 2022'!E37+'[6]February 2022'!D37</f>
        <v>30.299999999999997</v>
      </c>
      <c r="F37" s="200">
        <v>0</v>
      </c>
      <c r="G37" s="200">
        <f>'[6]January 2022'!G37+'[6]February 2022'!F37</f>
        <v>0</v>
      </c>
      <c r="H37" s="200">
        <f t="shared" si="32"/>
        <v>7006.7999999999984</v>
      </c>
      <c r="I37" s="200">
        <f>'[6]January 2022'!N37</f>
        <v>0</v>
      </c>
      <c r="J37" s="200">
        <v>0</v>
      </c>
      <c r="K37" s="200">
        <f>'[6]January 2022'!K37+'[6]February 2022'!J37</f>
        <v>0</v>
      </c>
      <c r="L37" s="200">
        <v>0</v>
      </c>
      <c r="M37" s="200">
        <f>'[6]January 2022'!M37+'[6]February 2022'!L37</f>
        <v>0</v>
      </c>
      <c r="N37" s="200">
        <f t="shared" si="33"/>
        <v>0</v>
      </c>
      <c r="O37" s="201">
        <f>'[6]January 2022'!T37</f>
        <v>3.44</v>
      </c>
      <c r="P37" s="200">
        <v>0</v>
      </c>
      <c r="Q37" s="200">
        <f>'[6]January 2022'!Q37+'[6]February 2022'!P37</f>
        <v>3.44</v>
      </c>
      <c r="R37" s="200">
        <v>0.34</v>
      </c>
      <c r="S37" s="200">
        <f>'[6]January 2022'!S37+'[6]February 2022'!R37</f>
        <v>0.34</v>
      </c>
      <c r="T37" s="201">
        <f t="shared" si="34"/>
        <v>3.1</v>
      </c>
      <c r="U37" s="201">
        <f t="shared" si="35"/>
        <v>7009.8999999999987</v>
      </c>
    </row>
    <row r="38" spans="1:21" s="111" customFormat="1" ht="38.25" customHeight="1" x14ac:dyDescent="0.4">
      <c r="A38" s="327" t="s">
        <v>107</v>
      </c>
      <c r="B38" s="327"/>
      <c r="C38" s="202">
        <f>SUM(C34:C37)</f>
        <v>36799.225000000006</v>
      </c>
      <c r="D38" s="202">
        <f t="shared" ref="D38:U38" si="36">SUM(D34:D37)</f>
        <v>38.31</v>
      </c>
      <c r="E38" s="202">
        <f t="shared" si="36"/>
        <v>193.57</v>
      </c>
      <c r="F38" s="202">
        <f t="shared" si="36"/>
        <v>0</v>
      </c>
      <c r="G38" s="202">
        <f t="shared" si="36"/>
        <v>0</v>
      </c>
      <c r="H38" s="202">
        <f t="shared" si="36"/>
        <v>36837.535000000003</v>
      </c>
      <c r="I38" s="202">
        <f t="shared" si="36"/>
        <v>8.6</v>
      </c>
      <c r="J38" s="202">
        <f t="shared" si="36"/>
        <v>0</v>
      </c>
      <c r="K38" s="202">
        <f t="shared" si="36"/>
        <v>2.27</v>
      </c>
      <c r="L38" s="202">
        <f t="shared" si="36"/>
        <v>0</v>
      </c>
      <c r="M38" s="202">
        <f t="shared" si="36"/>
        <v>0</v>
      </c>
      <c r="N38" s="202">
        <f t="shared" si="36"/>
        <v>8.6</v>
      </c>
      <c r="O38" s="202">
        <f t="shared" si="36"/>
        <v>19.87</v>
      </c>
      <c r="P38" s="202">
        <f t="shared" si="36"/>
        <v>0</v>
      </c>
      <c r="Q38" s="202">
        <f t="shared" si="36"/>
        <v>3.44</v>
      </c>
      <c r="R38" s="202">
        <f t="shared" si="36"/>
        <v>0.34</v>
      </c>
      <c r="S38" s="202">
        <f t="shared" si="36"/>
        <v>0.34</v>
      </c>
      <c r="T38" s="202">
        <f t="shared" si="36"/>
        <v>19.53</v>
      </c>
      <c r="U38" s="202">
        <f t="shared" si="36"/>
        <v>36865.665000000008</v>
      </c>
    </row>
    <row r="39" spans="1:21" s="145" customFormat="1" ht="38.25" customHeight="1" x14ac:dyDescent="0.4">
      <c r="A39" s="327" t="s">
        <v>108</v>
      </c>
      <c r="B39" s="327"/>
      <c r="C39" s="202">
        <f>C38+C33+C28</f>
        <v>65999.493999999992</v>
      </c>
      <c r="D39" s="202">
        <f t="shared" ref="D39:I39" si="37">D38+D33+D28</f>
        <v>128.97</v>
      </c>
      <c r="E39" s="202">
        <f t="shared" si="37"/>
        <v>724.33100000000002</v>
      </c>
      <c r="F39" s="202">
        <f t="shared" si="37"/>
        <v>0</v>
      </c>
      <c r="G39" s="202">
        <f t="shared" si="37"/>
        <v>0</v>
      </c>
      <c r="H39" s="202">
        <f t="shared" si="37"/>
        <v>66128.463999999993</v>
      </c>
      <c r="I39" s="202">
        <f t="shared" si="37"/>
        <v>573.31499999999994</v>
      </c>
      <c r="J39" s="202">
        <f t="shared" ref="J39" si="38">J38+J33+J28</f>
        <v>11.57</v>
      </c>
      <c r="K39" s="202">
        <f t="shared" ref="K39" si="39">K38+K33+K28</f>
        <v>114.9</v>
      </c>
      <c r="L39" s="202">
        <f t="shared" ref="L39" si="40">L38+L33+L28</f>
        <v>0</v>
      </c>
      <c r="M39" s="202">
        <f t="shared" ref="M39" si="41">M38+M33+M28</f>
        <v>0</v>
      </c>
      <c r="N39" s="202">
        <f t="shared" ref="N39:O39" si="42">N38+N33+N28</f>
        <v>584.88499999999988</v>
      </c>
      <c r="O39" s="202">
        <f t="shared" si="42"/>
        <v>728.81999999999994</v>
      </c>
      <c r="P39" s="202">
        <f t="shared" ref="P39" si="43">P38+P33+P28</f>
        <v>11.46</v>
      </c>
      <c r="Q39" s="202">
        <f t="shared" ref="Q39" si="44">Q38+Q33+Q28</f>
        <v>286.02999999999997</v>
      </c>
      <c r="R39" s="202">
        <f t="shared" ref="R39" si="45">R38+R33+R28</f>
        <v>0.34</v>
      </c>
      <c r="S39" s="202">
        <f t="shared" ref="S39" si="46">S38+S33+S28</f>
        <v>0.34</v>
      </c>
      <c r="T39" s="202">
        <f t="shared" ref="T39:U39" si="47">T38+T33+T28</f>
        <v>739.93999999999994</v>
      </c>
      <c r="U39" s="202">
        <f t="shared" si="47"/>
        <v>67453.289000000004</v>
      </c>
    </row>
    <row r="40" spans="1:21" ht="38.25" customHeight="1" x14ac:dyDescent="0.45">
      <c r="A40" s="171">
        <v>25</v>
      </c>
      <c r="B40" s="172" t="s">
        <v>109</v>
      </c>
      <c r="C40" s="200">
        <f>'[6]January 2022'!H40</f>
        <v>13752.688000000002</v>
      </c>
      <c r="D40" s="200">
        <v>7.35</v>
      </c>
      <c r="E40" s="200">
        <f>'[6]January 2022'!E40+'[6]February 2022'!D40</f>
        <v>106.61299999999999</v>
      </c>
      <c r="F40" s="200">
        <v>0</v>
      </c>
      <c r="G40" s="200">
        <f>'[6]January 2022'!G40+'[6]February 2022'!F40</f>
        <v>0</v>
      </c>
      <c r="H40" s="200">
        <f t="shared" ref="H40:H43" si="48">C40+(D40-F40)</f>
        <v>13760.038000000002</v>
      </c>
      <c r="I40" s="200">
        <f>'[6]January 2022'!N40</f>
        <v>0</v>
      </c>
      <c r="J40" s="200">
        <v>0</v>
      </c>
      <c r="K40" s="200">
        <f>'[6]January 2022'!K40+'[6]February 2022'!J40</f>
        <v>0</v>
      </c>
      <c r="L40" s="200">
        <v>0</v>
      </c>
      <c r="M40" s="200">
        <f>'[6]January 2022'!M40+'[6]February 2022'!L40</f>
        <v>0</v>
      </c>
      <c r="N40" s="200">
        <f t="shared" ref="N40:N43" si="49">I40+(J40-L40)</f>
        <v>0</v>
      </c>
      <c r="O40" s="201">
        <f>'[6]January 2022'!T40</f>
        <v>0</v>
      </c>
      <c r="P40" s="200">
        <v>0</v>
      </c>
      <c r="Q40" s="200">
        <f>'[6]January 2022'!Q40+'[6]February 2022'!P40</f>
        <v>0</v>
      </c>
      <c r="R40" s="200">
        <v>0</v>
      </c>
      <c r="S40" s="200">
        <f>'[6]January 2022'!S40+'[6]February 2022'!R40</f>
        <v>0</v>
      </c>
      <c r="T40" s="201">
        <f t="shared" ref="T40:T43" si="50">O40+(P40-R40)</f>
        <v>0</v>
      </c>
      <c r="U40" s="201">
        <f t="shared" ref="U40:U43" si="51">H40+N40+T40</f>
        <v>13760.038000000002</v>
      </c>
    </row>
    <row r="41" spans="1:21" ht="38.25" customHeight="1" x14ac:dyDescent="0.45">
      <c r="A41" s="171">
        <v>26</v>
      </c>
      <c r="B41" s="172" t="s">
        <v>110</v>
      </c>
      <c r="C41" s="200">
        <f>'[6]January 2022'!H41</f>
        <v>9884.3859999999913</v>
      </c>
      <c r="D41" s="200">
        <v>8.27</v>
      </c>
      <c r="E41" s="200">
        <f>'[6]January 2022'!E41+'[6]February 2022'!D41</f>
        <v>243.44500000000002</v>
      </c>
      <c r="F41" s="200">
        <v>0</v>
      </c>
      <c r="G41" s="200">
        <f>'[6]January 2022'!G41+'[6]February 2022'!F41</f>
        <v>0</v>
      </c>
      <c r="H41" s="200">
        <f t="shared" si="48"/>
        <v>9892.6559999999918</v>
      </c>
      <c r="I41" s="200">
        <f>'[6]January 2022'!N41</f>
        <v>0</v>
      </c>
      <c r="J41" s="200">
        <v>0</v>
      </c>
      <c r="K41" s="200">
        <f>'[6]January 2022'!K41+'[6]February 2022'!J41</f>
        <v>0</v>
      </c>
      <c r="L41" s="200">
        <v>0</v>
      </c>
      <c r="M41" s="200">
        <f>'[6]January 2022'!M41+'[6]February 2022'!L41</f>
        <v>0</v>
      </c>
      <c r="N41" s="200">
        <f t="shared" si="49"/>
        <v>0</v>
      </c>
      <c r="O41" s="201">
        <f>'[6]January 2022'!T41</f>
        <v>0</v>
      </c>
      <c r="P41" s="200">
        <v>0</v>
      </c>
      <c r="Q41" s="200">
        <f>'[6]January 2022'!Q41+'[6]February 2022'!P41</f>
        <v>0</v>
      </c>
      <c r="R41" s="200">
        <v>0</v>
      </c>
      <c r="S41" s="200">
        <f>'[6]January 2022'!S41+'[6]February 2022'!R41</f>
        <v>0</v>
      </c>
      <c r="T41" s="201">
        <f t="shared" si="50"/>
        <v>0</v>
      </c>
      <c r="U41" s="201">
        <f t="shared" si="51"/>
        <v>9892.6559999999918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'[6]January 2022'!H42</f>
        <v>23639.493999999999</v>
      </c>
      <c r="D42" s="200">
        <v>28.81</v>
      </c>
      <c r="E42" s="200">
        <f>'[6]January 2022'!E42+'[6]February 2022'!D42</f>
        <v>158.39599999999999</v>
      </c>
      <c r="F42" s="200">
        <v>0</v>
      </c>
      <c r="G42" s="200">
        <f>'[6]January 2022'!G42+'[6]February 2022'!F42</f>
        <v>0</v>
      </c>
      <c r="H42" s="200">
        <f t="shared" si="48"/>
        <v>23668.304</v>
      </c>
      <c r="I42" s="200">
        <f>'[6]January 2022'!N42</f>
        <v>0</v>
      </c>
      <c r="J42" s="200">
        <v>0</v>
      </c>
      <c r="K42" s="200">
        <f>'[6]January 2022'!K42+'[6]February 2022'!J42</f>
        <v>0</v>
      </c>
      <c r="L42" s="200">
        <v>0</v>
      </c>
      <c r="M42" s="200">
        <f>'[6]January 2022'!M42+'[6]February 2022'!L42</f>
        <v>0</v>
      </c>
      <c r="N42" s="200">
        <f t="shared" si="49"/>
        <v>0</v>
      </c>
      <c r="O42" s="201">
        <f>'[6]January 2022'!T42</f>
        <v>0</v>
      </c>
      <c r="P42" s="200">
        <v>0</v>
      </c>
      <c r="Q42" s="200">
        <f>'[6]January 2022'!Q42+'[6]February 2022'!P42</f>
        <v>0</v>
      </c>
      <c r="R42" s="200">
        <v>0</v>
      </c>
      <c r="S42" s="200">
        <f>'[6]January 2022'!S42+'[6]February 2022'!R42</f>
        <v>0</v>
      </c>
      <c r="T42" s="201">
        <f t="shared" si="50"/>
        <v>0</v>
      </c>
      <c r="U42" s="201">
        <f t="shared" si="51"/>
        <v>23668.304</v>
      </c>
    </row>
    <row r="43" spans="1:21" ht="38.25" customHeight="1" x14ac:dyDescent="0.45">
      <c r="A43" s="171">
        <v>28</v>
      </c>
      <c r="B43" s="172" t="s">
        <v>112</v>
      </c>
      <c r="C43" s="200">
        <f>'[6]January 2022'!H43</f>
        <v>2069.3629999999998</v>
      </c>
      <c r="D43" s="200">
        <v>7.76</v>
      </c>
      <c r="E43" s="200">
        <f>'[6]January 2022'!E43+'[6]February 2022'!D43</f>
        <v>92.865000000000009</v>
      </c>
      <c r="F43" s="200">
        <v>0</v>
      </c>
      <c r="G43" s="200">
        <f>'[6]January 2022'!G43+'[6]February 2022'!F43</f>
        <v>0</v>
      </c>
      <c r="H43" s="200">
        <f t="shared" si="48"/>
        <v>2077.123</v>
      </c>
      <c r="I43" s="200">
        <f>'[6]January 2022'!N43</f>
        <v>0</v>
      </c>
      <c r="J43" s="200">
        <v>0</v>
      </c>
      <c r="K43" s="200">
        <f>'[6]January 2022'!K43+'[6]February 2022'!J43</f>
        <v>0</v>
      </c>
      <c r="L43" s="200">
        <v>0</v>
      </c>
      <c r="M43" s="200">
        <f>'[6]January 2022'!M43+'[6]February 2022'!L43</f>
        <v>0</v>
      </c>
      <c r="N43" s="200">
        <f t="shared" si="49"/>
        <v>0</v>
      </c>
      <c r="O43" s="201">
        <f>'[6]January 2022'!T43</f>
        <v>0</v>
      </c>
      <c r="P43" s="200">
        <v>0</v>
      </c>
      <c r="Q43" s="200">
        <f>'[6]January 2022'!Q43+'[6]February 2022'!P43</f>
        <v>0</v>
      </c>
      <c r="R43" s="200">
        <v>0</v>
      </c>
      <c r="S43" s="200">
        <f>'[6]January 2022'!S43+'[6]February 2022'!R43</f>
        <v>0</v>
      </c>
      <c r="T43" s="201">
        <f t="shared" si="50"/>
        <v>0</v>
      </c>
      <c r="U43" s="201">
        <f t="shared" si="51"/>
        <v>2077.123</v>
      </c>
    </row>
    <row r="44" spans="1:21" s="111" customFormat="1" ht="38.25" customHeight="1" x14ac:dyDescent="0.4">
      <c r="A44" s="327" t="s">
        <v>109</v>
      </c>
      <c r="B44" s="327"/>
      <c r="C44" s="202">
        <f>SUM(C40:C43)</f>
        <v>49345.93099999999</v>
      </c>
      <c r="D44" s="202">
        <f t="shared" ref="D44:U44" si="52">SUM(D40:D43)</f>
        <v>52.19</v>
      </c>
      <c r="E44" s="202">
        <f t="shared" si="52"/>
        <v>601.31899999999996</v>
      </c>
      <c r="F44" s="202">
        <f t="shared" si="52"/>
        <v>0</v>
      </c>
      <c r="G44" s="202">
        <f t="shared" si="52"/>
        <v>0</v>
      </c>
      <c r="H44" s="202">
        <f t="shared" si="52"/>
        <v>49398.120999999992</v>
      </c>
      <c r="I44" s="202">
        <f t="shared" si="52"/>
        <v>0</v>
      </c>
      <c r="J44" s="202">
        <f t="shared" si="52"/>
        <v>0</v>
      </c>
      <c r="K44" s="202">
        <f t="shared" si="52"/>
        <v>0</v>
      </c>
      <c r="L44" s="202">
        <f t="shared" si="52"/>
        <v>0</v>
      </c>
      <c r="M44" s="202">
        <f t="shared" si="52"/>
        <v>0</v>
      </c>
      <c r="N44" s="202">
        <f t="shared" si="52"/>
        <v>0</v>
      </c>
      <c r="O44" s="202">
        <f t="shared" si="52"/>
        <v>0</v>
      </c>
      <c r="P44" s="202">
        <f t="shared" si="52"/>
        <v>0</v>
      </c>
      <c r="Q44" s="202">
        <f t="shared" si="52"/>
        <v>0</v>
      </c>
      <c r="R44" s="202">
        <f t="shared" si="52"/>
        <v>0</v>
      </c>
      <c r="S44" s="202">
        <f t="shared" si="52"/>
        <v>0</v>
      </c>
      <c r="T44" s="202">
        <f t="shared" si="52"/>
        <v>0</v>
      </c>
      <c r="U44" s="202">
        <f t="shared" si="52"/>
        <v>49398.120999999992</v>
      </c>
    </row>
    <row r="45" spans="1:21" ht="38.25" customHeight="1" x14ac:dyDescent="0.45">
      <c r="A45" s="171">
        <v>29</v>
      </c>
      <c r="B45" s="172" t="s">
        <v>113</v>
      </c>
      <c r="C45" s="200">
        <f>'[6]January 2022'!H45</f>
        <v>14086.099999999999</v>
      </c>
      <c r="D45" s="200">
        <v>16.45</v>
      </c>
      <c r="E45" s="200">
        <f>'[6]January 2022'!E45+'[6]February 2022'!D45</f>
        <v>126.35000000000001</v>
      </c>
      <c r="F45" s="200">
        <v>0</v>
      </c>
      <c r="G45" s="200">
        <f>'[6]January 2022'!G45+'[6]February 2022'!F45</f>
        <v>43.16</v>
      </c>
      <c r="H45" s="200">
        <f t="shared" ref="H45:H48" si="53">C45+(D45-F45)</f>
        <v>14102.55</v>
      </c>
      <c r="I45" s="200">
        <f>'[6]January 2022'!N45</f>
        <v>3.5700000000000003</v>
      </c>
      <c r="J45" s="200">
        <v>1.53</v>
      </c>
      <c r="K45" s="200">
        <f>'[6]January 2022'!K45+'[6]February 2022'!J45</f>
        <v>4.59</v>
      </c>
      <c r="L45" s="200">
        <v>0</v>
      </c>
      <c r="M45" s="200">
        <f>'[6]January 2022'!M45+'[6]February 2022'!L45</f>
        <v>0</v>
      </c>
      <c r="N45" s="200">
        <f t="shared" ref="N45:N48" si="54">I45+(J45-L45)</f>
        <v>5.1000000000000005</v>
      </c>
      <c r="O45" s="201">
        <f>'[6]January 2022'!T45</f>
        <v>5.75</v>
      </c>
      <c r="P45" s="200">
        <f>4.42+1.81</f>
        <v>6.23</v>
      </c>
      <c r="Q45" s="200">
        <f>'[6]January 2022'!Q45+'[6]February 2022'!P45</f>
        <v>11.98</v>
      </c>
      <c r="R45" s="200">
        <v>0</v>
      </c>
      <c r="S45" s="200">
        <f>'[6]January 2022'!S45+'[6]February 2022'!R45</f>
        <v>0</v>
      </c>
      <c r="T45" s="201">
        <f t="shared" ref="T45:T48" si="55">O45+(P45-R45)</f>
        <v>11.98</v>
      </c>
      <c r="U45" s="201">
        <f t="shared" ref="U45:U48" si="56">H45+N45+T45</f>
        <v>14119.63</v>
      </c>
    </row>
    <row r="46" spans="1:21" ht="38.25" customHeight="1" x14ac:dyDescent="0.45">
      <c r="A46" s="171">
        <v>30</v>
      </c>
      <c r="B46" s="172" t="s">
        <v>114</v>
      </c>
      <c r="C46" s="200">
        <f>'[6]January 2022'!H46</f>
        <v>7226.55</v>
      </c>
      <c r="D46" s="200">
        <v>13.15</v>
      </c>
      <c r="E46" s="200">
        <f>'[6]January 2022'!E46+'[6]February 2022'!D46</f>
        <v>119.74000000000001</v>
      </c>
      <c r="F46" s="200">
        <v>0</v>
      </c>
      <c r="G46" s="200">
        <f>'[6]January 2022'!G46+'[6]February 2022'!F46</f>
        <v>0</v>
      </c>
      <c r="H46" s="200">
        <f t="shared" si="53"/>
        <v>7239.7</v>
      </c>
      <c r="I46" s="200">
        <f>'[6]January 2022'!N46</f>
        <v>0</v>
      </c>
      <c r="J46" s="200">
        <v>0</v>
      </c>
      <c r="K46" s="200">
        <f>'[6]January 2022'!K46+'[6]February 2022'!J46</f>
        <v>0</v>
      </c>
      <c r="L46" s="200">
        <v>0</v>
      </c>
      <c r="M46" s="200">
        <f>'[6]January 2022'!M46+'[6]February 2022'!L46</f>
        <v>0</v>
      </c>
      <c r="N46" s="200">
        <f t="shared" si="54"/>
        <v>0</v>
      </c>
      <c r="O46" s="201">
        <f>'[6]January 2022'!T46</f>
        <v>3.9</v>
      </c>
      <c r="P46" s="200">
        <v>2</v>
      </c>
      <c r="Q46" s="200">
        <f>'[6]January 2022'!Q46+'[6]February 2022'!P46</f>
        <v>5.9</v>
      </c>
      <c r="R46" s="200">
        <v>0</v>
      </c>
      <c r="S46" s="200">
        <f>'[6]January 2022'!S46+'[6]February 2022'!R46</f>
        <v>0</v>
      </c>
      <c r="T46" s="201">
        <f t="shared" si="55"/>
        <v>5.9</v>
      </c>
      <c r="U46" s="201">
        <f t="shared" si="56"/>
        <v>7245.5999999999995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'[6]January 2022'!H47</f>
        <v>12266.040000000003</v>
      </c>
      <c r="D47" s="200">
        <v>17.13</v>
      </c>
      <c r="E47" s="200">
        <f>'[6]January 2022'!E47+'[6]February 2022'!D47</f>
        <v>82.36999999999999</v>
      </c>
      <c r="F47" s="200">
        <v>0</v>
      </c>
      <c r="G47" s="200">
        <f>'[6]January 2022'!G47+'[6]February 2022'!F47</f>
        <v>0</v>
      </c>
      <c r="H47" s="200">
        <f t="shared" si="53"/>
        <v>12283.170000000002</v>
      </c>
      <c r="I47" s="200">
        <f>'[6]January 2022'!N47</f>
        <v>1.2999999999999998</v>
      </c>
      <c r="J47" s="200">
        <v>0</v>
      </c>
      <c r="K47" s="200">
        <f>'[6]January 2022'!K47+'[6]February 2022'!J47</f>
        <v>0</v>
      </c>
      <c r="L47" s="200">
        <v>0</v>
      </c>
      <c r="M47" s="200">
        <f>'[6]January 2022'!M47+'[6]February 2022'!L47</f>
        <v>0</v>
      </c>
      <c r="N47" s="200">
        <f t="shared" si="54"/>
        <v>1.2999999999999998</v>
      </c>
      <c r="O47" s="201">
        <f>'[6]January 2022'!T47</f>
        <v>66.460000000000008</v>
      </c>
      <c r="P47" s="200">
        <v>9.91</v>
      </c>
      <c r="Q47" s="200">
        <f>'[6]January 2022'!Q47+'[6]February 2022'!P47</f>
        <v>29.82</v>
      </c>
      <c r="R47" s="200">
        <v>0</v>
      </c>
      <c r="S47" s="200">
        <f>'[6]January 2022'!S47+'[6]February 2022'!R47</f>
        <v>0</v>
      </c>
      <c r="T47" s="201">
        <f t="shared" si="55"/>
        <v>76.37</v>
      </c>
      <c r="U47" s="201">
        <f t="shared" si="56"/>
        <v>12360.840000000002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'[6]January 2022'!H48</f>
        <v>11087.012000000008</v>
      </c>
      <c r="D48" s="200">
        <v>0.6</v>
      </c>
      <c r="E48" s="200">
        <f>'[6]January 2022'!E48+'[6]February 2022'!D48</f>
        <v>38.224999999999994</v>
      </c>
      <c r="F48" s="200">
        <v>0</v>
      </c>
      <c r="G48" s="200">
        <f>'[6]January 2022'!G48+'[6]February 2022'!F48</f>
        <v>0</v>
      </c>
      <c r="H48" s="200">
        <f t="shared" si="53"/>
        <v>11087.612000000008</v>
      </c>
      <c r="I48" s="200">
        <f>'[6]January 2022'!N48</f>
        <v>0</v>
      </c>
      <c r="J48" s="200">
        <v>0</v>
      </c>
      <c r="K48" s="200">
        <f>'[6]January 2022'!K48+'[6]February 2022'!J48</f>
        <v>0</v>
      </c>
      <c r="L48" s="200">
        <v>0</v>
      </c>
      <c r="M48" s="200">
        <f>'[6]January 2022'!M48+'[6]February 2022'!L48</f>
        <v>0</v>
      </c>
      <c r="N48" s="200">
        <f t="shared" si="54"/>
        <v>0</v>
      </c>
      <c r="O48" s="201">
        <f>'[6]January 2022'!T48</f>
        <v>15</v>
      </c>
      <c r="P48" s="200">
        <v>7.5</v>
      </c>
      <c r="Q48" s="200">
        <f>'[6]January 2022'!Q48+'[6]February 2022'!P48</f>
        <v>22.5</v>
      </c>
      <c r="R48" s="200">
        <v>0</v>
      </c>
      <c r="S48" s="200">
        <f>'[6]January 2022'!S48+'[6]February 2022'!R48</f>
        <v>0</v>
      </c>
      <c r="T48" s="201">
        <f t="shared" si="55"/>
        <v>22.5</v>
      </c>
      <c r="U48" s="201">
        <f t="shared" si="56"/>
        <v>11110.112000000008</v>
      </c>
    </row>
    <row r="49" spans="1:22" s="111" customFormat="1" ht="38.25" customHeight="1" x14ac:dyDescent="0.4">
      <c r="A49" s="327" t="s">
        <v>117</v>
      </c>
      <c r="B49" s="327"/>
      <c r="C49" s="202">
        <f>SUM(C45:C48)</f>
        <v>44665.702000000012</v>
      </c>
      <c r="D49" s="202">
        <f t="shared" ref="D49:U49" si="57">SUM(D45:D48)</f>
        <v>47.330000000000005</v>
      </c>
      <c r="E49" s="202">
        <f t="shared" si="57"/>
        <v>366.68500000000006</v>
      </c>
      <c r="F49" s="202">
        <f t="shared" si="57"/>
        <v>0</v>
      </c>
      <c r="G49" s="202">
        <f t="shared" si="57"/>
        <v>43.16</v>
      </c>
      <c r="H49" s="202">
        <f t="shared" si="57"/>
        <v>44713.032000000007</v>
      </c>
      <c r="I49" s="202">
        <f t="shared" si="57"/>
        <v>4.87</v>
      </c>
      <c r="J49" s="202">
        <f t="shared" si="57"/>
        <v>1.53</v>
      </c>
      <c r="K49" s="202">
        <f t="shared" si="57"/>
        <v>4.59</v>
      </c>
      <c r="L49" s="202">
        <f t="shared" si="57"/>
        <v>0</v>
      </c>
      <c r="M49" s="202">
        <f t="shared" si="57"/>
        <v>0</v>
      </c>
      <c r="N49" s="202">
        <f t="shared" si="57"/>
        <v>6.4</v>
      </c>
      <c r="O49" s="202">
        <f t="shared" si="57"/>
        <v>91.110000000000014</v>
      </c>
      <c r="P49" s="202">
        <f t="shared" si="57"/>
        <v>25.64</v>
      </c>
      <c r="Q49" s="202">
        <f t="shared" si="57"/>
        <v>70.2</v>
      </c>
      <c r="R49" s="202">
        <f t="shared" si="57"/>
        <v>0</v>
      </c>
      <c r="S49" s="202">
        <f t="shared" si="57"/>
        <v>0</v>
      </c>
      <c r="T49" s="202">
        <f t="shared" si="57"/>
        <v>116.75</v>
      </c>
      <c r="U49" s="202">
        <f t="shared" si="57"/>
        <v>44836.182000000008</v>
      </c>
    </row>
    <row r="50" spans="1:22" s="145" customFormat="1" ht="38.25" customHeight="1" x14ac:dyDescent="0.4">
      <c r="A50" s="327" t="s">
        <v>118</v>
      </c>
      <c r="B50" s="327"/>
      <c r="C50" s="202">
        <f>C49+C44</f>
        <v>94011.633000000002</v>
      </c>
      <c r="D50" s="202">
        <f t="shared" ref="D50:U50" si="58">D49+D44</f>
        <v>99.52000000000001</v>
      </c>
      <c r="E50" s="202">
        <f t="shared" si="58"/>
        <v>968.00400000000002</v>
      </c>
      <c r="F50" s="202">
        <f t="shared" si="58"/>
        <v>0</v>
      </c>
      <c r="G50" s="202">
        <f t="shared" si="58"/>
        <v>43.16</v>
      </c>
      <c r="H50" s="202">
        <f t="shared" si="58"/>
        <v>94111.152999999991</v>
      </c>
      <c r="I50" s="202">
        <f t="shared" si="58"/>
        <v>4.87</v>
      </c>
      <c r="J50" s="202">
        <f t="shared" si="58"/>
        <v>1.53</v>
      </c>
      <c r="K50" s="202">
        <f t="shared" si="58"/>
        <v>4.59</v>
      </c>
      <c r="L50" s="202">
        <f t="shared" si="58"/>
        <v>0</v>
      </c>
      <c r="M50" s="202">
        <f t="shared" si="58"/>
        <v>0</v>
      </c>
      <c r="N50" s="202">
        <f t="shared" si="58"/>
        <v>6.4</v>
      </c>
      <c r="O50" s="202">
        <f t="shared" si="58"/>
        <v>91.110000000000014</v>
      </c>
      <c r="P50" s="202">
        <f t="shared" si="58"/>
        <v>25.64</v>
      </c>
      <c r="Q50" s="202">
        <f t="shared" si="58"/>
        <v>70.2</v>
      </c>
      <c r="R50" s="202">
        <f t="shared" si="58"/>
        <v>0</v>
      </c>
      <c r="S50" s="202">
        <f t="shared" si="58"/>
        <v>0</v>
      </c>
      <c r="T50" s="202">
        <f t="shared" si="58"/>
        <v>116.75</v>
      </c>
      <c r="U50" s="202">
        <f t="shared" si="58"/>
        <v>94234.303</v>
      </c>
    </row>
    <row r="51" spans="1:22" s="146" customFormat="1" ht="38.25" customHeight="1" x14ac:dyDescent="0.4">
      <c r="A51" s="327" t="s">
        <v>119</v>
      </c>
      <c r="B51" s="327"/>
      <c r="C51" s="202">
        <f>C50+C39+C25</f>
        <v>172354.91999999998</v>
      </c>
      <c r="D51" s="202">
        <f t="shared" ref="D51:U51" si="59">D50+D39+D25</f>
        <v>237.44</v>
      </c>
      <c r="E51" s="202">
        <f t="shared" si="59"/>
        <v>1770.0119999999999</v>
      </c>
      <c r="F51" s="202">
        <f t="shared" si="59"/>
        <v>260.90999999999997</v>
      </c>
      <c r="G51" s="202">
        <f t="shared" si="59"/>
        <v>1055.6399999999999</v>
      </c>
      <c r="H51" s="202">
        <f t="shared" si="59"/>
        <v>172331.44999999995</v>
      </c>
      <c r="I51" s="202">
        <f t="shared" si="59"/>
        <v>2070.1660000000002</v>
      </c>
      <c r="J51" s="202">
        <f t="shared" si="59"/>
        <v>16.175000000000001</v>
      </c>
      <c r="K51" s="202">
        <f t="shared" si="59"/>
        <v>214.70400000000001</v>
      </c>
      <c r="L51" s="202">
        <f t="shared" si="59"/>
        <v>0</v>
      </c>
      <c r="M51" s="202">
        <f t="shared" si="59"/>
        <v>16.829999999999998</v>
      </c>
      <c r="N51" s="202">
        <f t="shared" si="59"/>
        <v>2086.3410000000003</v>
      </c>
      <c r="O51" s="202">
        <f t="shared" si="59"/>
        <v>4419.634</v>
      </c>
      <c r="P51" s="202">
        <f t="shared" si="59"/>
        <v>225.70999999999998</v>
      </c>
      <c r="Q51" s="202">
        <f t="shared" si="59"/>
        <v>1342.8120000000001</v>
      </c>
      <c r="R51" s="202">
        <f t="shared" si="59"/>
        <v>0.34</v>
      </c>
      <c r="S51" s="202">
        <f t="shared" si="59"/>
        <v>142.54999999999998</v>
      </c>
      <c r="T51" s="202">
        <f t="shared" si="59"/>
        <v>4645.0039999999999</v>
      </c>
      <c r="U51" s="202">
        <f t="shared" si="59"/>
        <v>179062.79499999998</v>
      </c>
      <c r="V51" s="202">
        <f t="shared" ref="V51" si="60">V50+V39+V28+V25</f>
        <v>0</v>
      </c>
    </row>
    <row r="52" spans="1:22" s="111" customFormat="1" ht="19.5" customHeight="1" x14ac:dyDescent="0.4">
      <c r="A52" s="115"/>
      <c r="B52" s="115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1:22" s="115" customFormat="1" ht="24.75" hidden="1" customHeight="1" x14ac:dyDescent="0.4">
      <c r="B53" s="230"/>
      <c r="C53" s="296" t="s">
        <v>54</v>
      </c>
      <c r="D53" s="296"/>
      <c r="E53" s="296"/>
      <c r="F53" s="296"/>
      <c r="G53" s="296"/>
      <c r="H53" s="118"/>
      <c r="I53" s="230"/>
      <c r="J53" s="230">
        <f>D51+J51+P51-F51-L51-R51</f>
        <v>218.07500000000002</v>
      </c>
      <c r="K53" s="230"/>
      <c r="L53" s="230"/>
      <c r="M53" s="230"/>
      <c r="N53" s="230"/>
      <c r="R53" s="230"/>
      <c r="U53" s="230"/>
    </row>
    <row r="54" spans="1:22" s="115" customFormat="1" ht="30" hidden="1" customHeight="1" x14ac:dyDescent="0.35">
      <c r="B54" s="230"/>
      <c r="C54" s="296" t="s">
        <v>55</v>
      </c>
      <c r="D54" s="296"/>
      <c r="E54" s="296"/>
      <c r="F54" s="296"/>
      <c r="G54" s="296"/>
      <c r="H54" s="119"/>
      <c r="I54" s="230"/>
      <c r="J54" s="230">
        <f>E51+K51+Q51-G51-M51-S51</f>
        <v>2112.5080000000003</v>
      </c>
      <c r="K54" s="230"/>
      <c r="L54" s="230"/>
      <c r="M54" s="230"/>
      <c r="N54" s="230"/>
      <c r="R54" s="230"/>
      <c r="T54" s="230"/>
    </row>
    <row r="55" spans="1:22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30">
        <f>H51+N51+T51</f>
        <v>179062.79499999995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30"/>
      <c r="E56" s="230"/>
      <c r="F56" s="230"/>
      <c r="G56" s="230"/>
      <c r="H56" s="119"/>
      <c r="I56" s="121"/>
      <c r="J56" s="230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30"/>
      <c r="E57" s="230"/>
      <c r="F57" s="230"/>
      <c r="G57" s="230"/>
      <c r="H57" s="119"/>
      <c r="I57" s="121"/>
      <c r="J57" s="230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#REF!+'dec-2021'!J53</f>
        <v>#REF!</v>
      </c>
      <c r="N58" s="154"/>
      <c r="O58" s="154"/>
      <c r="P58" s="232"/>
      <c r="Q58" s="301" t="s">
        <v>58</v>
      </c>
      <c r="R58" s="301"/>
      <c r="S58" s="301"/>
      <c r="T58" s="301"/>
      <c r="U58" s="301"/>
    </row>
    <row r="59" spans="1:22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231"/>
      <c r="L59" s="157"/>
      <c r="M59" s="154"/>
      <c r="N59" s="153"/>
      <c r="O59" s="154"/>
      <c r="P59" s="232"/>
      <c r="Q59" s="301" t="s">
        <v>59</v>
      </c>
      <c r="R59" s="301"/>
      <c r="S59" s="301"/>
      <c r="T59" s="301"/>
      <c r="U59" s="301"/>
    </row>
    <row r="60" spans="1:22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300" t="s">
        <v>62</v>
      </c>
      <c r="K61" s="300"/>
      <c r="L61" s="300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3:21" hidden="1" x14ac:dyDescent="0.35">
      <c r="H65" s="125">
        <f>'[2]nov 17'!J53+'[2]dec 17'!J51</f>
        <v>98988.2883</v>
      </c>
      <c r="I65" s="131"/>
      <c r="J65" s="130"/>
    </row>
    <row r="66" spans="3:21" x14ac:dyDescent="0.35">
      <c r="C66" s="119"/>
      <c r="H66" s="130"/>
      <c r="I66" s="131"/>
      <c r="J66" s="130"/>
    </row>
    <row r="67" spans="3:21" x14ac:dyDescent="0.35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3:21" x14ac:dyDescent="0.35">
      <c r="P68" s="107"/>
      <c r="Q68" s="107"/>
      <c r="R68" s="107"/>
      <c r="S68" s="108"/>
      <c r="T68" s="107"/>
      <c r="U68" s="107"/>
    </row>
    <row r="69" spans="3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90" customHeight="1" x14ac:dyDescent="0.35">
      <c r="A2" s="370" t="s">
        <v>148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36"/>
    </row>
    <row r="4" spans="1:21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</row>
    <row r="5" spans="1:21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</row>
    <row r="6" spans="1:21" ht="38.25" customHeight="1" x14ac:dyDescent="0.45">
      <c r="A6" s="245">
        <v>1</v>
      </c>
      <c r="B6" s="246" t="s">
        <v>78</v>
      </c>
      <c r="C6" s="200">
        <f>'[6]January 2022'!H7</f>
        <v>561.05000000000064</v>
      </c>
      <c r="D6" s="200">
        <v>0</v>
      </c>
      <c r="E6" s="200">
        <f>'[6]January 2022'!E7+'[6]February 2022'!D7</f>
        <v>0</v>
      </c>
      <c r="F6" s="200">
        <v>31.52</v>
      </c>
      <c r="G6" s="200">
        <f>'[6]January 2022'!G7+'[6]February 2022'!F7</f>
        <v>132.85999999999999</v>
      </c>
      <c r="H6" s="200">
        <f>C6+(D6-F6)</f>
        <v>529.53000000000065</v>
      </c>
      <c r="I6" s="200">
        <f>'[6]January 2022'!N7</f>
        <v>197.50499999999994</v>
      </c>
      <c r="J6" s="200">
        <v>0.12</v>
      </c>
      <c r="K6" s="200">
        <f>'[6]January 2022'!K7+'[6]February 2022'!J7</f>
        <v>4.4300000000000006</v>
      </c>
      <c r="L6" s="200">
        <v>0</v>
      </c>
      <c r="M6" s="200">
        <f>'[6]January 2022'!M7+'[6]February 2022'!L7</f>
        <v>0</v>
      </c>
      <c r="N6" s="200">
        <f>I6+(J6-L6)</f>
        <v>197.62499999999994</v>
      </c>
      <c r="O6" s="201">
        <f>'[6]January 2022'!T7</f>
        <v>164.57000000000008</v>
      </c>
      <c r="P6" s="200">
        <v>1</v>
      </c>
      <c r="Q6" s="200">
        <f>'[6]January 2022'!Q7+'[6]February 2022'!P7</f>
        <v>3.66</v>
      </c>
      <c r="R6" s="200">
        <v>0</v>
      </c>
      <c r="S6" s="200">
        <f>'[6]January 2022'!S7+'[6]February 2022'!R7</f>
        <v>46</v>
      </c>
      <c r="T6" s="201">
        <f>O6+(P6-R6)</f>
        <v>165.57000000000008</v>
      </c>
      <c r="U6" s="201">
        <f>H6+N6+T6</f>
        <v>892.7250000000007</v>
      </c>
    </row>
    <row r="7" spans="1:21" ht="38.25" customHeight="1" x14ac:dyDescent="0.45">
      <c r="A7" s="245">
        <v>2</v>
      </c>
      <c r="B7" s="246" t="s">
        <v>79</v>
      </c>
      <c r="C7" s="200">
        <f>'[6]January 2022'!H8</f>
        <v>497.47500000000002</v>
      </c>
      <c r="D7" s="200">
        <v>0</v>
      </c>
      <c r="E7" s="200">
        <f>'[6]January 2022'!E8+'[6]February 2022'!D8</f>
        <v>0.87</v>
      </c>
      <c r="F7" s="200">
        <v>0</v>
      </c>
      <c r="G7" s="200">
        <f>'[6]January 2022'!G8+'[6]February 2022'!F8</f>
        <v>0.39</v>
      </c>
      <c r="H7" s="200">
        <f t="shared" ref="H7:H9" si="0">C7+(D7-F7)</f>
        <v>497.47500000000002</v>
      </c>
      <c r="I7" s="200">
        <f>'[6]January 2022'!N8</f>
        <v>117.855</v>
      </c>
      <c r="J7" s="200">
        <v>0.19</v>
      </c>
      <c r="K7" s="200">
        <f>'[6]January 2022'!K8+'[6]February 2022'!J8</f>
        <v>10.78</v>
      </c>
      <c r="L7" s="200">
        <v>0</v>
      </c>
      <c r="M7" s="200">
        <f>'[6]January 2022'!M8+'[6]February 2022'!L8</f>
        <v>0</v>
      </c>
      <c r="N7" s="200">
        <f t="shared" ref="N7:N9" si="1">I7+(J7-L7)</f>
        <v>118.045</v>
      </c>
      <c r="O7" s="201">
        <f>'[6]January 2022'!T8</f>
        <v>176.10000000000002</v>
      </c>
      <c r="P7" s="200">
        <v>5.77</v>
      </c>
      <c r="Q7" s="200">
        <f>'[6]January 2022'!Q8+'[6]February 2022'!P8</f>
        <v>17.309999999999999</v>
      </c>
      <c r="R7" s="200">
        <v>0</v>
      </c>
      <c r="S7" s="200">
        <f>'[6]January 2022'!S8+'[6]February 2022'!R8</f>
        <v>0</v>
      </c>
      <c r="T7" s="201">
        <f t="shared" ref="T7:T9" si="2">O7+(P7-R7)</f>
        <v>181.87000000000003</v>
      </c>
      <c r="U7" s="201">
        <f t="shared" ref="U7:U9" si="3">H7+N7+T7</f>
        <v>797.39</v>
      </c>
    </row>
    <row r="8" spans="1:21" ht="38.25" customHeight="1" x14ac:dyDescent="0.45">
      <c r="A8" s="245">
        <v>3</v>
      </c>
      <c r="B8" s="246" t="s">
        <v>80</v>
      </c>
      <c r="C8" s="200">
        <f>'[6]January 2022'!H9</f>
        <v>743.9599999999997</v>
      </c>
      <c r="D8" s="200">
        <v>0</v>
      </c>
      <c r="E8" s="200">
        <f>'[6]January 2022'!E9+'[6]February 2022'!D9</f>
        <v>0</v>
      </c>
      <c r="F8" s="200">
        <v>0</v>
      </c>
      <c r="G8" s="200">
        <f>'[6]January 2022'!G9+'[6]February 2022'!F9</f>
        <v>0</v>
      </c>
      <c r="H8" s="200">
        <f t="shared" si="0"/>
        <v>743.9599999999997</v>
      </c>
      <c r="I8" s="200">
        <f>'[6]January 2022'!N9</f>
        <v>196.36600000000004</v>
      </c>
      <c r="J8" s="200">
        <v>0.435</v>
      </c>
      <c r="K8" s="200">
        <f>'[6]January 2022'!K9+'[6]February 2022'!J9</f>
        <v>11.667000000000002</v>
      </c>
      <c r="L8" s="200">
        <v>0</v>
      </c>
      <c r="M8" s="200">
        <f>'[6]January 2022'!M9+'[6]February 2022'!L9</f>
        <v>0</v>
      </c>
      <c r="N8" s="200">
        <f t="shared" si="1"/>
        <v>196.80100000000004</v>
      </c>
      <c r="O8" s="201">
        <f>'[6]January 2022'!T9</f>
        <v>141.44</v>
      </c>
      <c r="P8" s="200">
        <v>0</v>
      </c>
      <c r="Q8" s="200">
        <f>'[6]January 2022'!Q9+'[6]February 2022'!P9</f>
        <v>0</v>
      </c>
      <c r="R8" s="200">
        <v>0</v>
      </c>
      <c r="S8" s="200">
        <f>'[6]January 2022'!S9+'[6]February 2022'!R9</f>
        <v>0</v>
      </c>
      <c r="T8" s="201">
        <f t="shared" si="2"/>
        <v>141.44</v>
      </c>
      <c r="U8" s="201">
        <f t="shared" si="3"/>
        <v>1082.2009999999998</v>
      </c>
    </row>
    <row r="9" spans="1:21" s="111" customFormat="1" ht="38.25" customHeight="1" x14ac:dyDescent="0.45">
      <c r="A9" s="245">
        <v>4</v>
      </c>
      <c r="B9" s="246" t="s">
        <v>81</v>
      </c>
      <c r="C9" s="200">
        <f>'[6]January 2022'!H10</f>
        <v>0</v>
      </c>
      <c r="D9" s="200">
        <v>0</v>
      </c>
      <c r="E9" s="200">
        <f>'[6]January 2022'!E10+'[6]February 2022'!D10</f>
        <v>0</v>
      </c>
      <c r="F9" s="200">
        <v>0</v>
      </c>
      <c r="G9" s="200">
        <f>'[6]January 2022'!G10+'[6]February 2022'!F10</f>
        <v>0</v>
      </c>
      <c r="H9" s="200">
        <f t="shared" si="0"/>
        <v>0</v>
      </c>
      <c r="I9" s="200">
        <f>'[6]January 2022'!N10</f>
        <v>141.93900000000008</v>
      </c>
      <c r="J9" s="200">
        <v>0</v>
      </c>
      <c r="K9" s="200">
        <f>'[6]January 2022'!K10+'[6]February 2022'!J10</f>
        <v>2.7740000000000005</v>
      </c>
      <c r="L9" s="200">
        <v>0</v>
      </c>
      <c r="M9" s="200">
        <f>'[6]January 2022'!M10+'[6]February 2022'!L10</f>
        <v>0</v>
      </c>
      <c r="N9" s="200">
        <f t="shared" si="1"/>
        <v>141.93900000000008</v>
      </c>
      <c r="O9" s="201">
        <f>'[6]January 2022'!T10</f>
        <v>233.16999999999996</v>
      </c>
      <c r="P9" s="200">
        <v>0</v>
      </c>
      <c r="Q9" s="200">
        <f>'[6]January 2022'!Q10+'[6]February 2022'!P10</f>
        <v>0</v>
      </c>
      <c r="R9" s="200">
        <v>0</v>
      </c>
      <c r="S9" s="200">
        <f>'[6]January 2022'!S10+'[6]February 2022'!R10</f>
        <v>0</v>
      </c>
      <c r="T9" s="201">
        <f t="shared" si="2"/>
        <v>233.16999999999996</v>
      </c>
      <c r="U9" s="201">
        <f t="shared" si="3"/>
        <v>375.10900000000004</v>
      </c>
    </row>
    <row r="10" spans="1:21" s="111" customFormat="1" ht="38.25" customHeight="1" x14ac:dyDescent="0.45">
      <c r="A10" s="323" t="s">
        <v>82</v>
      </c>
      <c r="B10" s="324"/>
      <c r="C10" s="202">
        <f>SUM(C6:C9)</f>
        <v>1802.4850000000001</v>
      </c>
      <c r="D10" s="202">
        <f t="shared" ref="D10:T10" si="4">SUM(D6:D9)</f>
        <v>0</v>
      </c>
      <c r="E10" s="202">
        <f t="shared" si="4"/>
        <v>0.87</v>
      </c>
      <c r="F10" s="202">
        <f t="shared" si="4"/>
        <v>31.52</v>
      </c>
      <c r="G10" s="202">
        <f t="shared" si="4"/>
        <v>133.24999999999997</v>
      </c>
      <c r="H10" s="202">
        <f t="shared" si="4"/>
        <v>1770.9650000000001</v>
      </c>
      <c r="I10" s="202">
        <f t="shared" si="4"/>
        <v>653.66500000000008</v>
      </c>
      <c r="J10" s="202">
        <f t="shared" si="4"/>
        <v>0.745</v>
      </c>
      <c r="K10" s="202">
        <f t="shared" si="4"/>
        <v>29.651000000000003</v>
      </c>
      <c r="L10" s="202">
        <f t="shared" si="4"/>
        <v>0</v>
      </c>
      <c r="M10" s="202">
        <f t="shared" si="4"/>
        <v>0</v>
      </c>
      <c r="N10" s="202">
        <f t="shared" si="4"/>
        <v>654.41000000000008</v>
      </c>
      <c r="O10" s="202">
        <f t="shared" si="4"/>
        <v>715.28</v>
      </c>
      <c r="P10" s="202">
        <f t="shared" si="4"/>
        <v>6.77</v>
      </c>
      <c r="Q10" s="202">
        <f t="shared" si="4"/>
        <v>20.97</v>
      </c>
      <c r="R10" s="202">
        <f t="shared" si="4"/>
        <v>0</v>
      </c>
      <c r="S10" s="202">
        <f t="shared" si="4"/>
        <v>46</v>
      </c>
      <c r="T10" s="202">
        <f t="shared" si="4"/>
        <v>722.05000000000007</v>
      </c>
      <c r="U10" s="229">
        <f t="shared" ref="U10:U27" si="5">T10+N10+H10</f>
        <v>3147.4250000000002</v>
      </c>
    </row>
    <row r="11" spans="1:21" ht="38.25" customHeight="1" x14ac:dyDescent="0.45">
      <c r="A11" s="171">
        <v>4</v>
      </c>
      <c r="B11" s="246" t="s">
        <v>83</v>
      </c>
      <c r="C11" s="200">
        <f>'[6]January 2022'!H12</f>
        <v>1746.6599999999992</v>
      </c>
      <c r="D11" s="200">
        <v>0</v>
      </c>
      <c r="E11" s="200">
        <f>'[6]January 2022'!E12+'[6]February 2022'!D12</f>
        <v>0</v>
      </c>
      <c r="F11" s="200">
        <v>93.17</v>
      </c>
      <c r="G11" s="200">
        <f>'[6]January 2022'!G12+'[6]February 2022'!F12</f>
        <v>191.14</v>
      </c>
      <c r="H11" s="200">
        <f t="shared" ref="H11:H13" si="6">C11+(D11-F11)</f>
        <v>1653.4899999999991</v>
      </c>
      <c r="I11" s="200">
        <f>'[6]January 2022'!N12</f>
        <v>121.393</v>
      </c>
      <c r="J11" s="234">
        <v>0.12</v>
      </c>
      <c r="K11" s="200">
        <f>'[6]January 2022'!K12+'[6]February 2022'!J12</f>
        <v>1.7100000000000004</v>
      </c>
      <c r="L11" s="200">
        <v>0</v>
      </c>
      <c r="M11" s="200">
        <f>'[6]January 2022'!M12+'[6]February 2022'!L12</f>
        <v>0</v>
      </c>
      <c r="N11" s="200">
        <f t="shared" ref="N11:N13" si="7">I11+(J11-L11)</f>
        <v>121.51300000000001</v>
      </c>
      <c r="O11" s="201">
        <f>'[6]January 2022'!T12</f>
        <v>532.28</v>
      </c>
      <c r="P11" s="200">
        <f>25.67+10.48</f>
        <v>36.150000000000006</v>
      </c>
      <c r="Q11" s="200">
        <f>'[6]January 2022'!Q12+'[6]February 2022'!P12</f>
        <v>143.98000000000002</v>
      </c>
      <c r="R11" s="200">
        <v>0</v>
      </c>
      <c r="S11" s="200">
        <f>'[6]January 2022'!S12+'[6]February 2022'!R12</f>
        <v>0.5</v>
      </c>
      <c r="T11" s="201">
        <f t="shared" ref="T11:T13" si="8">O11+(P11-R11)</f>
        <v>568.42999999999995</v>
      </c>
      <c r="U11" s="201">
        <f t="shared" ref="U11:U13" si="9">H11+N11+T11</f>
        <v>2343.4329999999991</v>
      </c>
    </row>
    <row r="12" spans="1:21" ht="38.25" customHeight="1" x14ac:dyDescent="0.45">
      <c r="A12" s="171">
        <v>5</v>
      </c>
      <c r="B12" s="246" t="s">
        <v>84</v>
      </c>
      <c r="C12" s="200">
        <f>'[6]January 2022'!H13</f>
        <v>1023.7699999999998</v>
      </c>
      <c r="D12" s="200">
        <v>0</v>
      </c>
      <c r="E12" s="200">
        <f>'[6]January 2022'!E13+'[6]February 2022'!D13</f>
        <v>0</v>
      </c>
      <c r="F12" s="200">
        <v>0</v>
      </c>
      <c r="G12" s="200">
        <f>'[6]January 2022'!G13+'[6]February 2022'!F13</f>
        <v>0</v>
      </c>
      <c r="H12" s="200">
        <f t="shared" si="6"/>
        <v>1023.7699999999998</v>
      </c>
      <c r="I12" s="200">
        <f>'[6]January 2022'!N13</f>
        <v>147.30400000000006</v>
      </c>
      <c r="J12" s="234">
        <v>0.49</v>
      </c>
      <c r="K12" s="200">
        <f>'[6]January 2022'!K13+'[6]February 2022'!J13</f>
        <v>5.34</v>
      </c>
      <c r="L12" s="200">
        <v>0</v>
      </c>
      <c r="M12" s="200">
        <f>'[6]January 2022'!M13+'[6]February 2022'!L13</f>
        <v>0</v>
      </c>
      <c r="N12" s="200">
        <f t="shared" si="7"/>
        <v>147.79400000000007</v>
      </c>
      <c r="O12" s="201">
        <f>'[6]January 2022'!T13</f>
        <v>85.86</v>
      </c>
      <c r="P12" s="200">
        <v>0</v>
      </c>
      <c r="Q12" s="200">
        <f>'[6]January 2022'!Q13+'[6]February 2022'!P13</f>
        <v>0.54</v>
      </c>
      <c r="R12" s="200">
        <v>0</v>
      </c>
      <c r="S12" s="200">
        <f>'[6]January 2022'!S13+'[6]February 2022'!R13</f>
        <v>0</v>
      </c>
      <c r="T12" s="201">
        <f t="shared" si="8"/>
        <v>85.86</v>
      </c>
      <c r="U12" s="201">
        <f t="shared" si="9"/>
        <v>1257.4239999999998</v>
      </c>
    </row>
    <row r="13" spans="1:21" s="111" customFormat="1" ht="38.25" customHeight="1" x14ac:dyDescent="0.45">
      <c r="A13" s="171">
        <v>6</v>
      </c>
      <c r="B13" s="246" t="s">
        <v>85</v>
      </c>
      <c r="C13" s="200">
        <f>'[6]January 2022'!H14</f>
        <v>2084.5799999999995</v>
      </c>
      <c r="D13" s="200">
        <v>0</v>
      </c>
      <c r="E13" s="200">
        <f>'[6]January 2022'!E14+'[6]February 2022'!D14</f>
        <v>0.15</v>
      </c>
      <c r="F13" s="200">
        <v>0</v>
      </c>
      <c r="G13" s="200">
        <f>'[6]January 2022'!G14+'[6]February 2022'!F14</f>
        <v>0</v>
      </c>
      <c r="H13" s="200">
        <f t="shared" si="6"/>
        <v>2084.5799999999995</v>
      </c>
      <c r="I13" s="200">
        <f>'[6]January 2022'!N14</f>
        <v>192.11399999999998</v>
      </c>
      <c r="J13" s="235">
        <v>0.37</v>
      </c>
      <c r="K13" s="200">
        <f>'[6]January 2022'!K14+'[6]February 2022'!J14</f>
        <v>13.076999999999998</v>
      </c>
      <c r="L13" s="200">
        <v>0</v>
      </c>
      <c r="M13" s="200">
        <f>'[6]January 2022'!M14+'[6]February 2022'!L14</f>
        <v>0</v>
      </c>
      <c r="N13" s="200">
        <f t="shared" si="7"/>
        <v>192.48399999999998</v>
      </c>
      <c r="O13" s="201">
        <f>'[6]January 2022'!T14</f>
        <v>335.25999999999993</v>
      </c>
      <c r="P13" s="200">
        <v>8.4499999999999993</v>
      </c>
      <c r="Q13" s="200">
        <f>'[6]January 2022'!Q14+'[6]February 2022'!P14</f>
        <v>25.549999999999997</v>
      </c>
      <c r="R13" s="200">
        <v>0</v>
      </c>
      <c r="S13" s="200">
        <f>'[6]January 2022'!S14+'[6]February 2022'!R14</f>
        <v>0</v>
      </c>
      <c r="T13" s="201">
        <f t="shared" si="8"/>
        <v>343.70999999999992</v>
      </c>
      <c r="U13" s="201">
        <f t="shared" si="9"/>
        <v>2620.7739999999994</v>
      </c>
    </row>
    <row r="14" spans="1:21" s="111" customFormat="1" ht="38.25" customHeight="1" x14ac:dyDescent="0.45">
      <c r="A14" s="323" t="s">
        <v>86</v>
      </c>
      <c r="B14" s="324"/>
      <c r="C14" s="202">
        <f>SUM(C11:C13)</f>
        <v>4855.0099999999984</v>
      </c>
      <c r="D14" s="202">
        <f t="shared" ref="D14:T14" si="10">SUM(D11:D13)</f>
        <v>0</v>
      </c>
      <c r="E14" s="202">
        <f t="shared" si="10"/>
        <v>0.15</v>
      </c>
      <c r="F14" s="202">
        <f t="shared" si="10"/>
        <v>93.17</v>
      </c>
      <c r="G14" s="202">
        <f t="shared" si="10"/>
        <v>191.14</v>
      </c>
      <c r="H14" s="202">
        <f t="shared" si="10"/>
        <v>4761.8399999999983</v>
      </c>
      <c r="I14" s="202">
        <f t="shared" si="10"/>
        <v>460.81100000000004</v>
      </c>
      <c r="J14" s="202">
        <f t="shared" si="10"/>
        <v>0.98</v>
      </c>
      <c r="K14" s="202">
        <f t="shared" si="10"/>
        <v>20.126999999999999</v>
      </c>
      <c r="L14" s="202">
        <f t="shared" si="10"/>
        <v>0</v>
      </c>
      <c r="M14" s="202">
        <f t="shared" si="10"/>
        <v>0</v>
      </c>
      <c r="N14" s="202">
        <f t="shared" si="10"/>
        <v>461.79100000000005</v>
      </c>
      <c r="O14" s="202">
        <f t="shared" si="10"/>
        <v>953.39999999999986</v>
      </c>
      <c r="P14" s="202">
        <f t="shared" si="10"/>
        <v>44.600000000000009</v>
      </c>
      <c r="Q14" s="202">
        <f t="shared" si="10"/>
        <v>170.07</v>
      </c>
      <c r="R14" s="202">
        <f t="shared" si="10"/>
        <v>0</v>
      </c>
      <c r="S14" s="202">
        <f t="shared" si="10"/>
        <v>0.5</v>
      </c>
      <c r="T14" s="202">
        <f t="shared" si="10"/>
        <v>997.99999999999989</v>
      </c>
      <c r="U14" s="229">
        <f t="shared" si="5"/>
        <v>6221.6309999999985</v>
      </c>
    </row>
    <row r="15" spans="1:21" s="112" customFormat="1" ht="38.25" customHeight="1" x14ac:dyDescent="0.45">
      <c r="A15" s="246">
        <v>8</v>
      </c>
      <c r="B15" s="246" t="s">
        <v>88</v>
      </c>
      <c r="C15" s="200">
        <f>'[6]January 2022'!H16</f>
        <v>1751.9019999999991</v>
      </c>
      <c r="D15" s="200">
        <v>6.37</v>
      </c>
      <c r="E15" s="200">
        <f>'[6]January 2022'!E16+'[6]February 2022'!D16</f>
        <v>20.295999999999999</v>
      </c>
      <c r="F15" s="200">
        <v>0.87</v>
      </c>
      <c r="G15" s="200">
        <f>'[6]January 2022'!G16+'[6]February 2022'!F16</f>
        <v>51.930000000000007</v>
      </c>
      <c r="H15" s="200">
        <f t="shared" ref="H15:H17" si="11">C15+(D15-F15)</f>
        <v>1757.4019999999991</v>
      </c>
      <c r="I15" s="200">
        <f>'[6]January 2022'!N16</f>
        <v>110.82000000000002</v>
      </c>
      <c r="J15" s="200">
        <v>0.06</v>
      </c>
      <c r="K15" s="200">
        <f>'[6]January 2022'!K16+'[6]February 2022'!J16</f>
        <v>1.456</v>
      </c>
      <c r="L15" s="200">
        <v>0</v>
      </c>
      <c r="M15" s="200">
        <f>'[6]January 2022'!M16+'[6]February 2022'!L16</f>
        <v>0</v>
      </c>
      <c r="N15" s="200">
        <f t="shared" ref="N15:N17" si="12">I15+(J15-L15)</f>
        <v>110.88000000000002</v>
      </c>
      <c r="O15" s="201">
        <f>'[6]January 2022'!T16</f>
        <v>109.35899999999998</v>
      </c>
      <c r="P15" s="200">
        <v>1.29</v>
      </c>
      <c r="Q15" s="200">
        <f>'[6]January 2022'!Q16+'[6]February 2022'!P16</f>
        <v>33.940000000000005</v>
      </c>
      <c r="R15" s="200">
        <v>0</v>
      </c>
      <c r="S15" s="200">
        <f>'[6]January 2022'!S16+'[6]February 2022'!R16</f>
        <v>0</v>
      </c>
      <c r="T15" s="201">
        <f t="shared" ref="T15:T17" si="13">O15+(P15-R15)</f>
        <v>110.64899999999999</v>
      </c>
      <c r="U15" s="201">
        <f t="shared" ref="U15:U17" si="14">H15+N15+T15</f>
        <v>1978.9309999999991</v>
      </c>
    </row>
    <row r="16" spans="1:21" ht="38.25" customHeight="1" x14ac:dyDescent="0.45">
      <c r="A16" s="246">
        <v>9</v>
      </c>
      <c r="B16" s="246" t="s">
        <v>120</v>
      </c>
      <c r="C16" s="200">
        <f>'[6]January 2022'!H17</f>
        <v>199.43399999999986</v>
      </c>
      <c r="D16" s="200">
        <v>0</v>
      </c>
      <c r="E16" s="200">
        <f>'[6]January 2022'!E17+'[6]February 2022'!D17</f>
        <v>0</v>
      </c>
      <c r="F16" s="200">
        <v>0</v>
      </c>
      <c r="G16" s="200">
        <f>'[6]January 2022'!G17+'[6]February 2022'!F17</f>
        <v>77.06</v>
      </c>
      <c r="H16" s="200">
        <f t="shared" si="11"/>
        <v>199.43399999999986</v>
      </c>
      <c r="I16" s="200">
        <f>'[6]January 2022'!N17</f>
        <v>21.896999999999991</v>
      </c>
      <c r="J16" s="200">
        <v>0.03</v>
      </c>
      <c r="K16" s="200">
        <f>'[6]January 2022'!K17+'[6]February 2022'!J17</f>
        <v>9.1999999999999993</v>
      </c>
      <c r="L16" s="200">
        <v>0</v>
      </c>
      <c r="M16" s="200">
        <f>'[6]January 2022'!M17+'[6]February 2022'!L17</f>
        <v>4.09</v>
      </c>
      <c r="N16" s="200">
        <f t="shared" si="12"/>
        <v>21.926999999999992</v>
      </c>
      <c r="O16" s="201">
        <f>'[6]January 2022'!T17</f>
        <v>408.27100000000002</v>
      </c>
      <c r="P16" s="200">
        <v>0</v>
      </c>
      <c r="Q16" s="200">
        <f>'[6]January 2022'!Q17+'[6]February 2022'!P17</f>
        <v>50.24</v>
      </c>
      <c r="R16" s="200">
        <v>0</v>
      </c>
      <c r="S16" s="200">
        <f>'[6]January 2022'!S17+'[6]February 2022'!R17</f>
        <v>0</v>
      </c>
      <c r="T16" s="201">
        <f t="shared" si="13"/>
        <v>408.27100000000002</v>
      </c>
      <c r="U16" s="201">
        <f t="shared" si="14"/>
        <v>629.63199999999983</v>
      </c>
    </row>
    <row r="17" spans="1:21" s="111" customFormat="1" ht="38.25" customHeight="1" x14ac:dyDescent="0.45">
      <c r="A17" s="246">
        <v>10</v>
      </c>
      <c r="B17" s="246" t="s">
        <v>87</v>
      </c>
      <c r="C17" s="200">
        <f>'[6]January 2022'!H18</f>
        <v>801.81499999999926</v>
      </c>
      <c r="D17" s="200">
        <v>0</v>
      </c>
      <c r="E17" s="200">
        <f>'[6]January 2022'!E18+'[6]February 2022'!D18</f>
        <v>2.0100000000000002</v>
      </c>
      <c r="F17" s="200">
        <v>131.94999999999999</v>
      </c>
      <c r="G17" s="200">
        <f>'[6]January 2022'!G18+'[6]February 2022'!F18</f>
        <v>131.94999999999999</v>
      </c>
      <c r="H17" s="200">
        <f t="shared" si="11"/>
        <v>669.86499999999933</v>
      </c>
      <c r="I17" s="200">
        <f>'[6]January 2022'!N18</f>
        <v>16.31999999999999</v>
      </c>
      <c r="J17" s="200">
        <v>0</v>
      </c>
      <c r="K17" s="200">
        <f>'[6]January 2022'!K18+'[6]February 2022'!J18</f>
        <v>0.15</v>
      </c>
      <c r="L17" s="200">
        <v>0</v>
      </c>
      <c r="M17" s="200">
        <f>'[6]January 2022'!M18+'[6]February 2022'!L18</f>
        <v>0</v>
      </c>
      <c r="N17" s="200">
        <f t="shared" si="12"/>
        <v>16.31999999999999</v>
      </c>
      <c r="O17" s="201">
        <f>'[6]January 2022'!T18</f>
        <v>62.798000000000009</v>
      </c>
      <c r="P17" s="200">
        <v>131.94999999999999</v>
      </c>
      <c r="Q17" s="200">
        <f>'[6]January 2022'!Q18+'[6]February 2022'!P18</f>
        <v>134.29</v>
      </c>
      <c r="R17" s="200">
        <v>0</v>
      </c>
      <c r="S17" s="200">
        <f>'[6]January 2022'!S18+'[6]February 2022'!R18</f>
        <v>0</v>
      </c>
      <c r="T17" s="201">
        <f t="shared" si="13"/>
        <v>194.74799999999999</v>
      </c>
      <c r="U17" s="201">
        <f t="shared" si="14"/>
        <v>880.93299999999931</v>
      </c>
    </row>
    <row r="18" spans="1:21" s="111" customFormat="1" ht="38.25" customHeight="1" x14ac:dyDescent="0.45">
      <c r="A18" s="323" t="s">
        <v>89</v>
      </c>
      <c r="B18" s="324"/>
      <c r="C18" s="202">
        <f>SUM(C15:C17)</f>
        <v>2753.150999999998</v>
      </c>
      <c r="D18" s="202">
        <f t="shared" ref="D18:T18" si="15">SUM(D15:D17)</f>
        <v>6.37</v>
      </c>
      <c r="E18" s="202">
        <f t="shared" si="15"/>
        <v>22.306000000000001</v>
      </c>
      <c r="F18" s="202">
        <f t="shared" si="15"/>
        <v>132.82</v>
      </c>
      <c r="G18" s="202">
        <f t="shared" si="15"/>
        <v>260.94</v>
      </c>
      <c r="H18" s="202">
        <f t="shared" si="15"/>
        <v>2626.7009999999982</v>
      </c>
      <c r="I18" s="202">
        <f t="shared" si="15"/>
        <v>149.03700000000001</v>
      </c>
      <c r="J18" s="202">
        <f t="shared" si="15"/>
        <v>0.09</v>
      </c>
      <c r="K18" s="202">
        <f t="shared" si="15"/>
        <v>10.805999999999999</v>
      </c>
      <c r="L18" s="202">
        <f t="shared" si="15"/>
        <v>0</v>
      </c>
      <c r="M18" s="202">
        <f t="shared" si="15"/>
        <v>4.09</v>
      </c>
      <c r="N18" s="202">
        <f t="shared" si="15"/>
        <v>149.12700000000001</v>
      </c>
      <c r="O18" s="202">
        <f t="shared" si="15"/>
        <v>580.428</v>
      </c>
      <c r="P18" s="202">
        <f t="shared" si="15"/>
        <v>133.23999999999998</v>
      </c>
      <c r="Q18" s="202">
        <f t="shared" si="15"/>
        <v>218.47</v>
      </c>
      <c r="R18" s="202">
        <f t="shared" si="15"/>
        <v>0</v>
      </c>
      <c r="S18" s="202">
        <f t="shared" si="15"/>
        <v>0</v>
      </c>
      <c r="T18" s="202">
        <f t="shared" si="15"/>
        <v>713.66799999999989</v>
      </c>
      <c r="U18" s="229">
        <f t="shared" si="5"/>
        <v>3489.4959999999983</v>
      </c>
    </row>
    <row r="19" spans="1:21" ht="38.25" customHeight="1" x14ac:dyDescent="0.45">
      <c r="A19" s="246">
        <v>8</v>
      </c>
      <c r="B19" s="246" t="s">
        <v>91</v>
      </c>
      <c r="C19" s="200">
        <f>'[6]January 2022'!H20</f>
        <v>1203.5449999999994</v>
      </c>
      <c r="D19" s="200">
        <v>0</v>
      </c>
      <c r="E19" s="200">
        <f>'[6]January 2022'!E20+'[6]February 2022'!D20</f>
        <v>9.7349999999999994</v>
      </c>
      <c r="F19" s="200">
        <v>0</v>
      </c>
      <c r="G19" s="200">
        <f>'[6]January 2022'!G20+'[6]February 2022'!F20</f>
        <v>56</v>
      </c>
      <c r="H19" s="200">
        <f t="shared" ref="H19:H22" si="16">C19+(D19-F19)</f>
        <v>1203.5449999999994</v>
      </c>
      <c r="I19" s="200">
        <f>'[6]January 2022'!N20</f>
        <v>151.11100000000002</v>
      </c>
      <c r="J19" s="200">
        <v>1.05</v>
      </c>
      <c r="K19" s="200">
        <f>'[6]January 2022'!K20+'[6]February 2022'!J20</f>
        <v>4.9860000000000007</v>
      </c>
      <c r="L19" s="200">
        <v>0</v>
      </c>
      <c r="M19" s="200">
        <f>'[6]January 2022'!M20+'[6]February 2022'!L20</f>
        <v>0</v>
      </c>
      <c r="N19" s="200">
        <f t="shared" ref="N19:N22" si="17">I19+(J19-L19)</f>
        <v>152.16100000000003</v>
      </c>
      <c r="O19" s="201">
        <f>'[6]January 2022'!T20</f>
        <v>341.65099999999995</v>
      </c>
      <c r="P19" s="200">
        <v>0</v>
      </c>
      <c r="Q19" s="200">
        <f>'[6]January 2022'!Q20+'[6]February 2022'!P20</f>
        <v>56.927</v>
      </c>
      <c r="R19" s="200">
        <v>0</v>
      </c>
      <c r="S19" s="200">
        <f>'[6]January 2022'!S20+'[6]February 2022'!R20</f>
        <v>0</v>
      </c>
      <c r="T19" s="201">
        <f t="shared" ref="T19:T22" si="18">O19+(P19-R19)</f>
        <v>341.65099999999995</v>
      </c>
      <c r="U19" s="201">
        <f t="shared" ref="U19:U22" si="19">H19+N19+T19</f>
        <v>1697.3569999999995</v>
      </c>
    </row>
    <row r="20" spans="1:21" ht="38.25" customHeight="1" x14ac:dyDescent="0.45">
      <c r="A20" s="246">
        <v>9</v>
      </c>
      <c r="B20" s="246" t="s">
        <v>90</v>
      </c>
      <c r="C20" s="200">
        <f>'[6]January 2022'!H21</f>
        <v>142.68999999999988</v>
      </c>
      <c r="D20" s="200">
        <v>0</v>
      </c>
      <c r="E20" s="200">
        <f>'[6]January 2022'!E21+'[6]February 2022'!D21</f>
        <v>0.1</v>
      </c>
      <c r="F20" s="200">
        <v>0</v>
      </c>
      <c r="G20" s="200">
        <f>'[6]January 2022'!G21+'[6]February 2022'!F21</f>
        <v>98.039999999999992</v>
      </c>
      <c r="H20" s="200">
        <f t="shared" si="16"/>
        <v>142.68999999999988</v>
      </c>
      <c r="I20" s="200">
        <f>'[6]January 2022'!N21</f>
        <v>49.97300000000002</v>
      </c>
      <c r="J20" s="200">
        <v>7.0000000000000007E-2</v>
      </c>
      <c r="K20" s="200">
        <f>'[6]January 2022'!K21+'[6]February 2022'!J21</f>
        <v>25.44</v>
      </c>
      <c r="L20" s="200">
        <v>0</v>
      </c>
      <c r="M20" s="200">
        <f>'[6]January 2022'!M21+'[6]February 2022'!L21</f>
        <v>0</v>
      </c>
      <c r="N20" s="200">
        <f t="shared" si="17"/>
        <v>50.043000000000021</v>
      </c>
      <c r="O20" s="201">
        <f>'[6]January 2022'!T21</f>
        <v>266.5</v>
      </c>
      <c r="P20" s="200">
        <v>0</v>
      </c>
      <c r="Q20" s="200">
        <f>'[6]January 2022'!Q21+'[6]February 2022'!P21</f>
        <v>114.57</v>
      </c>
      <c r="R20" s="200">
        <v>0</v>
      </c>
      <c r="S20" s="200">
        <f>'[6]January 2022'!S21+'[6]February 2022'!R21</f>
        <v>0</v>
      </c>
      <c r="T20" s="201">
        <f t="shared" si="18"/>
        <v>266.5</v>
      </c>
      <c r="U20" s="201">
        <f t="shared" si="19"/>
        <v>459.23299999999989</v>
      </c>
    </row>
    <row r="21" spans="1:21" s="111" customFormat="1" ht="38.25" customHeight="1" x14ac:dyDescent="0.45">
      <c r="A21" s="246">
        <v>10</v>
      </c>
      <c r="B21" s="246" t="s">
        <v>92</v>
      </c>
      <c r="C21" s="200">
        <f>'[6]January 2022'!H22</f>
        <v>406.7999999999999</v>
      </c>
      <c r="D21" s="200">
        <v>0.08</v>
      </c>
      <c r="E21" s="200">
        <f>'[6]January 2022'!E22+'[6]February 2022'!D22</f>
        <v>0.08</v>
      </c>
      <c r="F21" s="200">
        <v>0</v>
      </c>
      <c r="G21" s="200">
        <f>'[6]January 2022'!G22+'[6]February 2022'!F22</f>
        <v>269.70999999999998</v>
      </c>
      <c r="H21" s="200">
        <f t="shared" si="16"/>
        <v>406.87999999999988</v>
      </c>
      <c r="I21" s="200">
        <f>'[6]January 2022'!N22</f>
        <v>15.410000000000005</v>
      </c>
      <c r="J21" s="200">
        <v>0</v>
      </c>
      <c r="K21" s="200">
        <f>'[6]January 2022'!K22+'[6]February 2022'!J22</f>
        <v>2.2400000000000002</v>
      </c>
      <c r="L21" s="200">
        <v>0</v>
      </c>
      <c r="M21" s="200">
        <f>'[6]January 2022'!M22+'[6]February 2022'!L22</f>
        <v>12.74</v>
      </c>
      <c r="N21" s="200">
        <f t="shared" si="17"/>
        <v>15.410000000000005</v>
      </c>
      <c r="O21" s="201">
        <f>'[6]January 2022'!T22</f>
        <v>585.8599999999999</v>
      </c>
      <c r="P21" s="200">
        <v>0</v>
      </c>
      <c r="Q21" s="200">
        <f>'[6]January 2022'!Q22+'[6]February 2022'!P22</f>
        <v>300.57</v>
      </c>
      <c r="R21" s="200">
        <v>0</v>
      </c>
      <c r="S21" s="200">
        <f>'[6]January 2022'!S22+'[6]February 2022'!R22</f>
        <v>5.72</v>
      </c>
      <c r="T21" s="201">
        <f t="shared" si="18"/>
        <v>585.8599999999999</v>
      </c>
      <c r="U21" s="201">
        <f t="shared" si="19"/>
        <v>1008.1499999999999</v>
      </c>
    </row>
    <row r="22" spans="1:21" s="111" customFormat="1" ht="38.25" customHeight="1" x14ac:dyDescent="0.45">
      <c r="A22" s="246">
        <v>11</v>
      </c>
      <c r="B22" s="246" t="s">
        <v>93</v>
      </c>
      <c r="C22" s="200">
        <f>'[6]January 2022'!H23</f>
        <v>1180.1119999999999</v>
      </c>
      <c r="D22" s="200">
        <v>2.5</v>
      </c>
      <c r="E22" s="200">
        <f>'[6]January 2022'!E23+'[6]February 2022'!D23</f>
        <v>44.435999999999993</v>
      </c>
      <c r="F22" s="200">
        <v>3.4</v>
      </c>
      <c r="G22" s="200">
        <f>'[6]January 2022'!G23+'[6]February 2022'!F23</f>
        <v>3.4</v>
      </c>
      <c r="H22" s="200">
        <f t="shared" si="16"/>
        <v>1179.2119999999998</v>
      </c>
      <c r="I22" s="200">
        <f>'[6]January 2022'!N23</f>
        <v>11.973999999999997</v>
      </c>
      <c r="J22" s="200">
        <v>0.14000000000000001</v>
      </c>
      <c r="K22" s="200">
        <f>'[6]January 2022'!K23+'[6]February 2022'!J23</f>
        <v>1.964</v>
      </c>
      <c r="L22" s="200">
        <v>0</v>
      </c>
      <c r="M22" s="200">
        <f>'[6]January 2022'!M23+'[6]February 2022'!L23</f>
        <v>0</v>
      </c>
      <c r="N22" s="200">
        <f t="shared" si="17"/>
        <v>12.113999999999997</v>
      </c>
      <c r="O22" s="201">
        <f>'[6]January 2022'!T23</f>
        <v>156.58500000000001</v>
      </c>
      <c r="P22" s="200">
        <v>4</v>
      </c>
      <c r="Q22" s="200">
        <f>'[6]January 2022'!Q23+'[6]February 2022'!P23</f>
        <v>105.00500000000001</v>
      </c>
      <c r="R22" s="200">
        <v>0</v>
      </c>
      <c r="S22" s="200">
        <f>'[6]January 2022'!S23+'[6]February 2022'!R23</f>
        <v>89.99</v>
      </c>
      <c r="T22" s="201">
        <f t="shared" si="18"/>
        <v>160.58500000000001</v>
      </c>
      <c r="U22" s="201">
        <f t="shared" si="19"/>
        <v>1351.9109999999998</v>
      </c>
    </row>
    <row r="23" spans="1:21" s="111" customFormat="1" ht="38.25" customHeight="1" x14ac:dyDescent="0.45">
      <c r="A23" s="327" t="s">
        <v>94</v>
      </c>
      <c r="B23" s="327"/>
      <c r="C23" s="202">
        <f>SUM(C19:C22)</f>
        <v>2933.146999999999</v>
      </c>
      <c r="D23" s="202">
        <f t="shared" ref="D23:T23" si="20">SUM(D19:D22)</f>
        <v>2.58</v>
      </c>
      <c r="E23" s="202">
        <f t="shared" si="20"/>
        <v>54.350999999999992</v>
      </c>
      <c r="F23" s="202">
        <f t="shared" si="20"/>
        <v>3.4</v>
      </c>
      <c r="G23" s="202">
        <f t="shared" si="20"/>
        <v>427.15</v>
      </c>
      <c r="H23" s="202">
        <f t="shared" si="20"/>
        <v>2932.3269999999989</v>
      </c>
      <c r="I23" s="202">
        <f t="shared" si="20"/>
        <v>228.46800000000002</v>
      </c>
      <c r="J23" s="202">
        <f t="shared" si="20"/>
        <v>1.2600000000000002</v>
      </c>
      <c r="K23" s="202">
        <f t="shared" si="20"/>
        <v>34.630000000000003</v>
      </c>
      <c r="L23" s="202">
        <f t="shared" si="20"/>
        <v>0</v>
      </c>
      <c r="M23" s="202">
        <f t="shared" si="20"/>
        <v>12.74</v>
      </c>
      <c r="N23" s="202">
        <f t="shared" si="20"/>
        <v>229.72800000000007</v>
      </c>
      <c r="O23" s="202">
        <f t="shared" si="20"/>
        <v>1350.596</v>
      </c>
      <c r="P23" s="202">
        <f t="shared" si="20"/>
        <v>4</v>
      </c>
      <c r="Q23" s="202">
        <f t="shared" si="20"/>
        <v>577.072</v>
      </c>
      <c r="R23" s="202">
        <f t="shared" si="20"/>
        <v>0</v>
      </c>
      <c r="S23" s="202">
        <f t="shared" si="20"/>
        <v>95.71</v>
      </c>
      <c r="T23" s="202">
        <f t="shared" si="20"/>
        <v>1354.596</v>
      </c>
      <c r="U23" s="229">
        <f t="shared" si="5"/>
        <v>4516.6509999999989</v>
      </c>
    </row>
    <row r="24" spans="1:21" s="145" customFormat="1" ht="38.25" customHeight="1" x14ac:dyDescent="0.4">
      <c r="A24" s="323" t="s">
        <v>95</v>
      </c>
      <c r="B24" s="324"/>
      <c r="C24" s="202">
        <f>C23+C18+C14+C10</f>
        <v>12343.792999999996</v>
      </c>
      <c r="D24" s="202">
        <f t="shared" ref="D24:U24" si="21">D23+D18+D14+D10</f>
        <v>8.9499999999999993</v>
      </c>
      <c r="E24" s="202">
        <f t="shared" si="21"/>
        <v>77.677000000000007</v>
      </c>
      <c r="F24" s="202">
        <f t="shared" si="21"/>
        <v>260.90999999999997</v>
      </c>
      <c r="G24" s="202">
        <f t="shared" si="21"/>
        <v>1012.4799999999999</v>
      </c>
      <c r="H24" s="202">
        <f t="shared" si="21"/>
        <v>12091.832999999995</v>
      </c>
      <c r="I24" s="202">
        <f t="shared" si="21"/>
        <v>1491.9810000000002</v>
      </c>
      <c r="J24" s="202">
        <f t="shared" si="21"/>
        <v>3.0750000000000002</v>
      </c>
      <c r="K24" s="202">
        <f t="shared" si="21"/>
        <v>95.213999999999999</v>
      </c>
      <c r="L24" s="202">
        <f t="shared" si="21"/>
        <v>0</v>
      </c>
      <c r="M24" s="202">
        <f t="shared" si="21"/>
        <v>16.829999999999998</v>
      </c>
      <c r="N24" s="202">
        <f t="shared" si="21"/>
        <v>1495.0560000000003</v>
      </c>
      <c r="O24" s="202">
        <f t="shared" si="21"/>
        <v>3599.7039999999997</v>
      </c>
      <c r="P24" s="202">
        <f t="shared" si="21"/>
        <v>188.60999999999999</v>
      </c>
      <c r="Q24" s="202">
        <f t="shared" si="21"/>
        <v>986.58200000000011</v>
      </c>
      <c r="R24" s="202">
        <f t="shared" si="21"/>
        <v>0</v>
      </c>
      <c r="S24" s="202">
        <f t="shared" si="21"/>
        <v>142.20999999999998</v>
      </c>
      <c r="T24" s="202">
        <f t="shared" si="21"/>
        <v>3788.3140000000003</v>
      </c>
      <c r="U24" s="202">
        <f t="shared" si="21"/>
        <v>17375.202999999994</v>
      </c>
    </row>
    <row r="25" spans="1:21" ht="38.25" customHeight="1" x14ac:dyDescent="0.45">
      <c r="A25" s="246">
        <v>15</v>
      </c>
      <c r="B25" s="246" t="s">
        <v>96</v>
      </c>
      <c r="C25" s="200">
        <f>'[6]January 2022'!H26</f>
        <v>1175.1719999999993</v>
      </c>
      <c r="D25" s="200">
        <v>3.19</v>
      </c>
      <c r="E25" s="200">
        <f>'[6]January 2022'!E26+'[6]February 2022'!D26</f>
        <v>84.635000000000005</v>
      </c>
      <c r="F25" s="200">
        <v>0</v>
      </c>
      <c r="G25" s="200">
        <f>'[6]January 2022'!G26+'[6]February 2022'!F26</f>
        <v>0</v>
      </c>
      <c r="H25" s="200">
        <f t="shared" ref="H25:H26" si="22">C25+(D25-F25)</f>
        <v>1178.3619999999994</v>
      </c>
      <c r="I25" s="200">
        <f>'[6]January 2022'!N26</f>
        <v>0</v>
      </c>
      <c r="J25" s="200">
        <v>0</v>
      </c>
      <c r="K25" s="200">
        <f>'[6]January 2022'!K26+'[6]February 2022'!J26</f>
        <v>0</v>
      </c>
      <c r="L25" s="200">
        <v>0</v>
      </c>
      <c r="M25" s="200">
        <f>'[6]January 2022'!M26+'[6]February 2022'!L26</f>
        <v>0</v>
      </c>
      <c r="N25" s="200">
        <f t="shared" ref="N25:N26" si="23">I25+(J25-L25)</f>
        <v>0</v>
      </c>
      <c r="O25" s="201">
        <f>'[6]January 2022'!T26</f>
        <v>96.1</v>
      </c>
      <c r="P25" s="200">
        <v>11.46</v>
      </c>
      <c r="Q25" s="200">
        <f>'[6]January 2022'!Q26+'[6]February 2022'!P26</f>
        <v>107.56</v>
      </c>
      <c r="R25" s="200">
        <v>0</v>
      </c>
      <c r="S25" s="200">
        <f>'[6]January 2022'!S26+'[6]February 2022'!R26</f>
        <v>0</v>
      </c>
      <c r="T25" s="201">
        <f t="shared" ref="T25:T26" si="24">O25+(P25-R25)</f>
        <v>107.56</v>
      </c>
      <c r="U25" s="201">
        <f t="shared" ref="U25:U26" si="25">H25+N25+T25</f>
        <v>1285.9219999999993</v>
      </c>
    </row>
    <row r="26" spans="1:21" s="111" customFormat="1" ht="38.25" customHeight="1" x14ac:dyDescent="0.45">
      <c r="A26" s="246">
        <v>16</v>
      </c>
      <c r="B26" s="246" t="s">
        <v>97</v>
      </c>
      <c r="C26" s="200">
        <f>'[6]January 2022'!H27</f>
        <v>10266.166999999992</v>
      </c>
      <c r="D26" s="200">
        <v>14.24</v>
      </c>
      <c r="E26" s="200">
        <f>'[6]January 2022'!E27+'[6]February 2022'!D27</f>
        <v>124.83</v>
      </c>
      <c r="F26" s="200">
        <v>0</v>
      </c>
      <c r="G26" s="200">
        <f>'[6]January 2022'!G27+'[6]February 2022'!F27</f>
        <v>0</v>
      </c>
      <c r="H26" s="200">
        <f t="shared" si="22"/>
        <v>10280.406999999992</v>
      </c>
      <c r="I26" s="200">
        <f>'[6]January 2022'!N27</f>
        <v>371.62499999999994</v>
      </c>
      <c r="J26" s="200">
        <f>1.04+2.73</f>
        <v>3.77</v>
      </c>
      <c r="K26" s="200">
        <f>'[6]January 2022'!K27+'[6]February 2022'!J27</f>
        <v>43.88</v>
      </c>
      <c r="L26" s="200">
        <v>0</v>
      </c>
      <c r="M26" s="200">
        <f>'[6]January 2022'!M27+'[6]February 2022'!L27</f>
        <v>0</v>
      </c>
      <c r="N26" s="200">
        <f t="shared" si="23"/>
        <v>375.39499999999992</v>
      </c>
      <c r="O26" s="201">
        <f>'[6]January 2022'!T27</f>
        <v>75.02000000000001</v>
      </c>
      <c r="P26" s="200">
        <v>0</v>
      </c>
      <c r="Q26" s="200">
        <f>'[6]January 2022'!Q27+'[6]February 2022'!P27</f>
        <v>0.06</v>
      </c>
      <c r="R26" s="200">
        <v>0</v>
      </c>
      <c r="S26" s="200">
        <f>'[6]January 2022'!S27+'[6]February 2022'!R27</f>
        <v>0</v>
      </c>
      <c r="T26" s="201">
        <f t="shared" si="24"/>
        <v>75.02000000000001</v>
      </c>
      <c r="U26" s="201">
        <f t="shared" si="25"/>
        <v>10730.821999999993</v>
      </c>
    </row>
    <row r="27" spans="1:21" s="111" customFormat="1" ht="38.25" customHeight="1" x14ac:dyDescent="0.45">
      <c r="A27" s="327" t="s">
        <v>98</v>
      </c>
      <c r="B27" s="327"/>
      <c r="C27" s="202">
        <f>SUM(C25:C26)</f>
        <v>11441.338999999991</v>
      </c>
      <c r="D27" s="202">
        <f t="shared" ref="D27:T27" si="26">SUM(D25:D26)</f>
        <v>17.43</v>
      </c>
      <c r="E27" s="202">
        <f t="shared" si="26"/>
        <v>209.465</v>
      </c>
      <c r="F27" s="202">
        <f t="shared" si="26"/>
        <v>0</v>
      </c>
      <c r="G27" s="202">
        <f t="shared" si="26"/>
        <v>0</v>
      </c>
      <c r="H27" s="202">
        <f t="shared" si="26"/>
        <v>11458.768999999991</v>
      </c>
      <c r="I27" s="202">
        <f t="shared" si="26"/>
        <v>371.62499999999994</v>
      </c>
      <c r="J27" s="202">
        <f t="shared" si="26"/>
        <v>3.77</v>
      </c>
      <c r="K27" s="202">
        <f t="shared" si="26"/>
        <v>43.88</v>
      </c>
      <c r="L27" s="202">
        <f t="shared" si="26"/>
        <v>0</v>
      </c>
      <c r="M27" s="202">
        <f t="shared" si="26"/>
        <v>0</v>
      </c>
      <c r="N27" s="202">
        <f t="shared" si="26"/>
        <v>375.39499999999992</v>
      </c>
      <c r="O27" s="202">
        <f t="shared" si="26"/>
        <v>171.12</v>
      </c>
      <c r="P27" s="202">
        <f t="shared" si="26"/>
        <v>11.46</v>
      </c>
      <c r="Q27" s="202">
        <f t="shared" si="26"/>
        <v>107.62</v>
      </c>
      <c r="R27" s="202">
        <f t="shared" si="26"/>
        <v>0</v>
      </c>
      <c r="S27" s="202">
        <f t="shared" si="26"/>
        <v>0</v>
      </c>
      <c r="T27" s="202">
        <f t="shared" si="26"/>
        <v>182.58</v>
      </c>
      <c r="U27" s="229">
        <f t="shared" si="5"/>
        <v>12016.743999999992</v>
      </c>
    </row>
    <row r="28" spans="1:21" ht="38.25" customHeight="1" x14ac:dyDescent="0.45">
      <c r="A28" s="246">
        <v>17</v>
      </c>
      <c r="B28" s="246" t="s">
        <v>99</v>
      </c>
      <c r="C28" s="200">
        <f>'[6]January 2022'!H29</f>
        <v>4453.7930000000006</v>
      </c>
      <c r="D28" s="200">
        <v>5.27</v>
      </c>
      <c r="E28" s="200">
        <f>'[6]January 2022'!E29+'[6]February 2022'!D29</f>
        <v>64.23599999999999</v>
      </c>
      <c r="F28" s="200">
        <v>0</v>
      </c>
      <c r="G28" s="200">
        <f>'[6]January 2022'!G29+'[6]February 2022'!F29</f>
        <v>0</v>
      </c>
      <c r="H28" s="200">
        <f t="shared" ref="H28:H31" si="27">C28+(D28-F28)</f>
        <v>4459.063000000001</v>
      </c>
      <c r="I28" s="200">
        <f>'[6]January 2022'!N29</f>
        <v>56.089999999999996</v>
      </c>
      <c r="J28" s="200">
        <f>7.8</f>
        <v>7.8</v>
      </c>
      <c r="K28" s="200">
        <f>'[6]January 2022'!K29+'[6]February 2022'!J29</f>
        <v>60.319999999999993</v>
      </c>
      <c r="L28" s="200">
        <v>0</v>
      </c>
      <c r="M28" s="200">
        <f>'[6]January 2022'!M29+'[6]February 2022'!L29</f>
        <v>0</v>
      </c>
      <c r="N28" s="200">
        <f t="shared" ref="N28:N31" si="28">I28+(J28-L28)</f>
        <v>63.889999999999993</v>
      </c>
      <c r="O28" s="201">
        <f>'[6]January 2022'!T29</f>
        <v>138.08000000000001</v>
      </c>
      <c r="P28" s="200">
        <v>0</v>
      </c>
      <c r="Q28" s="200">
        <f>'[6]January 2022'!Q29+'[6]February 2022'!P29</f>
        <v>90.28</v>
      </c>
      <c r="R28" s="200">
        <v>0</v>
      </c>
      <c r="S28" s="200">
        <f>'[6]January 2022'!S29+'[6]February 2022'!R29</f>
        <v>0</v>
      </c>
      <c r="T28" s="201">
        <f t="shared" ref="T28:T31" si="29">O28+(P28-R28)</f>
        <v>138.08000000000001</v>
      </c>
      <c r="U28" s="201">
        <f t="shared" ref="U28:U31" si="30">H28+N28+T28</f>
        <v>4661.0330000000013</v>
      </c>
    </row>
    <row r="29" spans="1:21" ht="38.25" customHeight="1" x14ac:dyDescent="0.45">
      <c r="A29" s="246">
        <v>18</v>
      </c>
      <c r="B29" s="246" t="s">
        <v>100</v>
      </c>
      <c r="C29" s="200">
        <f>'[6]January 2022'!H30</f>
        <v>5861.3340000000007</v>
      </c>
      <c r="D29" s="200">
        <v>14.39</v>
      </c>
      <c r="E29" s="200">
        <f>'[6]January 2022'!E30+'[6]February 2022'!D30</f>
        <v>116.405</v>
      </c>
      <c r="F29" s="200">
        <v>0</v>
      </c>
      <c r="G29" s="200">
        <f>'[6]January 2022'!G30+'[6]February 2022'!F30</f>
        <v>0</v>
      </c>
      <c r="H29" s="200">
        <f t="shared" si="27"/>
        <v>5875.7240000000011</v>
      </c>
      <c r="I29" s="200">
        <f>'[6]January 2022'!N30</f>
        <v>0</v>
      </c>
      <c r="J29" s="200">
        <v>0</v>
      </c>
      <c r="K29" s="200">
        <f>'[6]January 2022'!K30+'[6]February 2022'!J30</f>
        <v>0</v>
      </c>
      <c r="L29" s="200">
        <v>0</v>
      </c>
      <c r="M29" s="200">
        <f>'[6]January 2022'!M30+'[6]February 2022'!L30</f>
        <v>0</v>
      </c>
      <c r="N29" s="200">
        <f t="shared" si="28"/>
        <v>0</v>
      </c>
      <c r="O29" s="201">
        <f>'[6]January 2022'!T30</f>
        <v>0.22</v>
      </c>
      <c r="P29" s="200">
        <v>0</v>
      </c>
      <c r="Q29" s="200">
        <f>'[6]January 2022'!Q30+'[6]February 2022'!P30</f>
        <v>0</v>
      </c>
      <c r="R29" s="200">
        <v>0</v>
      </c>
      <c r="S29" s="200">
        <f>'[6]January 2022'!S30+'[6]February 2022'!R30</f>
        <v>0</v>
      </c>
      <c r="T29" s="201">
        <f t="shared" si="29"/>
        <v>0.22</v>
      </c>
      <c r="U29" s="201">
        <f t="shared" si="30"/>
        <v>5875.9440000000013</v>
      </c>
    </row>
    <row r="30" spans="1:21" s="111" customFormat="1" ht="38.25" customHeight="1" x14ac:dyDescent="0.45">
      <c r="A30" s="246">
        <v>19</v>
      </c>
      <c r="B30" s="246" t="s">
        <v>101</v>
      </c>
      <c r="C30" s="200">
        <f>'[6]January 2022'!H31</f>
        <v>3039.3029999999994</v>
      </c>
      <c r="D30" s="200">
        <f>9.67+15.42</f>
        <v>25.09</v>
      </c>
      <c r="E30" s="200">
        <f>'[6]January 2022'!E31+'[6]February 2022'!D31</f>
        <v>57.748000000000005</v>
      </c>
      <c r="F30" s="200">
        <v>0</v>
      </c>
      <c r="G30" s="200">
        <f>'[6]January 2022'!G31+'[6]February 2022'!F31</f>
        <v>0</v>
      </c>
      <c r="H30" s="200">
        <f t="shared" si="27"/>
        <v>3064.3929999999996</v>
      </c>
      <c r="I30" s="200">
        <f>'[6]January 2022'!N31</f>
        <v>3.1600000000000037</v>
      </c>
      <c r="J30" s="200">
        <v>0</v>
      </c>
      <c r="K30" s="200">
        <f>'[6]January 2022'!K31+'[6]February 2022'!J31</f>
        <v>0</v>
      </c>
      <c r="L30" s="200">
        <v>0</v>
      </c>
      <c r="M30" s="200">
        <f>'[6]January 2022'!M31+'[6]February 2022'!L31</f>
        <v>0</v>
      </c>
      <c r="N30" s="200">
        <f t="shared" si="28"/>
        <v>3.1600000000000037</v>
      </c>
      <c r="O30" s="201">
        <f>'[6]January 2022'!T31</f>
        <v>128.47999999999999</v>
      </c>
      <c r="P30" s="200">
        <v>0</v>
      </c>
      <c r="Q30" s="200">
        <f>'[6]January 2022'!Q31+'[6]February 2022'!P31</f>
        <v>80.19</v>
      </c>
      <c r="R30" s="200">
        <v>0</v>
      </c>
      <c r="S30" s="200">
        <f>'[6]January 2022'!S31+'[6]February 2022'!R31</f>
        <v>0</v>
      </c>
      <c r="T30" s="201">
        <f t="shared" si="29"/>
        <v>128.47999999999999</v>
      </c>
      <c r="U30" s="201">
        <f t="shared" si="30"/>
        <v>3196.0329999999994</v>
      </c>
    </row>
    <row r="31" spans="1:21" ht="38.25" customHeight="1" x14ac:dyDescent="0.45">
      <c r="A31" s="246">
        <v>20</v>
      </c>
      <c r="B31" s="246" t="s">
        <v>102</v>
      </c>
      <c r="C31" s="200">
        <f>'[6]January 2022'!H32</f>
        <v>4404.5</v>
      </c>
      <c r="D31" s="200">
        <f>3.04+25.44</f>
        <v>28.48</v>
      </c>
      <c r="E31" s="200">
        <f>'[6]January 2022'!E32+'[6]February 2022'!D32</f>
        <v>82.906999999999996</v>
      </c>
      <c r="F31" s="200">
        <v>0</v>
      </c>
      <c r="G31" s="200">
        <f>'[6]January 2022'!G32+'[6]February 2022'!F32</f>
        <v>0</v>
      </c>
      <c r="H31" s="200">
        <f t="shared" si="27"/>
        <v>4432.9799999999996</v>
      </c>
      <c r="I31" s="200">
        <f>'[6]January 2022'!N32</f>
        <v>133.84</v>
      </c>
      <c r="J31" s="200">
        <v>0</v>
      </c>
      <c r="K31" s="200">
        <f>'[6]January 2022'!K32+'[6]February 2022'!J32</f>
        <v>8.43</v>
      </c>
      <c r="L31" s="200">
        <v>0</v>
      </c>
      <c r="M31" s="200">
        <f>'[6]January 2022'!M32+'[6]February 2022'!L32</f>
        <v>0</v>
      </c>
      <c r="N31" s="200">
        <f t="shared" si="28"/>
        <v>133.84</v>
      </c>
      <c r="O31" s="201">
        <f>'[6]January 2022'!T32</f>
        <v>271.04999999999995</v>
      </c>
      <c r="P31" s="200">
        <v>0</v>
      </c>
      <c r="Q31" s="200">
        <f>'[6]January 2022'!Q32+'[6]February 2022'!P32</f>
        <v>4.5</v>
      </c>
      <c r="R31" s="200">
        <v>0</v>
      </c>
      <c r="S31" s="200">
        <f>'[6]January 2022'!S32+'[6]February 2022'!R32</f>
        <v>0</v>
      </c>
      <c r="T31" s="201">
        <f t="shared" si="29"/>
        <v>271.04999999999995</v>
      </c>
      <c r="U31" s="201">
        <f t="shared" si="30"/>
        <v>4837.87</v>
      </c>
    </row>
    <row r="32" spans="1:21" s="111" customFormat="1" ht="38.25" customHeight="1" x14ac:dyDescent="0.4">
      <c r="A32" s="327" t="s">
        <v>99</v>
      </c>
      <c r="B32" s="327"/>
      <c r="C32" s="202">
        <f>SUM(C28:C31)</f>
        <v>17758.93</v>
      </c>
      <c r="D32" s="202">
        <f t="shared" ref="D32:U32" si="31">SUM(D28:D31)</f>
        <v>73.23</v>
      </c>
      <c r="E32" s="202">
        <f t="shared" si="31"/>
        <v>321.29599999999999</v>
      </c>
      <c r="F32" s="202">
        <f t="shared" si="31"/>
        <v>0</v>
      </c>
      <c r="G32" s="202">
        <f t="shared" si="31"/>
        <v>0</v>
      </c>
      <c r="H32" s="202">
        <f t="shared" si="31"/>
        <v>17832.160000000003</v>
      </c>
      <c r="I32" s="202">
        <f t="shared" si="31"/>
        <v>193.09</v>
      </c>
      <c r="J32" s="202">
        <f t="shared" si="31"/>
        <v>7.8</v>
      </c>
      <c r="K32" s="202">
        <f t="shared" si="31"/>
        <v>68.75</v>
      </c>
      <c r="L32" s="202">
        <f t="shared" si="31"/>
        <v>0</v>
      </c>
      <c r="M32" s="202">
        <f t="shared" si="31"/>
        <v>0</v>
      </c>
      <c r="N32" s="202">
        <f t="shared" si="31"/>
        <v>200.89</v>
      </c>
      <c r="O32" s="202">
        <f t="shared" si="31"/>
        <v>537.82999999999993</v>
      </c>
      <c r="P32" s="202">
        <f t="shared" si="31"/>
        <v>0</v>
      </c>
      <c r="Q32" s="202">
        <f t="shared" si="31"/>
        <v>174.97</v>
      </c>
      <c r="R32" s="202">
        <f t="shared" si="31"/>
        <v>0</v>
      </c>
      <c r="S32" s="202">
        <f t="shared" si="31"/>
        <v>0</v>
      </c>
      <c r="T32" s="202">
        <f t="shared" si="31"/>
        <v>537.82999999999993</v>
      </c>
      <c r="U32" s="202">
        <f t="shared" si="31"/>
        <v>18570.88</v>
      </c>
    </row>
    <row r="33" spans="1:21" ht="38.25" customHeight="1" x14ac:dyDescent="0.45">
      <c r="A33" s="246">
        <v>21</v>
      </c>
      <c r="B33" s="246" t="s">
        <v>103</v>
      </c>
      <c r="C33" s="200">
        <f>'[6]January 2022'!H34</f>
        <v>5850.3300000000008</v>
      </c>
      <c r="D33" s="200">
        <v>7.77</v>
      </c>
      <c r="E33" s="200">
        <f>'[6]January 2022'!E34+'[6]February 2022'!D34</f>
        <v>56.67</v>
      </c>
      <c r="F33" s="200">
        <v>0</v>
      </c>
      <c r="G33" s="200">
        <f>'[6]January 2022'!G34+'[6]February 2022'!F34</f>
        <v>0</v>
      </c>
      <c r="H33" s="200">
        <f t="shared" ref="H33:H36" si="32">C33+(D33-F33)</f>
        <v>5858.1000000000013</v>
      </c>
      <c r="I33" s="200">
        <f>'[6]January 2022'!N34</f>
        <v>0</v>
      </c>
      <c r="J33" s="200">
        <v>0</v>
      </c>
      <c r="K33" s="200">
        <f>'[6]January 2022'!K34+'[6]February 2022'!J34</f>
        <v>0</v>
      </c>
      <c r="L33" s="200">
        <v>0</v>
      </c>
      <c r="M33" s="200">
        <f>'[6]January 2022'!M34+'[6]February 2022'!L34</f>
        <v>0</v>
      </c>
      <c r="N33" s="200">
        <f t="shared" ref="N33:N36" si="33">I33+(J33-L33)</f>
        <v>0</v>
      </c>
      <c r="O33" s="201">
        <f>'[6]January 2022'!T34</f>
        <v>0</v>
      </c>
      <c r="P33" s="200">
        <v>0</v>
      </c>
      <c r="Q33" s="200">
        <f>'[6]January 2022'!Q34+'[6]February 2022'!P34</f>
        <v>0</v>
      </c>
      <c r="R33" s="200">
        <v>0</v>
      </c>
      <c r="S33" s="200">
        <f>'[6]January 2022'!S34+'[6]February 2022'!R34</f>
        <v>0</v>
      </c>
      <c r="T33" s="201">
        <f t="shared" ref="T33:T36" si="34">O33+(P33-R33)</f>
        <v>0</v>
      </c>
      <c r="U33" s="201">
        <f t="shared" ref="U33:U36" si="35">H33+N33+T33</f>
        <v>5858.1000000000013</v>
      </c>
    </row>
    <row r="34" spans="1:21" ht="38.25" customHeight="1" x14ac:dyDescent="0.45">
      <c r="A34" s="246">
        <v>22</v>
      </c>
      <c r="B34" s="246" t="s">
        <v>104</v>
      </c>
      <c r="C34" s="200">
        <f>'[6]January 2022'!H35</f>
        <v>4589.625</v>
      </c>
      <c r="D34" s="200">
        <v>16.14</v>
      </c>
      <c r="E34" s="200">
        <f>'[6]January 2022'!E35+'[6]February 2022'!D35</f>
        <v>97.33</v>
      </c>
      <c r="F34" s="200">
        <v>0</v>
      </c>
      <c r="G34" s="200">
        <f>'[6]January 2022'!G35+'[6]February 2022'!F35</f>
        <v>0</v>
      </c>
      <c r="H34" s="200">
        <f t="shared" si="32"/>
        <v>4605.7650000000003</v>
      </c>
      <c r="I34" s="200">
        <f>'[6]January 2022'!N35</f>
        <v>0.1</v>
      </c>
      <c r="J34" s="200">
        <v>0</v>
      </c>
      <c r="K34" s="200">
        <f>'[6]January 2022'!K35+'[6]February 2022'!J35</f>
        <v>0.1</v>
      </c>
      <c r="L34" s="200">
        <v>0</v>
      </c>
      <c r="M34" s="200">
        <f>'[6]January 2022'!M35+'[6]February 2022'!L35</f>
        <v>0</v>
      </c>
      <c r="N34" s="200">
        <f t="shared" si="33"/>
        <v>0.1</v>
      </c>
      <c r="O34" s="201">
        <f>'[6]January 2022'!T35</f>
        <v>16.43</v>
      </c>
      <c r="P34" s="200">
        <v>0</v>
      </c>
      <c r="Q34" s="200">
        <f>'[6]January 2022'!Q35+'[6]February 2022'!P35</f>
        <v>0</v>
      </c>
      <c r="R34" s="200">
        <v>0</v>
      </c>
      <c r="S34" s="200">
        <f>'[6]January 2022'!S35+'[6]February 2022'!R35</f>
        <v>0</v>
      </c>
      <c r="T34" s="201">
        <f t="shared" si="34"/>
        <v>16.43</v>
      </c>
      <c r="U34" s="201">
        <f t="shared" si="35"/>
        <v>4622.295000000001</v>
      </c>
    </row>
    <row r="35" spans="1:21" s="111" customFormat="1" ht="38.25" customHeight="1" x14ac:dyDescent="0.45">
      <c r="A35" s="246">
        <v>23</v>
      </c>
      <c r="B35" s="246" t="s">
        <v>105</v>
      </c>
      <c r="C35" s="200">
        <f>'[6]January 2022'!H36</f>
        <v>19366.370000000003</v>
      </c>
      <c r="D35" s="200">
        <v>0.5</v>
      </c>
      <c r="E35" s="200">
        <f>'[6]January 2022'!E36+'[6]February 2022'!D36</f>
        <v>9.2700000000000014</v>
      </c>
      <c r="F35" s="200">
        <v>0</v>
      </c>
      <c r="G35" s="200">
        <f>'[6]January 2022'!G36+'[6]February 2022'!F36</f>
        <v>0</v>
      </c>
      <c r="H35" s="200">
        <f t="shared" si="32"/>
        <v>19366.870000000003</v>
      </c>
      <c r="I35" s="200">
        <f>'[6]January 2022'!N36</f>
        <v>8.5</v>
      </c>
      <c r="J35" s="200">
        <v>0</v>
      </c>
      <c r="K35" s="200">
        <f>'[6]January 2022'!K36+'[6]February 2022'!J36</f>
        <v>2.17</v>
      </c>
      <c r="L35" s="200">
        <v>0</v>
      </c>
      <c r="M35" s="200">
        <f>'[6]January 2022'!M36+'[6]February 2022'!L36</f>
        <v>0</v>
      </c>
      <c r="N35" s="200">
        <f t="shared" si="33"/>
        <v>8.5</v>
      </c>
      <c r="O35" s="201">
        <f>'[6]January 2022'!T36</f>
        <v>0</v>
      </c>
      <c r="P35" s="200">
        <v>0</v>
      </c>
      <c r="Q35" s="200">
        <f>'[6]January 2022'!Q36+'[6]February 2022'!P36</f>
        <v>0</v>
      </c>
      <c r="R35" s="200">
        <v>0</v>
      </c>
      <c r="S35" s="200">
        <f>'[6]January 2022'!S36+'[6]February 2022'!R36</f>
        <v>0</v>
      </c>
      <c r="T35" s="201">
        <f t="shared" si="34"/>
        <v>0</v>
      </c>
      <c r="U35" s="201">
        <f t="shared" si="35"/>
        <v>19375.370000000003</v>
      </c>
    </row>
    <row r="36" spans="1:21" s="111" customFormat="1" ht="38.25" customHeight="1" x14ac:dyDescent="0.45">
      <c r="A36" s="246">
        <v>24</v>
      </c>
      <c r="B36" s="246" t="s">
        <v>106</v>
      </c>
      <c r="C36" s="200">
        <f>'[6]January 2022'!H37</f>
        <v>6992.8999999999987</v>
      </c>
      <c r="D36" s="200">
        <f>0.03+6.87+7</f>
        <v>13.9</v>
      </c>
      <c r="E36" s="200">
        <f>'[6]January 2022'!E37+'[6]February 2022'!D37</f>
        <v>30.299999999999997</v>
      </c>
      <c r="F36" s="200">
        <v>0</v>
      </c>
      <c r="G36" s="200">
        <f>'[6]January 2022'!G37+'[6]February 2022'!F37</f>
        <v>0</v>
      </c>
      <c r="H36" s="200">
        <f t="shared" si="32"/>
        <v>7006.7999999999984</v>
      </c>
      <c r="I36" s="200">
        <f>'[6]January 2022'!N37</f>
        <v>0</v>
      </c>
      <c r="J36" s="200">
        <v>0</v>
      </c>
      <c r="K36" s="200">
        <f>'[6]January 2022'!K37+'[6]February 2022'!J37</f>
        <v>0</v>
      </c>
      <c r="L36" s="200">
        <v>0</v>
      </c>
      <c r="M36" s="200">
        <f>'[6]January 2022'!M37+'[6]February 2022'!L37</f>
        <v>0</v>
      </c>
      <c r="N36" s="200">
        <f t="shared" si="33"/>
        <v>0</v>
      </c>
      <c r="O36" s="201">
        <f>'[6]January 2022'!T37</f>
        <v>3.44</v>
      </c>
      <c r="P36" s="200">
        <v>0</v>
      </c>
      <c r="Q36" s="200">
        <f>'[6]January 2022'!Q37+'[6]February 2022'!P37</f>
        <v>3.44</v>
      </c>
      <c r="R36" s="200">
        <v>0.34</v>
      </c>
      <c r="S36" s="200">
        <f>'[6]January 2022'!S37+'[6]February 2022'!R37</f>
        <v>0.34</v>
      </c>
      <c r="T36" s="201">
        <f t="shared" si="34"/>
        <v>3.1</v>
      </c>
      <c r="U36" s="201">
        <f t="shared" si="35"/>
        <v>7009.8999999999987</v>
      </c>
    </row>
    <row r="37" spans="1:21" s="111" customFormat="1" ht="38.25" customHeight="1" x14ac:dyDescent="0.4">
      <c r="A37" s="327" t="s">
        <v>107</v>
      </c>
      <c r="B37" s="327"/>
      <c r="C37" s="202">
        <f>SUM(C33:C36)</f>
        <v>36799.225000000006</v>
      </c>
      <c r="D37" s="202">
        <f t="shared" ref="D37:U37" si="36">SUM(D33:D36)</f>
        <v>38.31</v>
      </c>
      <c r="E37" s="202">
        <f t="shared" si="36"/>
        <v>193.57</v>
      </c>
      <c r="F37" s="202">
        <f t="shared" si="36"/>
        <v>0</v>
      </c>
      <c r="G37" s="202">
        <f t="shared" si="36"/>
        <v>0</v>
      </c>
      <c r="H37" s="202">
        <f t="shared" si="36"/>
        <v>36837.535000000003</v>
      </c>
      <c r="I37" s="202">
        <f t="shared" si="36"/>
        <v>8.6</v>
      </c>
      <c r="J37" s="202">
        <f t="shared" si="36"/>
        <v>0</v>
      </c>
      <c r="K37" s="202">
        <f t="shared" si="36"/>
        <v>2.27</v>
      </c>
      <c r="L37" s="202">
        <f t="shared" si="36"/>
        <v>0</v>
      </c>
      <c r="M37" s="202">
        <f t="shared" si="36"/>
        <v>0</v>
      </c>
      <c r="N37" s="202">
        <f t="shared" si="36"/>
        <v>8.6</v>
      </c>
      <c r="O37" s="202">
        <f t="shared" si="36"/>
        <v>19.87</v>
      </c>
      <c r="P37" s="202">
        <f t="shared" si="36"/>
        <v>0</v>
      </c>
      <c r="Q37" s="202">
        <f t="shared" si="36"/>
        <v>3.44</v>
      </c>
      <c r="R37" s="202">
        <f t="shared" si="36"/>
        <v>0.34</v>
      </c>
      <c r="S37" s="202">
        <f t="shared" si="36"/>
        <v>0.34</v>
      </c>
      <c r="T37" s="202">
        <f t="shared" si="36"/>
        <v>19.53</v>
      </c>
      <c r="U37" s="202">
        <f t="shared" si="36"/>
        <v>36865.665000000008</v>
      </c>
    </row>
    <row r="38" spans="1:21" s="145" customFormat="1" ht="38.25" customHeight="1" x14ac:dyDescent="0.4">
      <c r="A38" s="327" t="s">
        <v>108</v>
      </c>
      <c r="B38" s="327"/>
      <c r="C38" s="202">
        <f>C37+C32+C27</f>
        <v>65999.493999999992</v>
      </c>
      <c r="D38" s="202">
        <f t="shared" ref="D38:U38" si="37">D37+D32+D27</f>
        <v>128.97</v>
      </c>
      <c r="E38" s="202">
        <f t="shared" si="37"/>
        <v>724.33100000000002</v>
      </c>
      <c r="F38" s="202">
        <f t="shared" si="37"/>
        <v>0</v>
      </c>
      <c r="G38" s="202">
        <f t="shared" si="37"/>
        <v>0</v>
      </c>
      <c r="H38" s="202">
        <f t="shared" si="37"/>
        <v>66128.463999999993</v>
      </c>
      <c r="I38" s="202">
        <f t="shared" si="37"/>
        <v>573.31499999999994</v>
      </c>
      <c r="J38" s="202">
        <f t="shared" si="37"/>
        <v>11.57</v>
      </c>
      <c r="K38" s="202">
        <f t="shared" si="37"/>
        <v>114.9</v>
      </c>
      <c r="L38" s="202">
        <f t="shared" si="37"/>
        <v>0</v>
      </c>
      <c r="M38" s="202">
        <f t="shared" si="37"/>
        <v>0</v>
      </c>
      <c r="N38" s="202">
        <f t="shared" si="37"/>
        <v>584.88499999999988</v>
      </c>
      <c r="O38" s="202">
        <f t="shared" si="37"/>
        <v>728.81999999999994</v>
      </c>
      <c r="P38" s="202">
        <f t="shared" si="37"/>
        <v>11.46</v>
      </c>
      <c r="Q38" s="202">
        <f t="shared" si="37"/>
        <v>286.02999999999997</v>
      </c>
      <c r="R38" s="202">
        <f t="shared" si="37"/>
        <v>0.34</v>
      </c>
      <c r="S38" s="202">
        <f t="shared" si="37"/>
        <v>0.34</v>
      </c>
      <c r="T38" s="202">
        <f t="shared" si="37"/>
        <v>739.93999999999994</v>
      </c>
      <c r="U38" s="202">
        <f t="shared" si="37"/>
        <v>67453.289000000004</v>
      </c>
    </row>
    <row r="39" spans="1:21" ht="38.25" customHeight="1" x14ac:dyDescent="0.45">
      <c r="A39" s="246">
        <v>25</v>
      </c>
      <c r="B39" s="246" t="s">
        <v>109</v>
      </c>
      <c r="C39" s="200">
        <f>'[6]January 2022'!H40</f>
        <v>13752.688000000002</v>
      </c>
      <c r="D39" s="200">
        <v>7.35</v>
      </c>
      <c r="E39" s="200">
        <f>'[6]January 2022'!E40+'[6]February 2022'!D40</f>
        <v>106.61299999999999</v>
      </c>
      <c r="F39" s="200">
        <v>0</v>
      </c>
      <c r="G39" s="200">
        <f>'[6]January 2022'!G40+'[6]February 2022'!F40</f>
        <v>0</v>
      </c>
      <c r="H39" s="200">
        <f t="shared" ref="H39:H42" si="38">C39+(D39-F39)</f>
        <v>13760.038000000002</v>
      </c>
      <c r="I39" s="200">
        <f>'[6]January 2022'!N40</f>
        <v>0</v>
      </c>
      <c r="J39" s="200">
        <v>0</v>
      </c>
      <c r="K39" s="200">
        <f>'[6]January 2022'!K40+'[6]February 2022'!J40</f>
        <v>0</v>
      </c>
      <c r="L39" s="200">
        <v>0</v>
      </c>
      <c r="M39" s="200">
        <f>'[6]January 2022'!M40+'[6]February 2022'!L40</f>
        <v>0</v>
      </c>
      <c r="N39" s="200">
        <f t="shared" ref="N39:N42" si="39">I39+(J39-L39)</f>
        <v>0</v>
      </c>
      <c r="O39" s="201">
        <f>'[6]January 2022'!T40</f>
        <v>0</v>
      </c>
      <c r="P39" s="200">
        <v>0</v>
      </c>
      <c r="Q39" s="200">
        <f>'[6]January 2022'!Q40+'[6]February 2022'!P40</f>
        <v>0</v>
      </c>
      <c r="R39" s="200">
        <v>0</v>
      </c>
      <c r="S39" s="200">
        <f>'[6]January 2022'!S40+'[6]February 2022'!R40</f>
        <v>0</v>
      </c>
      <c r="T39" s="201">
        <f t="shared" ref="T39:T42" si="40">O39+(P39-R39)</f>
        <v>0</v>
      </c>
      <c r="U39" s="201">
        <f t="shared" ref="U39:U42" si="41">H39+N39+T39</f>
        <v>13760.038000000002</v>
      </c>
    </row>
    <row r="40" spans="1:21" ht="38.25" customHeight="1" x14ac:dyDescent="0.45">
      <c r="A40" s="246">
        <v>26</v>
      </c>
      <c r="B40" s="246" t="s">
        <v>110</v>
      </c>
      <c r="C40" s="200">
        <f>'[6]January 2022'!H41</f>
        <v>9884.3859999999913</v>
      </c>
      <c r="D40" s="200">
        <v>8.27</v>
      </c>
      <c r="E40" s="200">
        <f>'[6]January 2022'!E41+'[6]February 2022'!D41</f>
        <v>243.44500000000002</v>
      </c>
      <c r="F40" s="200">
        <v>0</v>
      </c>
      <c r="G40" s="200">
        <f>'[6]January 2022'!G41+'[6]February 2022'!F41</f>
        <v>0</v>
      </c>
      <c r="H40" s="200">
        <f t="shared" si="38"/>
        <v>9892.6559999999918</v>
      </c>
      <c r="I40" s="200">
        <f>'[6]January 2022'!N41</f>
        <v>0</v>
      </c>
      <c r="J40" s="200">
        <v>0</v>
      </c>
      <c r="K40" s="200">
        <f>'[6]January 2022'!K41+'[6]February 2022'!J41</f>
        <v>0</v>
      </c>
      <c r="L40" s="200">
        <v>0</v>
      </c>
      <c r="M40" s="200">
        <f>'[6]January 2022'!M41+'[6]February 2022'!L41</f>
        <v>0</v>
      </c>
      <c r="N40" s="200">
        <f t="shared" si="39"/>
        <v>0</v>
      </c>
      <c r="O40" s="201">
        <f>'[6]January 2022'!T41</f>
        <v>0</v>
      </c>
      <c r="P40" s="200">
        <v>0</v>
      </c>
      <c r="Q40" s="200">
        <f>'[6]January 2022'!Q41+'[6]February 2022'!P41</f>
        <v>0</v>
      </c>
      <c r="R40" s="200">
        <v>0</v>
      </c>
      <c r="S40" s="200">
        <f>'[6]January 2022'!S41+'[6]February 2022'!R41</f>
        <v>0</v>
      </c>
      <c r="T40" s="201">
        <f t="shared" si="40"/>
        <v>0</v>
      </c>
      <c r="U40" s="201">
        <f t="shared" si="41"/>
        <v>9892.6559999999918</v>
      </c>
    </row>
    <row r="41" spans="1:21" s="111" customFormat="1" ht="38.25" customHeight="1" x14ac:dyDescent="0.45">
      <c r="A41" s="246">
        <v>27</v>
      </c>
      <c r="B41" s="246" t="s">
        <v>111</v>
      </c>
      <c r="C41" s="200">
        <f>'[6]January 2022'!H42</f>
        <v>23639.493999999999</v>
      </c>
      <c r="D41" s="200">
        <v>28.81</v>
      </c>
      <c r="E41" s="200">
        <f>'[6]January 2022'!E42+'[6]February 2022'!D42</f>
        <v>158.39599999999999</v>
      </c>
      <c r="F41" s="200">
        <v>0</v>
      </c>
      <c r="G41" s="200">
        <f>'[6]January 2022'!G42+'[6]February 2022'!F42</f>
        <v>0</v>
      </c>
      <c r="H41" s="200">
        <f t="shared" si="38"/>
        <v>23668.304</v>
      </c>
      <c r="I41" s="200">
        <f>'[6]January 2022'!N42</f>
        <v>0</v>
      </c>
      <c r="J41" s="200">
        <v>0</v>
      </c>
      <c r="K41" s="200">
        <f>'[6]January 2022'!K42+'[6]February 2022'!J42</f>
        <v>0</v>
      </c>
      <c r="L41" s="200">
        <v>0</v>
      </c>
      <c r="M41" s="200">
        <f>'[6]January 2022'!M42+'[6]February 2022'!L42</f>
        <v>0</v>
      </c>
      <c r="N41" s="200">
        <f t="shared" si="39"/>
        <v>0</v>
      </c>
      <c r="O41" s="201">
        <f>'[6]January 2022'!T42</f>
        <v>0</v>
      </c>
      <c r="P41" s="200">
        <v>0</v>
      </c>
      <c r="Q41" s="200">
        <f>'[6]January 2022'!Q42+'[6]February 2022'!P42</f>
        <v>0</v>
      </c>
      <c r="R41" s="200">
        <v>0</v>
      </c>
      <c r="S41" s="200">
        <f>'[6]January 2022'!S42+'[6]February 2022'!R42</f>
        <v>0</v>
      </c>
      <c r="T41" s="201">
        <f t="shared" si="40"/>
        <v>0</v>
      </c>
      <c r="U41" s="201">
        <f t="shared" si="41"/>
        <v>23668.304</v>
      </c>
    </row>
    <row r="42" spans="1:21" ht="38.25" customHeight="1" x14ac:dyDescent="0.45">
      <c r="A42" s="246">
        <v>28</v>
      </c>
      <c r="B42" s="246" t="s">
        <v>112</v>
      </c>
      <c r="C42" s="200">
        <f>'[6]January 2022'!H43</f>
        <v>2069.3629999999998</v>
      </c>
      <c r="D42" s="200">
        <v>7.76</v>
      </c>
      <c r="E42" s="200">
        <f>'[6]January 2022'!E43+'[6]February 2022'!D43</f>
        <v>92.865000000000009</v>
      </c>
      <c r="F42" s="200">
        <v>0</v>
      </c>
      <c r="G42" s="200">
        <f>'[6]January 2022'!G43+'[6]February 2022'!F43</f>
        <v>0</v>
      </c>
      <c r="H42" s="200">
        <f t="shared" si="38"/>
        <v>2077.123</v>
      </c>
      <c r="I42" s="200">
        <f>'[6]January 2022'!N43</f>
        <v>0</v>
      </c>
      <c r="J42" s="200">
        <v>0</v>
      </c>
      <c r="K42" s="200">
        <f>'[6]January 2022'!K43+'[6]February 2022'!J43</f>
        <v>0</v>
      </c>
      <c r="L42" s="200">
        <v>0</v>
      </c>
      <c r="M42" s="200">
        <f>'[6]January 2022'!M43+'[6]February 2022'!L43</f>
        <v>0</v>
      </c>
      <c r="N42" s="200">
        <f t="shared" si="39"/>
        <v>0</v>
      </c>
      <c r="O42" s="201">
        <f>'[6]January 2022'!T43</f>
        <v>0</v>
      </c>
      <c r="P42" s="200">
        <v>0</v>
      </c>
      <c r="Q42" s="200">
        <f>'[6]January 2022'!Q43+'[6]February 2022'!P43</f>
        <v>0</v>
      </c>
      <c r="R42" s="200">
        <v>0</v>
      </c>
      <c r="S42" s="200">
        <f>'[6]January 2022'!S43+'[6]February 2022'!R43</f>
        <v>0</v>
      </c>
      <c r="T42" s="201">
        <f t="shared" si="40"/>
        <v>0</v>
      </c>
      <c r="U42" s="201">
        <f t="shared" si="41"/>
        <v>2077.123</v>
      </c>
    </row>
    <row r="43" spans="1:21" s="111" customFormat="1" ht="38.25" customHeight="1" x14ac:dyDescent="0.4">
      <c r="A43" s="327" t="s">
        <v>109</v>
      </c>
      <c r="B43" s="327"/>
      <c r="C43" s="202">
        <f>SUM(C39:C42)</f>
        <v>49345.93099999999</v>
      </c>
      <c r="D43" s="202">
        <f t="shared" ref="D43:U43" si="42">SUM(D39:D42)</f>
        <v>52.19</v>
      </c>
      <c r="E43" s="202">
        <f t="shared" si="42"/>
        <v>601.31899999999996</v>
      </c>
      <c r="F43" s="202">
        <f t="shared" si="42"/>
        <v>0</v>
      </c>
      <c r="G43" s="202">
        <f t="shared" si="42"/>
        <v>0</v>
      </c>
      <c r="H43" s="202">
        <f t="shared" si="42"/>
        <v>49398.120999999992</v>
      </c>
      <c r="I43" s="202">
        <f t="shared" si="42"/>
        <v>0</v>
      </c>
      <c r="J43" s="202">
        <f t="shared" si="42"/>
        <v>0</v>
      </c>
      <c r="K43" s="202">
        <f t="shared" si="42"/>
        <v>0</v>
      </c>
      <c r="L43" s="202">
        <f t="shared" si="42"/>
        <v>0</v>
      </c>
      <c r="M43" s="202">
        <f t="shared" si="42"/>
        <v>0</v>
      </c>
      <c r="N43" s="202">
        <f t="shared" si="42"/>
        <v>0</v>
      </c>
      <c r="O43" s="202">
        <f t="shared" si="42"/>
        <v>0</v>
      </c>
      <c r="P43" s="202">
        <f t="shared" si="42"/>
        <v>0</v>
      </c>
      <c r="Q43" s="202">
        <f t="shared" si="42"/>
        <v>0</v>
      </c>
      <c r="R43" s="202">
        <f t="shared" si="42"/>
        <v>0</v>
      </c>
      <c r="S43" s="202">
        <f t="shared" si="42"/>
        <v>0</v>
      </c>
      <c r="T43" s="202">
        <f t="shared" si="42"/>
        <v>0</v>
      </c>
      <c r="U43" s="202">
        <f t="shared" si="42"/>
        <v>49398.120999999992</v>
      </c>
    </row>
    <row r="44" spans="1:21" ht="38.25" customHeight="1" x14ac:dyDescent="0.45">
      <c r="A44" s="246">
        <v>29</v>
      </c>
      <c r="B44" s="246" t="s">
        <v>113</v>
      </c>
      <c r="C44" s="200">
        <f>'[6]January 2022'!H45</f>
        <v>14086.099999999999</v>
      </c>
      <c r="D44" s="200">
        <v>16.45</v>
      </c>
      <c r="E44" s="200">
        <f>'[6]January 2022'!E45+'[6]February 2022'!D45</f>
        <v>126.35000000000001</v>
      </c>
      <c r="F44" s="200">
        <v>0</v>
      </c>
      <c r="G44" s="200">
        <f>'[6]January 2022'!G45+'[6]February 2022'!F45</f>
        <v>43.16</v>
      </c>
      <c r="H44" s="200">
        <f t="shared" ref="H44:H47" si="43">C44+(D44-F44)</f>
        <v>14102.55</v>
      </c>
      <c r="I44" s="200">
        <f>'[6]January 2022'!N45</f>
        <v>3.5700000000000003</v>
      </c>
      <c r="J44" s="200">
        <v>1.53</v>
      </c>
      <c r="K44" s="200">
        <f>'[6]January 2022'!K45+'[6]February 2022'!J45</f>
        <v>4.59</v>
      </c>
      <c r="L44" s="200">
        <v>0</v>
      </c>
      <c r="M44" s="200">
        <f>'[6]January 2022'!M45+'[6]February 2022'!L45</f>
        <v>0</v>
      </c>
      <c r="N44" s="200">
        <f t="shared" ref="N44:N47" si="44">I44+(J44-L44)</f>
        <v>5.1000000000000005</v>
      </c>
      <c r="O44" s="201">
        <f>'[6]January 2022'!T45</f>
        <v>5.75</v>
      </c>
      <c r="P44" s="200">
        <f>4.42+1.81</f>
        <v>6.23</v>
      </c>
      <c r="Q44" s="200">
        <f>'[6]January 2022'!Q45+'[6]February 2022'!P45</f>
        <v>11.98</v>
      </c>
      <c r="R44" s="200">
        <v>0</v>
      </c>
      <c r="S44" s="200">
        <f>'[6]January 2022'!S45+'[6]February 2022'!R45</f>
        <v>0</v>
      </c>
      <c r="T44" s="201">
        <f t="shared" ref="T44:T47" si="45">O44+(P44-R44)</f>
        <v>11.98</v>
      </c>
      <c r="U44" s="201">
        <f t="shared" ref="U44:U47" si="46">H44+N44+T44</f>
        <v>14119.63</v>
      </c>
    </row>
    <row r="45" spans="1:21" ht="38.25" customHeight="1" x14ac:dyDescent="0.45">
      <c r="A45" s="246">
        <v>30</v>
      </c>
      <c r="B45" s="246" t="s">
        <v>114</v>
      </c>
      <c r="C45" s="200">
        <f>'[6]January 2022'!H46</f>
        <v>7226.55</v>
      </c>
      <c r="D45" s="200">
        <v>13.15</v>
      </c>
      <c r="E45" s="200">
        <f>'[6]January 2022'!E46+'[6]February 2022'!D46</f>
        <v>119.74000000000001</v>
      </c>
      <c r="F45" s="200">
        <v>0</v>
      </c>
      <c r="G45" s="200">
        <f>'[6]January 2022'!G46+'[6]February 2022'!F46</f>
        <v>0</v>
      </c>
      <c r="H45" s="200">
        <f t="shared" si="43"/>
        <v>7239.7</v>
      </c>
      <c r="I45" s="200">
        <f>'[6]January 2022'!N46</f>
        <v>0</v>
      </c>
      <c r="J45" s="200">
        <v>0</v>
      </c>
      <c r="K45" s="200">
        <f>'[6]January 2022'!K46+'[6]February 2022'!J46</f>
        <v>0</v>
      </c>
      <c r="L45" s="200">
        <v>0</v>
      </c>
      <c r="M45" s="200">
        <f>'[6]January 2022'!M46+'[6]February 2022'!L46</f>
        <v>0</v>
      </c>
      <c r="N45" s="200">
        <f t="shared" si="44"/>
        <v>0</v>
      </c>
      <c r="O45" s="201">
        <f>'[6]January 2022'!T46</f>
        <v>3.9</v>
      </c>
      <c r="P45" s="200">
        <v>2</v>
      </c>
      <c r="Q45" s="200">
        <f>'[6]January 2022'!Q46+'[6]February 2022'!P46</f>
        <v>5.9</v>
      </c>
      <c r="R45" s="200">
        <v>0</v>
      </c>
      <c r="S45" s="200">
        <f>'[6]January 2022'!S46+'[6]February 2022'!R46</f>
        <v>0</v>
      </c>
      <c r="T45" s="201">
        <f t="shared" si="45"/>
        <v>5.9</v>
      </c>
      <c r="U45" s="201">
        <f t="shared" si="46"/>
        <v>7245.5999999999995</v>
      </c>
    </row>
    <row r="46" spans="1:21" s="111" customFormat="1" ht="38.25" customHeight="1" x14ac:dyDescent="0.45">
      <c r="A46" s="246">
        <v>31</v>
      </c>
      <c r="B46" s="246" t="s">
        <v>115</v>
      </c>
      <c r="C46" s="200">
        <f>'[6]January 2022'!H47</f>
        <v>12266.040000000003</v>
      </c>
      <c r="D46" s="200">
        <v>17.13</v>
      </c>
      <c r="E46" s="200">
        <f>'[6]January 2022'!E47+'[6]February 2022'!D47</f>
        <v>82.36999999999999</v>
      </c>
      <c r="F46" s="200">
        <v>0</v>
      </c>
      <c r="G46" s="200">
        <f>'[6]January 2022'!G47+'[6]February 2022'!F47</f>
        <v>0</v>
      </c>
      <c r="H46" s="200">
        <f t="shared" si="43"/>
        <v>12283.170000000002</v>
      </c>
      <c r="I46" s="200">
        <f>'[6]January 2022'!N47</f>
        <v>1.2999999999999998</v>
      </c>
      <c r="J46" s="200">
        <v>0</v>
      </c>
      <c r="K46" s="200">
        <f>'[6]January 2022'!K47+'[6]February 2022'!J47</f>
        <v>0</v>
      </c>
      <c r="L46" s="200">
        <v>0</v>
      </c>
      <c r="M46" s="200">
        <f>'[6]January 2022'!M47+'[6]February 2022'!L47</f>
        <v>0</v>
      </c>
      <c r="N46" s="200">
        <f t="shared" si="44"/>
        <v>1.2999999999999998</v>
      </c>
      <c r="O46" s="201">
        <f>'[6]January 2022'!T47</f>
        <v>66.460000000000008</v>
      </c>
      <c r="P46" s="200">
        <v>9.91</v>
      </c>
      <c r="Q46" s="200">
        <f>'[6]January 2022'!Q47+'[6]February 2022'!P47</f>
        <v>29.82</v>
      </c>
      <c r="R46" s="200">
        <v>0</v>
      </c>
      <c r="S46" s="200">
        <f>'[6]January 2022'!S47+'[6]February 2022'!R47</f>
        <v>0</v>
      </c>
      <c r="T46" s="201">
        <f t="shared" si="45"/>
        <v>76.37</v>
      </c>
      <c r="U46" s="201">
        <f t="shared" si="46"/>
        <v>12360.840000000002</v>
      </c>
    </row>
    <row r="47" spans="1:21" s="111" customFormat="1" ht="38.25" customHeight="1" x14ac:dyDescent="0.45">
      <c r="A47" s="246">
        <v>32</v>
      </c>
      <c r="B47" s="246" t="s">
        <v>116</v>
      </c>
      <c r="C47" s="200">
        <f>'[6]January 2022'!H48</f>
        <v>11087.012000000008</v>
      </c>
      <c r="D47" s="200">
        <v>0.6</v>
      </c>
      <c r="E47" s="200">
        <f>'[6]January 2022'!E48+'[6]February 2022'!D48</f>
        <v>38.224999999999994</v>
      </c>
      <c r="F47" s="200">
        <v>0</v>
      </c>
      <c r="G47" s="200">
        <f>'[6]January 2022'!G48+'[6]February 2022'!F48</f>
        <v>0</v>
      </c>
      <c r="H47" s="200">
        <f t="shared" si="43"/>
        <v>11087.612000000008</v>
      </c>
      <c r="I47" s="200">
        <f>'[6]January 2022'!N48</f>
        <v>0</v>
      </c>
      <c r="J47" s="200">
        <v>0</v>
      </c>
      <c r="K47" s="200">
        <f>'[6]January 2022'!K48+'[6]February 2022'!J48</f>
        <v>0</v>
      </c>
      <c r="L47" s="200">
        <v>0</v>
      </c>
      <c r="M47" s="200">
        <f>'[6]January 2022'!M48+'[6]February 2022'!L48</f>
        <v>0</v>
      </c>
      <c r="N47" s="200">
        <f t="shared" si="44"/>
        <v>0</v>
      </c>
      <c r="O47" s="201">
        <f>'[6]January 2022'!T48</f>
        <v>15</v>
      </c>
      <c r="P47" s="200">
        <v>7.5</v>
      </c>
      <c r="Q47" s="200">
        <f>'[6]January 2022'!Q48+'[6]February 2022'!P48</f>
        <v>22.5</v>
      </c>
      <c r="R47" s="200">
        <v>0</v>
      </c>
      <c r="S47" s="200">
        <f>'[6]January 2022'!S48+'[6]February 2022'!R48</f>
        <v>0</v>
      </c>
      <c r="T47" s="201">
        <f t="shared" si="45"/>
        <v>22.5</v>
      </c>
      <c r="U47" s="201">
        <f t="shared" si="46"/>
        <v>11110.112000000008</v>
      </c>
    </row>
    <row r="48" spans="1:21" s="111" customFormat="1" ht="38.25" customHeight="1" x14ac:dyDescent="0.4">
      <c r="A48" s="327" t="s">
        <v>117</v>
      </c>
      <c r="B48" s="327"/>
      <c r="C48" s="202">
        <f>SUM(C44:C47)</f>
        <v>44665.702000000012</v>
      </c>
      <c r="D48" s="202">
        <f t="shared" ref="D48:U48" si="47">SUM(D44:D47)</f>
        <v>47.330000000000005</v>
      </c>
      <c r="E48" s="202">
        <f t="shared" si="47"/>
        <v>366.68500000000006</v>
      </c>
      <c r="F48" s="202">
        <f t="shared" si="47"/>
        <v>0</v>
      </c>
      <c r="G48" s="202">
        <f t="shared" si="47"/>
        <v>43.16</v>
      </c>
      <c r="H48" s="202">
        <f t="shared" si="47"/>
        <v>44713.032000000007</v>
      </c>
      <c r="I48" s="202">
        <f t="shared" si="47"/>
        <v>4.87</v>
      </c>
      <c r="J48" s="202">
        <f t="shared" si="47"/>
        <v>1.53</v>
      </c>
      <c r="K48" s="202">
        <f t="shared" si="47"/>
        <v>4.59</v>
      </c>
      <c r="L48" s="202">
        <f t="shared" si="47"/>
        <v>0</v>
      </c>
      <c r="M48" s="202">
        <f t="shared" si="47"/>
        <v>0</v>
      </c>
      <c r="N48" s="202">
        <f t="shared" si="47"/>
        <v>6.4</v>
      </c>
      <c r="O48" s="202">
        <f t="shared" si="47"/>
        <v>91.110000000000014</v>
      </c>
      <c r="P48" s="202">
        <f t="shared" si="47"/>
        <v>25.64</v>
      </c>
      <c r="Q48" s="202">
        <f t="shared" si="47"/>
        <v>70.2</v>
      </c>
      <c r="R48" s="202">
        <f t="shared" si="47"/>
        <v>0</v>
      </c>
      <c r="S48" s="202">
        <f t="shared" si="47"/>
        <v>0</v>
      </c>
      <c r="T48" s="202">
        <f t="shared" si="47"/>
        <v>116.75</v>
      </c>
      <c r="U48" s="202">
        <f t="shared" si="47"/>
        <v>44836.182000000008</v>
      </c>
    </row>
    <row r="49" spans="1:22" s="145" customFormat="1" ht="38.25" customHeight="1" x14ac:dyDescent="0.4">
      <c r="A49" s="327" t="s">
        <v>118</v>
      </c>
      <c r="B49" s="327"/>
      <c r="C49" s="202">
        <f>C48+C43</f>
        <v>94011.633000000002</v>
      </c>
      <c r="D49" s="202">
        <f t="shared" ref="D49:U49" si="48">D48+D43</f>
        <v>99.52000000000001</v>
      </c>
      <c r="E49" s="202">
        <f t="shared" si="48"/>
        <v>968.00400000000002</v>
      </c>
      <c r="F49" s="202">
        <f t="shared" si="48"/>
        <v>0</v>
      </c>
      <c r="G49" s="202">
        <f t="shared" si="48"/>
        <v>43.16</v>
      </c>
      <c r="H49" s="202">
        <f t="shared" si="48"/>
        <v>94111.152999999991</v>
      </c>
      <c r="I49" s="202">
        <f t="shared" si="48"/>
        <v>4.87</v>
      </c>
      <c r="J49" s="202">
        <f t="shared" si="48"/>
        <v>1.53</v>
      </c>
      <c r="K49" s="202">
        <f t="shared" si="48"/>
        <v>4.59</v>
      </c>
      <c r="L49" s="202">
        <f t="shared" si="48"/>
        <v>0</v>
      </c>
      <c r="M49" s="202">
        <f t="shared" si="48"/>
        <v>0</v>
      </c>
      <c r="N49" s="202">
        <f t="shared" si="48"/>
        <v>6.4</v>
      </c>
      <c r="O49" s="202">
        <f t="shared" si="48"/>
        <v>91.110000000000014</v>
      </c>
      <c r="P49" s="202">
        <f t="shared" si="48"/>
        <v>25.64</v>
      </c>
      <c r="Q49" s="202">
        <f t="shared" si="48"/>
        <v>70.2</v>
      </c>
      <c r="R49" s="202">
        <f t="shared" si="48"/>
        <v>0</v>
      </c>
      <c r="S49" s="202">
        <f t="shared" si="48"/>
        <v>0</v>
      </c>
      <c r="T49" s="202">
        <f t="shared" si="48"/>
        <v>116.75</v>
      </c>
      <c r="U49" s="202">
        <f t="shared" si="48"/>
        <v>94234.303</v>
      </c>
    </row>
    <row r="50" spans="1:22" s="146" customFormat="1" ht="38.25" customHeight="1" x14ac:dyDescent="0.4">
      <c r="A50" s="327" t="s">
        <v>119</v>
      </c>
      <c r="B50" s="327"/>
      <c r="C50" s="202">
        <f>C49+C38+C24</f>
        <v>172354.91999999998</v>
      </c>
      <c r="D50" s="202">
        <f t="shared" ref="D50:U50" si="49">D49+D38+D24</f>
        <v>237.44</v>
      </c>
      <c r="E50" s="202">
        <f t="shared" si="49"/>
        <v>1770.0119999999999</v>
      </c>
      <c r="F50" s="202">
        <f t="shared" si="49"/>
        <v>260.90999999999997</v>
      </c>
      <c r="G50" s="202">
        <f t="shared" si="49"/>
        <v>1055.6399999999999</v>
      </c>
      <c r="H50" s="202">
        <f t="shared" si="49"/>
        <v>172331.44999999995</v>
      </c>
      <c r="I50" s="202">
        <f t="shared" si="49"/>
        <v>2070.1660000000002</v>
      </c>
      <c r="J50" s="202">
        <f t="shared" si="49"/>
        <v>16.175000000000001</v>
      </c>
      <c r="K50" s="202">
        <f t="shared" si="49"/>
        <v>214.70400000000001</v>
      </c>
      <c r="L50" s="202">
        <f t="shared" si="49"/>
        <v>0</v>
      </c>
      <c r="M50" s="202">
        <f t="shared" si="49"/>
        <v>16.829999999999998</v>
      </c>
      <c r="N50" s="202">
        <f t="shared" si="49"/>
        <v>2086.3410000000003</v>
      </c>
      <c r="O50" s="202">
        <f t="shared" si="49"/>
        <v>4419.634</v>
      </c>
      <c r="P50" s="202">
        <f t="shared" si="49"/>
        <v>225.70999999999998</v>
      </c>
      <c r="Q50" s="202">
        <f t="shared" si="49"/>
        <v>1342.8120000000001</v>
      </c>
      <c r="R50" s="202">
        <f t="shared" si="49"/>
        <v>0.34</v>
      </c>
      <c r="S50" s="202">
        <f t="shared" si="49"/>
        <v>142.54999999999998</v>
      </c>
      <c r="T50" s="202">
        <f t="shared" si="49"/>
        <v>4645.0039999999999</v>
      </c>
      <c r="U50" s="202">
        <f t="shared" si="49"/>
        <v>179062.79499999998</v>
      </c>
      <c r="V50" s="202">
        <f t="shared" ref="V50" si="50">V49+V38+V27+V24</f>
        <v>0</v>
      </c>
    </row>
    <row r="51" spans="1:22" s="111" customFormat="1" ht="19.5" customHeight="1" x14ac:dyDescent="0.4">
      <c r="A51" s="115"/>
      <c r="B51" s="115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</row>
    <row r="52" spans="1:22" s="115" customFormat="1" ht="24.75" hidden="1" customHeight="1" x14ac:dyDescent="0.4">
      <c r="B52" s="237"/>
      <c r="C52" s="296" t="s">
        <v>54</v>
      </c>
      <c r="D52" s="296"/>
      <c r="E52" s="296"/>
      <c r="F52" s="296"/>
      <c r="G52" s="296"/>
      <c r="H52" s="118"/>
      <c r="I52" s="237"/>
      <c r="J52" s="237">
        <f>D50+J50+P50-F50-L50-R50</f>
        <v>218.07500000000002</v>
      </c>
      <c r="K52" s="237"/>
      <c r="L52" s="237"/>
      <c r="M52" s="237"/>
      <c r="N52" s="237"/>
      <c r="R52" s="237"/>
      <c r="U52" s="237"/>
    </row>
    <row r="53" spans="1:22" s="115" customFormat="1" ht="30" hidden="1" customHeight="1" x14ac:dyDescent="0.35">
      <c r="B53" s="237"/>
      <c r="C53" s="296" t="s">
        <v>55</v>
      </c>
      <c r="D53" s="296"/>
      <c r="E53" s="296"/>
      <c r="F53" s="296"/>
      <c r="G53" s="296"/>
      <c r="H53" s="119"/>
      <c r="I53" s="237"/>
      <c r="J53" s="237">
        <f>E50+K50+Q50-G50-M50-S50</f>
        <v>2112.5080000000003</v>
      </c>
      <c r="K53" s="237"/>
      <c r="L53" s="237"/>
      <c r="M53" s="237"/>
      <c r="N53" s="237"/>
      <c r="R53" s="237"/>
      <c r="T53" s="237"/>
    </row>
    <row r="54" spans="1:22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37">
        <f>H50+N50+T50</f>
        <v>179062.79499999995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37"/>
      <c r="E55" s="237"/>
      <c r="F55" s="237"/>
      <c r="G55" s="237"/>
      <c r="H55" s="119"/>
      <c r="I55" s="121"/>
      <c r="J55" s="237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37"/>
      <c r="E56" s="237"/>
      <c r="F56" s="237"/>
      <c r="G56" s="237"/>
      <c r="H56" s="119"/>
      <c r="I56" s="121"/>
      <c r="J56" s="237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01" t="s">
        <v>57</v>
      </c>
      <c r="C57" s="301"/>
      <c r="D57" s="301"/>
      <c r="E57" s="301"/>
      <c r="F57" s="301"/>
      <c r="G57" s="153"/>
      <c r="H57" s="154"/>
      <c r="I57" s="155"/>
      <c r="J57" s="302"/>
      <c r="K57" s="300"/>
      <c r="L57" s="300"/>
      <c r="M57" s="169" t="e">
        <f>#REF!+'dec-2021'!J53</f>
        <v>#REF!</v>
      </c>
      <c r="N57" s="154"/>
      <c r="O57" s="154"/>
      <c r="P57" s="239"/>
      <c r="Q57" s="301" t="s">
        <v>58</v>
      </c>
      <c r="R57" s="301"/>
      <c r="S57" s="301"/>
      <c r="T57" s="301"/>
      <c r="U57" s="301"/>
    </row>
    <row r="58" spans="1:22" s="152" customFormat="1" ht="37.5" hidden="1" customHeight="1" x14ac:dyDescent="0.45">
      <c r="B58" s="301" t="s">
        <v>59</v>
      </c>
      <c r="C58" s="301"/>
      <c r="D58" s="301"/>
      <c r="E58" s="301"/>
      <c r="F58" s="301"/>
      <c r="G58" s="154"/>
      <c r="H58" s="153"/>
      <c r="I58" s="156"/>
      <c r="J58" s="157"/>
      <c r="K58" s="238"/>
      <c r="L58" s="157"/>
      <c r="M58" s="154"/>
      <c r="N58" s="153"/>
      <c r="O58" s="154"/>
      <c r="P58" s="239"/>
      <c r="Q58" s="301" t="s">
        <v>59</v>
      </c>
      <c r="R58" s="301"/>
      <c r="S58" s="301"/>
      <c r="T58" s="301"/>
      <c r="U58" s="301"/>
    </row>
    <row r="59" spans="1:22" s="152" customFormat="1" ht="37.5" hidden="1" customHeight="1" x14ac:dyDescent="0.45">
      <c r="I59" s="158"/>
      <c r="J59" s="300" t="s">
        <v>61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00" t="s">
        <v>62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L4:M4"/>
    <mergeCell ref="N4:N5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O4:O5"/>
    <mergeCell ref="P4:Q4"/>
    <mergeCell ref="R4:S4"/>
    <mergeCell ref="T4:T5"/>
    <mergeCell ref="U4:U5"/>
    <mergeCell ref="A10:B10"/>
    <mergeCell ref="F4:G4"/>
    <mergeCell ref="H4:H5"/>
    <mergeCell ref="I4:I5"/>
    <mergeCell ref="J4:K4"/>
    <mergeCell ref="A50:B50"/>
    <mergeCell ref="A14:B14"/>
    <mergeCell ref="A18:B18"/>
    <mergeCell ref="A23:B23"/>
    <mergeCell ref="A24:B24"/>
    <mergeCell ref="A27:B27"/>
    <mergeCell ref="A32:B32"/>
    <mergeCell ref="A37:B37"/>
    <mergeCell ref="A38:B38"/>
    <mergeCell ref="A43:B43"/>
    <mergeCell ref="A48:B48"/>
    <mergeCell ref="A49:B49"/>
    <mergeCell ref="B58:F58"/>
    <mergeCell ref="Q58:U58"/>
    <mergeCell ref="J59:L59"/>
    <mergeCell ref="J60:L60"/>
    <mergeCell ref="C52:G52"/>
    <mergeCell ref="C53:G53"/>
    <mergeCell ref="C54:G54"/>
    <mergeCell ref="B57:F57"/>
    <mergeCell ref="J57:L57"/>
    <mergeCell ref="Q57:U57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6" zoomScale="55" zoomScaleNormal="55" workbookViewId="0">
      <selection activeCell="G13" sqref="G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customWidth="1"/>
    <col min="23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1.75" customHeight="1" x14ac:dyDescent="0.35">
      <c r="A2" s="370" t="s">
        <v>147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42"/>
    </row>
    <row r="4" spans="1:21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</row>
    <row r="5" spans="1:21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0</v>
      </c>
      <c r="E6" s="109">
        <v>0</v>
      </c>
      <c r="F6" s="109">
        <v>0</v>
      </c>
      <c r="G6" s="109">
        <v>0</v>
      </c>
      <c r="H6" s="109">
        <v>161.04000000000065</v>
      </c>
      <c r="I6" s="109">
        <v>130.80499999999995</v>
      </c>
      <c r="J6" s="109">
        <v>0.16</v>
      </c>
      <c r="K6" s="109">
        <v>0.16</v>
      </c>
      <c r="L6" s="109">
        <v>0</v>
      </c>
      <c r="M6" s="109">
        <v>0</v>
      </c>
      <c r="N6" s="109">
        <v>130.96499999999995</v>
      </c>
      <c r="O6" s="271">
        <v>283.68000000000012</v>
      </c>
      <c r="P6" s="109">
        <v>0.46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576.14500000000066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</v>
      </c>
      <c r="E7" s="109">
        <v>0</v>
      </c>
      <c r="F7" s="109">
        <v>0</v>
      </c>
      <c r="G7" s="109">
        <v>0</v>
      </c>
      <c r="H7" s="109">
        <v>497.47500000000002</v>
      </c>
      <c r="I7" s="109">
        <v>120.03</v>
      </c>
      <c r="J7" s="109">
        <v>0.878</v>
      </c>
      <c r="K7" s="109">
        <v>0.878</v>
      </c>
      <c r="L7" s="109">
        <v>0</v>
      </c>
      <c r="M7" s="109">
        <v>0</v>
      </c>
      <c r="N7" s="109">
        <v>120.908</v>
      </c>
      <c r="O7" s="271">
        <v>187.64000000000004</v>
      </c>
      <c r="P7" s="109">
        <v>17.309999999999999</v>
      </c>
      <c r="Q7" s="109">
        <v>17.309999999999999</v>
      </c>
      <c r="R7" s="109">
        <v>0</v>
      </c>
      <c r="S7" s="109">
        <v>0</v>
      </c>
      <c r="T7" s="271">
        <v>204.95000000000005</v>
      </c>
      <c r="U7" s="271">
        <v>823.33300000000008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0</v>
      </c>
      <c r="G8" s="109">
        <v>0</v>
      </c>
      <c r="H8" s="109">
        <v>743.9599999999997</v>
      </c>
      <c r="I8" s="109">
        <v>197.33300000000006</v>
      </c>
      <c r="J8" s="109">
        <v>0.88</v>
      </c>
      <c r="K8" s="109">
        <v>0.88</v>
      </c>
      <c r="L8" s="109">
        <v>0</v>
      </c>
      <c r="M8" s="109">
        <v>0</v>
      </c>
      <c r="N8" s="109">
        <v>198.21300000000005</v>
      </c>
      <c r="O8" s="271">
        <v>141.44</v>
      </c>
      <c r="P8" s="109">
        <v>16.2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1099.8129999999996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142.03400000000008</v>
      </c>
      <c r="J9" s="109">
        <v>7.0000000000000007E-2</v>
      </c>
      <c r="K9" s="109">
        <v>7.0000000000000007E-2</v>
      </c>
      <c r="L9" s="109">
        <v>0</v>
      </c>
      <c r="M9" s="109">
        <v>0</v>
      </c>
      <c r="N9" s="109">
        <v>142.10400000000007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375.274</v>
      </c>
    </row>
    <row r="10" spans="1:21" s="111" customFormat="1" ht="38.25" customHeight="1" x14ac:dyDescent="0.4">
      <c r="A10" s="323" t="s">
        <v>82</v>
      </c>
      <c r="B10" s="324"/>
      <c r="C10" s="110">
        <f>SUM(C6:C9)</f>
        <v>1402.4750000000004</v>
      </c>
      <c r="D10" s="110">
        <f t="shared" ref="D10:T10" si="0">SUM(D6:D9)</f>
        <v>0</v>
      </c>
      <c r="E10" s="110">
        <f t="shared" si="0"/>
        <v>0</v>
      </c>
      <c r="F10" s="110">
        <f t="shared" si="0"/>
        <v>0</v>
      </c>
      <c r="G10" s="110">
        <f t="shared" si="0"/>
        <v>0</v>
      </c>
      <c r="H10" s="110">
        <f t="shared" si="0"/>
        <v>1402.4750000000004</v>
      </c>
      <c r="I10" s="110">
        <f t="shared" si="0"/>
        <v>590.20200000000011</v>
      </c>
      <c r="J10" s="110">
        <f t="shared" si="0"/>
        <v>1.9880000000000002</v>
      </c>
      <c r="K10" s="110">
        <f t="shared" si="0"/>
        <v>1.9880000000000002</v>
      </c>
      <c r="L10" s="110">
        <f t="shared" si="0"/>
        <v>0</v>
      </c>
      <c r="M10" s="110">
        <f t="shared" si="0"/>
        <v>0</v>
      </c>
      <c r="N10" s="110">
        <f t="shared" si="0"/>
        <v>592.19000000000005</v>
      </c>
      <c r="O10" s="110">
        <f t="shared" si="0"/>
        <v>845.93000000000018</v>
      </c>
      <c r="P10" s="110">
        <f t="shared" si="0"/>
        <v>33.97</v>
      </c>
      <c r="Q10" s="110">
        <f t="shared" si="0"/>
        <v>33.97</v>
      </c>
      <c r="R10" s="110">
        <f t="shared" si="0"/>
        <v>0</v>
      </c>
      <c r="S10" s="110">
        <f t="shared" si="0"/>
        <v>0</v>
      </c>
      <c r="T10" s="110">
        <f t="shared" si="0"/>
        <v>879.90000000000009</v>
      </c>
      <c r="U10" s="272">
        <f t="shared" ref="U10:U27" si="1">T10+N10+H10</f>
        <v>2874.5650000000005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121.63300000000001</v>
      </c>
      <c r="J11" s="273">
        <v>0.06</v>
      </c>
      <c r="K11" s="109">
        <v>0.06</v>
      </c>
      <c r="L11" s="109">
        <v>0</v>
      </c>
      <c r="M11" s="109">
        <v>0</v>
      </c>
      <c r="N11" s="109">
        <v>121.69300000000001</v>
      </c>
      <c r="O11" s="271">
        <v>578.91</v>
      </c>
      <c r="P11" s="109">
        <v>31.49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2385.5829999999992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148.31400000000008</v>
      </c>
      <c r="J12" s="273">
        <v>0.52</v>
      </c>
      <c r="K12" s="109">
        <v>0.52</v>
      </c>
      <c r="L12" s="109">
        <v>0</v>
      </c>
      <c r="M12" s="109">
        <v>0</v>
      </c>
      <c r="N12" s="109">
        <v>148.83400000000009</v>
      </c>
      <c r="O12" s="271">
        <v>86.53</v>
      </c>
      <c r="P12" s="109">
        <v>0.67</v>
      </c>
      <c r="Q12" s="109">
        <v>0.67</v>
      </c>
      <c r="R12" s="109">
        <v>0</v>
      </c>
      <c r="S12" s="109">
        <v>0</v>
      </c>
      <c r="T12" s="271">
        <v>87.2</v>
      </c>
      <c r="U12" s="271">
        <v>1259.8039999999999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193.85399999999998</v>
      </c>
      <c r="J13" s="274">
        <v>0.54</v>
      </c>
      <c r="K13" s="109">
        <v>0.54</v>
      </c>
      <c r="L13" s="109">
        <v>0</v>
      </c>
      <c r="M13" s="109">
        <v>0</v>
      </c>
      <c r="N13" s="109">
        <v>194.39399999999998</v>
      </c>
      <c r="O13" s="271">
        <v>352.15999999999991</v>
      </c>
      <c r="P13" s="109">
        <v>31.61</v>
      </c>
      <c r="Q13" s="109">
        <v>31.61</v>
      </c>
      <c r="R13" s="109">
        <v>0</v>
      </c>
      <c r="S13" s="109">
        <v>0</v>
      </c>
      <c r="T13" s="271">
        <v>383.76999999999992</v>
      </c>
      <c r="U13" s="271">
        <v>2662.7439999999992</v>
      </c>
    </row>
    <row r="14" spans="1:21" s="111" customFormat="1" ht="38.25" customHeight="1" x14ac:dyDescent="0.4">
      <c r="A14" s="323" t="s">
        <v>86</v>
      </c>
      <c r="B14" s="324"/>
      <c r="C14" s="110">
        <f>SUM(C11:C13)</f>
        <v>4761.8399999999983</v>
      </c>
      <c r="D14" s="110">
        <f t="shared" ref="D14:T14" si="2">SUM(D11:D13)</f>
        <v>0</v>
      </c>
      <c r="E14" s="110">
        <f t="shared" si="2"/>
        <v>0</v>
      </c>
      <c r="F14" s="110">
        <f t="shared" si="2"/>
        <v>0</v>
      </c>
      <c r="G14" s="110">
        <f t="shared" si="2"/>
        <v>0</v>
      </c>
      <c r="H14" s="110">
        <f t="shared" si="2"/>
        <v>4761.8399999999983</v>
      </c>
      <c r="I14" s="110">
        <f t="shared" si="2"/>
        <v>463.8010000000001</v>
      </c>
      <c r="J14" s="110">
        <f t="shared" si="2"/>
        <v>1.1200000000000001</v>
      </c>
      <c r="K14" s="110">
        <f t="shared" si="2"/>
        <v>1.1200000000000001</v>
      </c>
      <c r="L14" s="110">
        <f t="shared" si="2"/>
        <v>0</v>
      </c>
      <c r="M14" s="110">
        <f t="shared" si="2"/>
        <v>0</v>
      </c>
      <c r="N14" s="110">
        <f t="shared" si="2"/>
        <v>464.92100000000005</v>
      </c>
      <c r="O14" s="110">
        <f t="shared" si="2"/>
        <v>1017.5999999999999</v>
      </c>
      <c r="P14" s="110">
        <f t="shared" si="2"/>
        <v>63.769999999999996</v>
      </c>
      <c r="Q14" s="110">
        <f t="shared" si="2"/>
        <v>63.769999999999996</v>
      </c>
      <c r="R14" s="110">
        <f t="shared" si="2"/>
        <v>0</v>
      </c>
      <c r="S14" s="110">
        <f t="shared" si="2"/>
        <v>0</v>
      </c>
      <c r="T14" s="110">
        <f t="shared" si="2"/>
        <v>1081.3699999999999</v>
      </c>
      <c r="U14" s="272">
        <f t="shared" si="1"/>
        <v>6308.1309999999985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0.17</v>
      </c>
      <c r="E15" s="109">
        <v>0.17</v>
      </c>
      <c r="F15" s="109">
        <v>0</v>
      </c>
      <c r="G15" s="109">
        <v>0</v>
      </c>
      <c r="H15" s="109">
        <v>1746.7819999999992</v>
      </c>
      <c r="I15" s="109">
        <v>111.02000000000002</v>
      </c>
      <c r="J15" s="109">
        <v>0.05</v>
      </c>
      <c r="K15" s="109">
        <v>0.05</v>
      </c>
      <c r="L15" s="109">
        <v>0</v>
      </c>
      <c r="M15" s="109">
        <v>0</v>
      </c>
      <c r="N15" s="109">
        <v>111.07000000000002</v>
      </c>
      <c r="O15" s="271">
        <v>111.39899999999999</v>
      </c>
      <c r="P15" s="109">
        <v>0.23</v>
      </c>
      <c r="Q15" s="109">
        <v>0.23</v>
      </c>
      <c r="R15" s="109">
        <v>0</v>
      </c>
      <c r="S15" s="109">
        <v>0</v>
      </c>
      <c r="T15" s="271">
        <v>111.62899999999999</v>
      </c>
      <c r="U15" s="271">
        <v>1969.4809999999991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22.076999999999991</v>
      </c>
      <c r="J16" s="109">
        <v>0.01</v>
      </c>
      <c r="K16" s="109">
        <v>0.01</v>
      </c>
      <c r="L16" s="109">
        <v>0</v>
      </c>
      <c r="M16" s="109">
        <v>0</v>
      </c>
      <c r="N16" s="109">
        <v>22.086999999999993</v>
      </c>
      <c r="O16" s="271">
        <v>408.27100000000002</v>
      </c>
      <c r="P16" s="109">
        <v>21.93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651.72199999999987</v>
      </c>
    </row>
    <row r="17" spans="1:21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16.36999999999999</v>
      </c>
      <c r="J17" s="109">
        <v>0.47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194.898</v>
      </c>
      <c r="P17" s="109">
        <v>22.229999999999997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21" s="111" customFormat="1" ht="38.25" customHeight="1" x14ac:dyDescent="0.4">
      <c r="A18" s="323" t="s">
        <v>89</v>
      </c>
      <c r="B18" s="324"/>
      <c r="C18" s="110">
        <f>SUM(C15:C17)</f>
        <v>2615.9109999999982</v>
      </c>
      <c r="D18" s="110">
        <f t="shared" ref="D18:T18" si="3">SUM(D15:D17)</f>
        <v>0.17</v>
      </c>
      <c r="E18" s="110">
        <f t="shared" si="3"/>
        <v>0.17</v>
      </c>
      <c r="F18" s="110">
        <f t="shared" si="3"/>
        <v>0</v>
      </c>
      <c r="G18" s="110">
        <f t="shared" si="3"/>
        <v>0</v>
      </c>
      <c r="H18" s="110">
        <f t="shared" si="3"/>
        <v>2616.0809999999983</v>
      </c>
      <c r="I18" s="110">
        <f t="shared" si="3"/>
        <v>149.46699999999998</v>
      </c>
      <c r="J18" s="110">
        <f t="shared" si="3"/>
        <v>0.53</v>
      </c>
      <c r="K18" s="110">
        <f t="shared" si="3"/>
        <v>0.53</v>
      </c>
      <c r="L18" s="110">
        <f t="shared" si="3"/>
        <v>0</v>
      </c>
      <c r="M18" s="110">
        <f t="shared" si="3"/>
        <v>0</v>
      </c>
      <c r="N18" s="110">
        <f t="shared" si="3"/>
        <v>149.99700000000001</v>
      </c>
      <c r="O18" s="110">
        <f t="shared" si="3"/>
        <v>714.56799999999998</v>
      </c>
      <c r="P18" s="110">
        <f t="shared" si="3"/>
        <v>44.39</v>
      </c>
      <c r="Q18" s="110">
        <f t="shared" si="3"/>
        <v>44.39</v>
      </c>
      <c r="R18" s="110">
        <f t="shared" si="3"/>
        <v>0</v>
      </c>
      <c r="S18" s="110">
        <f t="shared" si="3"/>
        <v>0</v>
      </c>
      <c r="T18" s="110">
        <f t="shared" si="3"/>
        <v>758.95800000000008</v>
      </c>
      <c r="U18" s="272">
        <f t="shared" si="1"/>
        <v>3525.0359999999982</v>
      </c>
    </row>
    <row r="19" spans="1:21" ht="38.25" customHeight="1" x14ac:dyDescent="0.35">
      <c r="A19" s="246">
        <v>8</v>
      </c>
      <c r="B19" s="246" t="s">
        <v>91</v>
      </c>
      <c r="C19" s="109">
        <v>1203.5449999999994</v>
      </c>
      <c r="D19" s="109">
        <v>0.85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152.30100000000002</v>
      </c>
      <c r="J19" s="109">
        <v>0.4</v>
      </c>
      <c r="K19" s="109">
        <v>0.4</v>
      </c>
      <c r="L19" s="109">
        <v>0</v>
      </c>
      <c r="M19" s="109">
        <v>0</v>
      </c>
      <c r="N19" s="109">
        <v>152.70100000000002</v>
      </c>
      <c r="O19" s="271">
        <v>341.93099999999993</v>
      </c>
      <c r="P19" s="109">
        <v>2.71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1701.7369999999992</v>
      </c>
    </row>
    <row r="20" spans="1:21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50.163000000000018</v>
      </c>
      <c r="J20" s="109">
        <v>0.25</v>
      </c>
      <c r="K20" s="109">
        <v>0.25</v>
      </c>
      <c r="L20" s="109">
        <v>0</v>
      </c>
      <c r="M20" s="109">
        <v>0</v>
      </c>
      <c r="N20" s="109">
        <v>50.413000000000018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459.60299999999989</v>
      </c>
    </row>
    <row r="21" spans="1:21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</v>
      </c>
      <c r="K21" s="109">
        <v>0</v>
      </c>
      <c r="L21" s="109">
        <v>0</v>
      </c>
      <c r="M21" s="109">
        <v>0</v>
      </c>
      <c r="N21" s="109">
        <v>15.600000000000005</v>
      </c>
      <c r="O21" s="271">
        <v>671.51</v>
      </c>
      <c r="P21" s="109">
        <v>0.3</v>
      </c>
      <c r="Q21" s="109">
        <v>0.3</v>
      </c>
      <c r="R21" s="109">
        <v>0</v>
      </c>
      <c r="S21" s="109">
        <v>0</v>
      </c>
      <c r="T21" s="271">
        <v>671.81</v>
      </c>
      <c r="U21" s="271">
        <v>714.47999999999979</v>
      </c>
    </row>
    <row r="22" spans="1:21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9.18</v>
      </c>
      <c r="E22" s="109">
        <v>9.18</v>
      </c>
      <c r="F22" s="109">
        <v>0</v>
      </c>
      <c r="G22" s="109">
        <v>0</v>
      </c>
      <c r="H22" s="109">
        <v>1182.1419999999998</v>
      </c>
      <c r="I22" s="109">
        <v>15.293999999999997</v>
      </c>
      <c r="J22" s="109">
        <v>0.32</v>
      </c>
      <c r="K22" s="109">
        <v>0.32</v>
      </c>
      <c r="L22" s="109">
        <v>0</v>
      </c>
      <c r="M22" s="109">
        <v>0</v>
      </c>
      <c r="N22" s="109">
        <v>15.613999999999997</v>
      </c>
      <c r="O22" s="271">
        <v>167.285</v>
      </c>
      <c r="P22" s="109">
        <v>0</v>
      </c>
      <c r="Q22" s="109">
        <v>0</v>
      </c>
      <c r="R22" s="109">
        <v>0</v>
      </c>
      <c r="S22" s="109">
        <v>0</v>
      </c>
      <c r="T22" s="271">
        <v>167.285</v>
      </c>
      <c r="U22" s="271">
        <v>1365.0409999999999</v>
      </c>
    </row>
    <row r="23" spans="1:21" s="111" customFormat="1" ht="38.25" customHeight="1" x14ac:dyDescent="0.4">
      <c r="A23" s="327" t="s">
        <v>94</v>
      </c>
      <c r="B23" s="327"/>
      <c r="C23" s="110">
        <f>SUM(C19:C22)</f>
        <v>2546.2669999999989</v>
      </c>
      <c r="D23" s="110">
        <f t="shared" ref="D23:T23" si="4">SUM(D19:D22)</f>
        <v>10.029999999999999</v>
      </c>
      <c r="E23" s="110">
        <f t="shared" si="4"/>
        <v>10.029999999999999</v>
      </c>
      <c r="F23" s="110">
        <f t="shared" si="4"/>
        <v>0</v>
      </c>
      <c r="G23" s="110">
        <f t="shared" si="4"/>
        <v>0</v>
      </c>
      <c r="H23" s="110">
        <f t="shared" si="4"/>
        <v>2556.2969999999987</v>
      </c>
      <c r="I23" s="110">
        <f t="shared" si="4"/>
        <v>233.358</v>
      </c>
      <c r="J23" s="110">
        <f t="shared" si="4"/>
        <v>0.97</v>
      </c>
      <c r="K23" s="110">
        <f t="shared" si="4"/>
        <v>0.97</v>
      </c>
      <c r="L23" s="110">
        <f t="shared" si="4"/>
        <v>0</v>
      </c>
      <c r="M23" s="110">
        <f t="shared" si="4"/>
        <v>0</v>
      </c>
      <c r="N23" s="110">
        <f t="shared" si="4"/>
        <v>234.32800000000003</v>
      </c>
      <c r="O23" s="110">
        <f t="shared" si="4"/>
        <v>1447.2259999999999</v>
      </c>
      <c r="P23" s="110">
        <f t="shared" si="4"/>
        <v>3.01</v>
      </c>
      <c r="Q23" s="110">
        <f t="shared" si="4"/>
        <v>3.01</v>
      </c>
      <c r="R23" s="110">
        <f t="shared" si="4"/>
        <v>0</v>
      </c>
      <c r="S23" s="110">
        <f t="shared" si="4"/>
        <v>0</v>
      </c>
      <c r="T23" s="110">
        <f t="shared" si="4"/>
        <v>1450.2359999999999</v>
      </c>
      <c r="U23" s="272">
        <f t="shared" si="1"/>
        <v>4240.860999999999</v>
      </c>
    </row>
    <row r="24" spans="1:21" s="145" customFormat="1" ht="38.25" customHeight="1" x14ac:dyDescent="0.4">
      <c r="A24" s="323" t="s">
        <v>95</v>
      </c>
      <c r="B24" s="324"/>
      <c r="C24" s="110">
        <f>C23+C18+C14+C10</f>
        <v>11326.492999999997</v>
      </c>
      <c r="D24" s="110">
        <f t="shared" ref="D24:U24" si="5">D23+D18+D14+D10</f>
        <v>10.199999999999999</v>
      </c>
      <c r="E24" s="110">
        <f t="shared" si="5"/>
        <v>10.199999999999999</v>
      </c>
      <c r="F24" s="110">
        <f t="shared" si="5"/>
        <v>0</v>
      </c>
      <c r="G24" s="110">
        <f t="shared" si="5"/>
        <v>0</v>
      </c>
      <c r="H24" s="110">
        <f t="shared" si="5"/>
        <v>11336.692999999996</v>
      </c>
      <c r="I24" s="110">
        <f t="shared" si="5"/>
        <v>1436.8280000000002</v>
      </c>
      <c r="J24" s="110">
        <f t="shared" si="5"/>
        <v>4.6080000000000005</v>
      </c>
      <c r="K24" s="110">
        <f t="shared" si="5"/>
        <v>4.6080000000000005</v>
      </c>
      <c r="L24" s="110">
        <f t="shared" si="5"/>
        <v>0</v>
      </c>
      <c r="M24" s="110">
        <f t="shared" si="5"/>
        <v>0</v>
      </c>
      <c r="N24" s="110">
        <f t="shared" si="5"/>
        <v>1441.4360000000001</v>
      </c>
      <c r="O24" s="110">
        <f t="shared" si="5"/>
        <v>4025.3240000000001</v>
      </c>
      <c r="P24" s="110">
        <f t="shared" si="5"/>
        <v>145.13999999999999</v>
      </c>
      <c r="Q24" s="110">
        <f t="shared" si="5"/>
        <v>145.13999999999999</v>
      </c>
      <c r="R24" s="110">
        <f t="shared" si="5"/>
        <v>0</v>
      </c>
      <c r="S24" s="110">
        <f t="shared" si="5"/>
        <v>0</v>
      </c>
      <c r="T24" s="110">
        <f t="shared" si="5"/>
        <v>4170.4639999999999</v>
      </c>
      <c r="U24" s="110">
        <f t="shared" si="5"/>
        <v>16948.592999999993</v>
      </c>
    </row>
    <row r="25" spans="1:21" ht="38.25" customHeight="1" x14ac:dyDescent="0.35">
      <c r="A25" s="246">
        <v>15</v>
      </c>
      <c r="B25" s="246" t="s">
        <v>96</v>
      </c>
      <c r="C25" s="109">
        <v>1183.6419999999994</v>
      </c>
      <c r="D25" s="109">
        <v>6.09</v>
      </c>
      <c r="E25" s="109">
        <v>6.09</v>
      </c>
      <c r="F25" s="109">
        <v>0</v>
      </c>
      <c r="G25" s="109">
        <v>0</v>
      </c>
      <c r="H25" s="109">
        <v>1189.7319999999993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0</v>
      </c>
      <c r="Q25" s="109">
        <v>0</v>
      </c>
      <c r="R25" s="109">
        <v>0</v>
      </c>
      <c r="S25" s="109">
        <v>0</v>
      </c>
      <c r="T25" s="271">
        <v>129.56</v>
      </c>
      <c r="U25" s="271">
        <v>1319.2919999999992</v>
      </c>
    </row>
    <row r="26" spans="1:21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6.12</v>
      </c>
      <c r="E26" s="109">
        <v>6.12</v>
      </c>
      <c r="F26" s="109">
        <v>0</v>
      </c>
      <c r="G26" s="109">
        <v>0</v>
      </c>
      <c r="H26" s="109">
        <v>10304.306999999993</v>
      </c>
      <c r="I26" s="109">
        <v>385.03499999999991</v>
      </c>
      <c r="J26" s="109">
        <v>5.16</v>
      </c>
      <c r="K26" s="109">
        <v>5.16</v>
      </c>
      <c r="L26" s="109">
        <v>0</v>
      </c>
      <c r="M26" s="109">
        <v>0</v>
      </c>
      <c r="N26" s="109">
        <v>390.19499999999994</v>
      </c>
      <c r="O26" s="271">
        <v>75.350000000000009</v>
      </c>
      <c r="P26" s="109">
        <v>0</v>
      </c>
      <c r="Q26" s="109">
        <v>0</v>
      </c>
      <c r="R26" s="109">
        <v>45.21</v>
      </c>
      <c r="S26" s="109">
        <v>45.21</v>
      </c>
      <c r="T26" s="271">
        <v>30.140000000000008</v>
      </c>
      <c r="U26" s="271">
        <v>10724.641999999993</v>
      </c>
    </row>
    <row r="27" spans="1:21" s="111" customFormat="1" ht="38.25" customHeight="1" x14ac:dyDescent="0.4">
      <c r="A27" s="327" t="s">
        <v>98</v>
      </c>
      <c r="B27" s="327"/>
      <c r="C27" s="110">
        <f>SUM(C25:C26)</f>
        <v>11481.828999999992</v>
      </c>
      <c r="D27" s="110">
        <f t="shared" ref="D27:T27" si="6">SUM(D25:D26)</f>
        <v>12.21</v>
      </c>
      <c r="E27" s="110">
        <f t="shared" si="6"/>
        <v>12.21</v>
      </c>
      <c r="F27" s="110">
        <f t="shared" si="6"/>
        <v>0</v>
      </c>
      <c r="G27" s="110">
        <f t="shared" si="6"/>
        <v>0</v>
      </c>
      <c r="H27" s="110">
        <f t="shared" si="6"/>
        <v>11494.038999999993</v>
      </c>
      <c r="I27" s="110">
        <f t="shared" si="6"/>
        <v>385.03499999999991</v>
      </c>
      <c r="J27" s="110">
        <f t="shared" si="6"/>
        <v>5.16</v>
      </c>
      <c r="K27" s="110">
        <f t="shared" si="6"/>
        <v>5.16</v>
      </c>
      <c r="L27" s="110">
        <f t="shared" si="6"/>
        <v>0</v>
      </c>
      <c r="M27" s="110">
        <f t="shared" si="6"/>
        <v>0</v>
      </c>
      <c r="N27" s="110">
        <f t="shared" si="6"/>
        <v>390.19499999999994</v>
      </c>
      <c r="O27" s="110">
        <f t="shared" si="6"/>
        <v>204.91000000000003</v>
      </c>
      <c r="P27" s="110">
        <f t="shared" si="6"/>
        <v>0</v>
      </c>
      <c r="Q27" s="110">
        <f t="shared" si="6"/>
        <v>0</v>
      </c>
      <c r="R27" s="110">
        <f t="shared" si="6"/>
        <v>45.21</v>
      </c>
      <c r="S27" s="110">
        <f t="shared" si="6"/>
        <v>45.21</v>
      </c>
      <c r="T27" s="110">
        <f t="shared" si="6"/>
        <v>159.70000000000002</v>
      </c>
      <c r="U27" s="272">
        <f t="shared" si="1"/>
        <v>12043.933999999994</v>
      </c>
    </row>
    <row r="28" spans="1:21" ht="38.25" customHeight="1" x14ac:dyDescent="0.35">
      <c r="A28" s="246">
        <v>17</v>
      </c>
      <c r="B28" s="246" t="s">
        <v>99</v>
      </c>
      <c r="C28" s="109">
        <v>4464.3330000000014</v>
      </c>
      <c r="D28" s="109">
        <v>10.6</v>
      </c>
      <c r="E28" s="109">
        <v>10.6</v>
      </c>
      <c r="F28" s="109">
        <v>0</v>
      </c>
      <c r="G28" s="109">
        <v>0</v>
      </c>
      <c r="H28" s="109">
        <v>4412.2130000000016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4621.9830000000011</v>
      </c>
    </row>
    <row r="29" spans="1:21" ht="38.25" customHeight="1" x14ac:dyDescent="0.35">
      <c r="A29" s="246">
        <v>18</v>
      </c>
      <c r="B29" s="246" t="s">
        <v>100</v>
      </c>
      <c r="C29" s="109">
        <v>5890.1140000000014</v>
      </c>
      <c r="D29" s="109">
        <v>8.7200000000000006</v>
      </c>
      <c r="E29" s="109">
        <v>8.7200000000000006</v>
      </c>
      <c r="F29" s="109">
        <v>0</v>
      </c>
      <c r="G29" s="109">
        <v>0</v>
      </c>
      <c r="H29" s="109">
        <v>6028.8940000000021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6029.1140000000023</v>
      </c>
    </row>
    <row r="30" spans="1:21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2.89</v>
      </c>
      <c r="E30" s="109">
        <v>2.89</v>
      </c>
      <c r="F30" s="109">
        <v>3.38</v>
      </c>
      <c r="G30" s="109">
        <v>3.38</v>
      </c>
      <c r="H30" s="109">
        <v>3073.5729999999994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3205.2129999999993</v>
      </c>
    </row>
    <row r="31" spans="1:21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2.42</v>
      </c>
      <c r="E31" s="109">
        <v>2.42</v>
      </c>
      <c r="F31" s="109">
        <v>0</v>
      </c>
      <c r="G31" s="109">
        <v>0</v>
      </c>
      <c r="H31" s="109">
        <v>4371.0999999999995</v>
      </c>
      <c r="I31" s="109">
        <v>133.84</v>
      </c>
      <c r="J31" s="109">
        <v>1.4</v>
      </c>
      <c r="K31" s="109">
        <v>1.4</v>
      </c>
      <c r="L31" s="109">
        <v>0</v>
      </c>
      <c r="M31" s="109">
        <v>0</v>
      </c>
      <c r="N31" s="109">
        <v>135.24</v>
      </c>
      <c r="O31" s="271">
        <v>271.04999999999995</v>
      </c>
      <c r="P31" s="109">
        <v>0</v>
      </c>
      <c r="Q31" s="109">
        <v>0</v>
      </c>
      <c r="R31" s="109">
        <v>27.41</v>
      </c>
      <c r="S31" s="109">
        <v>27.41</v>
      </c>
      <c r="T31" s="271">
        <v>243.63999999999996</v>
      </c>
      <c r="U31" s="271">
        <v>4749.9799999999996</v>
      </c>
    </row>
    <row r="32" spans="1:21" s="111" customFormat="1" ht="38.25" customHeight="1" x14ac:dyDescent="0.4">
      <c r="A32" s="327" t="s">
        <v>99</v>
      </c>
      <c r="B32" s="327"/>
      <c r="C32" s="110">
        <f>SUM(C28:C31)</f>
        <v>17864.530000000002</v>
      </c>
      <c r="D32" s="110">
        <f t="shared" ref="D32:U32" si="7">SUM(D28:D31)</f>
        <v>24.630000000000003</v>
      </c>
      <c r="E32" s="110">
        <f t="shared" si="7"/>
        <v>24.630000000000003</v>
      </c>
      <c r="F32" s="110">
        <f t="shared" si="7"/>
        <v>3.38</v>
      </c>
      <c r="G32" s="110">
        <f t="shared" si="7"/>
        <v>3.38</v>
      </c>
      <c r="H32" s="110">
        <f t="shared" si="7"/>
        <v>17885.780000000002</v>
      </c>
      <c r="I32" s="110">
        <f t="shared" si="7"/>
        <v>208.69</v>
      </c>
      <c r="J32" s="110">
        <f t="shared" si="7"/>
        <v>1.4</v>
      </c>
      <c r="K32" s="110">
        <f t="shared" si="7"/>
        <v>1.4</v>
      </c>
      <c r="L32" s="110">
        <f t="shared" si="7"/>
        <v>0</v>
      </c>
      <c r="M32" s="110">
        <f t="shared" si="7"/>
        <v>0</v>
      </c>
      <c r="N32" s="110">
        <f t="shared" si="7"/>
        <v>210.09</v>
      </c>
      <c r="O32" s="110">
        <f t="shared" si="7"/>
        <v>537.82999999999993</v>
      </c>
      <c r="P32" s="110">
        <f t="shared" si="7"/>
        <v>0</v>
      </c>
      <c r="Q32" s="110">
        <f t="shared" si="7"/>
        <v>0</v>
      </c>
      <c r="R32" s="110">
        <f t="shared" si="7"/>
        <v>27.41</v>
      </c>
      <c r="S32" s="110">
        <f t="shared" si="7"/>
        <v>27.41</v>
      </c>
      <c r="T32" s="110">
        <f t="shared" si="7"/>
        <v>510.41999999999996</v>
      </c>
      <c r="U32" s="110">
        <f t="shared" si="7"/>
        <v>18606.29</v>
      </c>
    </row>
    <row r="33" spans="1:21" ht="38.25" customHeight="1" x14ac:dyDescent="0.35">
      <c r="A33" s="246">
        <v>21</v>
      </c>
      <c r="B33" s="246" t="s">
        <v>103</v>
      </c>
      <c r="C33" s="109">
        <v>5866.1100000000015</v>
      </c>
      <c r="D33" s="109">
        <v>5.34</v>
      </c>
      <c r="E33" s="109">
        <v>5.34</v>
      </c>
      <c r="F33" s="109">
        <v>0</v>
      </c>
      <c r="G33" s="109">
        <v>0</v>
      </c>
      <c r="H33" s="109">
        <v>5871.4500000000016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5871.4500000000016</v>
      </c>
    </row>
    <row r="34" spans="1:21" ht="38.25" customHeight="1" x14ac:dyDescent="0.35">
      <c r="A34" s="246">
        <v>22</v>
      </c>
      <c r="B34" s="246" t="s">
        <v>104</v>
      </c>
      <c r="C34" s="109">
        <v>4624.9050000000007</v>
      </c>
      <c r="D34" s="109">
        <v>20.13</v>
      </c>
      <c r="E34" s="109">
        <v>20.13</v>
      </c>
      <c r="F34" s="109">
        <v>0</v>
      </c>
      <c r="G34" s="109">
        <v>0</v>
      </c>
      <c r="H34" s="109">
        <v>4645.0350000000008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4661.5650000000014</v>
      </c>
    </row>
    <row r="35" spans="1:21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0.1</v>
      </c>
      <c r="E35" s="109">
        <v>0.1</v>
      </c>
      <c r="F35" s="109">
        <v>0</v>
      </c>
      <c r="G35" s="109">
        <v>0</v>
      </c>
      <c r="H35" s="109">
        <v>19366.97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19375.47</v>
      </c>
    </row>
    <row r="36" spans="1:21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0.72</v>
      </c>
      <c r="E36" s="109">
        <v>0.72</v>
      </c>
      <c r="F36" s="109">
        <v>0</v>
      </c>
      <c r="G36" s="109">
        <v>0</v>
      </c>
      <c r="H36" s="109">
        <v>7008.3199999999988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7011.4199999999992</v>
      </c>
    </row>
    <row r="37" spans="1:21" s="111" customFormat="1" ht="38.25" customHeight="1" x14ac:dyDescent="0.4">
      <c r="A37" s="327" t="s">
        <v>107</v>
      </c>
      <c r="B37" s="327"/>
      <c r="C37" s="110">
        <f>SUM(C33:C36)</f>
        <v>36865.485000000001</v>
      </c>
      <c r="D37" s="110">
        <f t="shared" ref="D37:U37" si="8">SUM(D33:D36)</f>
        <v>26.29</v>
      </c>
      <c r="E37" s="110">
        <f t="shared" si="8"/>
        <v>26.29</v>
      </c>
      <c r="F37" s="110">
        <f t="shared" si="8"/>
        <v>0</v>
      </c>
      <c r="G37" s="110">
        <f t="shared" si="8"/>
        <v>0</v>
      </c>
      <c r="H37" s="110">
        <f t="shared" si="8"/>
        <v>36891.775000000001</v>
      </c>
      <c r="I37" s="110">
        <f t="shared" si="8"/>
        <v>8.6</v>
      </c>
      <c r="J37" s="110">
        <f t="shared" si="8"/>
        <v>0</v>
      </c>
      <c r="K37" s="110">
        <f t="shared" si="8"/>
        <v>0</v>
      </c>
      <c r="L37" s="110">
        <f t="shared" si="8"/>
        <v>0</v>
      </c>
      <c r="M37" s="110">
        <f t="shared" si="8"/>
        <v>0</v>
      </c>
      <c r="N37" s="110">
        <f t="shared" si="8"/>
        <v>8.6</v>
      </c>
      <c r="O37" s="110">
        <f t="shared" si="8"/>
        <v>19.53</v>
      </c>
      <c r="P37" s="110">
        <f t="shared" si="8"/>
        <v>0</v>
      </c>
      <c r="Q37" s="110">
        <f t="shared" si="8"/>
        <v>0</v>
      </c>
      <c r="R37" s="110">
        <f t="shared" si="8"/>
        <v>0</v>
      </c>
      <c r="S37" s="110">
        <f t="shared" si="8"/>
        <v>0</v>
      </c>
      <c r="T37" s="110">
        <f t="shared" si="8"/>
        <v>19.53</v>
      </c>
      <c r="U37" s="110">
        <f t="shared" si="8"/>
        <v>36919.905000000006</v>
      </c>
    </row>
    <row r="38" spans="1:21" s="145" customFormat="1" ht="38.25" customHeight="1" x14ac:dyDescent="0.4">
      <c r="A38" s="327" t="s">
        <v>108</v>
      </c>
      <c r="B38" s="327"/>
      <c r="C38" s="110">
        <f>C37+C32+C27</f>
        <v>66211.843999999997</v>
      </c>
      <c r="D38" s="110">
        <f t="shared" ref="D38:U38" si="9">D37+D32+D27</f>
        <v>63.13</v>
      </c>
      <c r="E38" s="110">
        <f t="shared" si="9"/>
        <v>63.13</v>
      </c>
      <c r="F38" s="110">
        <f t="shared" si="9"/>
        <v>3.38</v>
      </c>
      <c r="G38" s="110">
        <f t="shared" si="9"/>
        <v>3.38</v>
      </c>
      <c r="H38" s="110">
        <f t="shared" si="9"/>
        <v>66271.593999999997</v>
      </c>
      <c r="I38" s="110">
        <f t="shared" si="9"/>
        <v>602.32499999999993</v>
      </c>
      <c r="J38" s="110">
        <f t="shared" si="9"/>
        <v>6.5600000000000005</v>
      </c>
      <c r="K38" s="110">
        <f t="shared" si="9"/>
        <v>6.5600000000000005</v>
      </c>
      <c r="L38" s="110">
        <f t="shared" si="9"/>
        <v>0</v>
      </c>
      <c r="M38" s="110">
        <f t="shared" si="9"/>
        <v>0</v>
      </c>
      <c r="N38" s="110">
        <f t="shared" si="9"/>
        <v>608.88499999999999</v>
      </c>
      <c r="O38" s="110">
        <f t="shared" si="9"/>
        <v>762.27</v>
      </c>
      <c r="P38" s="110">
        <f t="shared" si="9"/>
        <v>0</v>
      </c>
      <c r="Q38" s="110">
        <f t="shared" si="9"/>
        <v>0</v>
      </c>
      <c r="R38" s="110">
        <f t="shared" si="9"/>
        <v>72.62</v>
      </c>
      <c r="S38" s="110">
        <f t="shared" si="9"/>
        <v>72.62</v>
      </c>
      <c r="T38" s="110">
        <f t="shared" si="9"/>
        <v>689.65</v>
      </c>
      <c r="U38" s="110">
        <f t="shared" si="9"/>
        <v>67570.129000000001</v>
      </c>
    </row>
    <row r="39" spans="1:21" ht="38.25" customHeight="1" x14ac:dyDescent="0.35">
      <c r="A39" s="246">
        <v>25</v>
      </c>
      <c r="B39" s="246" t="s">
        <v>109</v>
      </c>
      <c r="C39" s="109">
        <v>13785.088000000002</v>
      </c>
      <c r="D39" s="109">
        <v>23.57</v>
      </c>
      <c r="E39" s="109">
        <v>23.57</v>
      </c>
      <c r="F39" s="109">
        <v>0</v>
      </c>
      <c r="G39" s="109">
        <v>0</v>
      </c>
      <c r="H39" s="109">
        <v>13808.658000000001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13808.658000000001</v>
      </c>
    </row>
    <row r="40" spans="1:21" ht="38.25" customHeight="1" x14ac:dyDescent="0.35">
      <c r="A40" s="246">
        <v>26</v>
      </c>
      <c r="B40" s="246" t="s">
        <v>110</v>
      </c>
      <c r="C40" s="109">
        <v>10109.715999999991</v>
      </c>
      <c r="D40" s="109">
        <v>59.99</v>
      </c>
      <c r="E40" s="109">
        <v>59.99</v>
      </c>
      <c r="F40" s="109">
        <v>0</v>
      </c>
      <c r="G40" s="109">
        <v>0</v>
      </c>
      <c r="H40" s="109">
        <v>10169.705999999991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10169.705999999991</v>
      </c>
    </row>
    <row r="41" spans="1:21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11.32</v>
      </c>
      <c r="E41" s="109">
        <v>11.32</v>
      </c>
      <c r="F41" s="109">
        <v>0</v>
      </c>
      <c r="G41" s="109">
        <v>0</v>
      </c>
      <c r="H41" s="109">
        <v>23885.234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23885.234</v>
      </c>
    </row>
    <row r="42" spans="1:21" ht="38.25" customHeight="1" x14ac:dyDescent="0.35">
      <c r="A42" s="246">
        <v>28</v>
      </c>
      <c r="B42" s="246" t="s">
        <v>112</v>
      </c>
      <c r="C42" s="109">
        <v>2286.4630000000002</v>
      </c>
      <c r="D42" s="109">
        <v>7.84</v>
      </c>
      <c r="E42" s="109">
        <v>7.84</v>
      </c>
      <c r="F42" s="109">
        <v>0</v>
      </c>
      <c r="G42" s="109">
        <v>0</v>
      </c>
      <c r="H42" s="109">
        <v>2294.3030000000003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2294.3030000000003</v>
      </c>
    </row>
    <row r="43" spans="1:21" s="111" customFormat="1" ht="38.25" customHeight="1" x14ac:dyDescent="0.4">
      <c r="A43" s="327" t="s">
        <v>109</v>
      </c>
      <c r="B43" s="327"/>
      <c r="C43" s="110">
        <f>SUM(C39:C42)</f>
        <v>50055.180999999997</v>
      </c>
      <c r="D43" s="110">
        <f t="shared" ref="D43:U43" si="10">SUM(D39:D42)</f>
        <v>102.72</v>
      </c>
      <c r="E43" s="110">
        <f t="shared" si="10"/>
        <v>102.72</v>
      </c>
      <c r="F43" s="110">
        <f t="shared" si="10"/>
        <v>0</v>
      </c>
      <c r="G43" s="110">
        <f t="shared" si="10"/>
        <v>0</v>
      </c>
      <c r="H43" s="110">
        <f t="shared" si="10"/>
        <v>50157.900999999998</v>
      </c>
      <c r="I43" s="110">
        <f t="shared" si="10"/>
        <v>0</v>
      </c>
      <c r="J43" s="110">
        <f t="shared" si="10"/>
        <v>0</v>
      </c>
      <c r="K43" s="110">
        <f t="shared" si="10"/>
        <v>0</v>
      </c>
      <c r="L43" s="110">
        <f t="shared" si="10"/>
        <v>0</v>
      </c>
      <c r="M43" s="110">
        <f t="shared" si="10"/>
        <v>0</v>
      </c>
      <c r="N43" s="110">
        <f t="shared" si="10"/>
        <v>0</v>
      </c>
      <c r="O43" s="110">
        <f t="shared" si="10"/>
        <v>0</v>
      </c>
      <c r="P43" s="110">
        <f t="shared" si="10"/>
        <v>0</v>
      </c>
      <c r="Q43" s="110">
        <f t="shared" si="10"/>
        <v>0</v>
      </c>
      <c r="R43" s="110">
        <f t="shared" si="10"/>
        <v>0</v>
      </c>
      <c r="S43" s="110">
        <f t="shared" si="10"/>
        <v>0</v>
      </c>
      <c r="T43" s="110">
        <f t="shared" si="10"/>
        <v>0</v>
      </c>
      <c r="U43" s="110">
        <f t="shared" si="10"/>
        <v>50157.900999999998</v>
      </c>
    </row>
    <row r="44" spans="1:21" ht="38.25" customHeight="1" x14ac:dyDescent="0.35">
      <c r="A44" s="246">
        <v>29</v>
      </c>
      <c r="B44" s="246" t="s">
        <v>113</v>
      </c>
      <c r="C44" s="109">
        <v>14109.22</v>
      </c>
      <c r="D44" s="109">
        <v>4.49</v>
      </c>
      <c r="E44" s="109">
        <v>4.49</v>
      </c>
      <c r="F44" s="109">
        <v>0</v>
      </c>
      <c r="G44" s="109">
        <v>0</v>
      </c>
      <c r="H44" s="109">
        <v>14113.71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30.169999999999998</v>
      </c>
      <c r="P44" s="109">
        <v>59.61</v>
      </c>
      <c r="Q44" s="109">
        <v>59.61</v>
      </c>
      <c r="R44" s="109">
        <v>0</v>
      </c>
      <c r="S44" s="109">
        <v>0</v>
      </c>
      <c r="T44" s="271">
        <v>89.78</v>
      </c>
      <c r="U44" s="271">
        <v>14210.119999999999</v>
      </c>
    </row>
    <row r="45" spans="1:21" ht="38.25" customHeight="1" x14ac:dyDescent="0.35">
      <c r="A45" s="246">
        <v>30</v>
      </c>
      <c r="B45" s="246" t="s">
        <v>114</v>
      </c>
      <c r="C45" s="109">
        <v>7265.36</v>
      </c>
      <c r="D45" s="109">
        <v>13.23</v>
      </c>
      <c r="E45" s="109">
        <v>13.23</v>
      </c>
      <c r="F45" s="109">
        <v>0</v>
      </c>
      <c r="G45" s="109">
        <v>0</v>
      </c>
      <c r="H45" s="109">
        <v>7278.5899999999992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7.9</v>
      </c>
      <c r="P45" s="109">
        <v>0</v>
      </c>
      <c r="Q45" s="109">
        <v>0</v>
      </c>
      <c r="R45" s="109">
        <v>0.31</v>
      </c>
      <c r="S45" s="109">
        <v>0.31</v>
      </c>
      <c r="T45" s="271">
        <v>7.5900000000000007</v>
      </c>
      <c r="U45" s="271">
        <v>7286.1799999999994</v>
      </c>
    </row>
    <row r="46" spans="1:21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7.4</v>
      </c>
      <c r="E46" s="109">
        <v>7.4</v>
      </c>
      <c r="F46" s="109">
        <v>0</v>
      </c>
      <c r="G46" s="109">
        <v>0</v>
      </c>
      <c r="H46" s="109">
        <v>12300.660000000002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86.28</v>
      </c>
      <c r="P46" s="109">
        <v>0</v>
      </c>
      <c r="Q46" s="109">
        <v>0</v>
      </c>
      <c r="R46" s="109">
        <v>0.1</v>
      </c>
      <c r="S46" s="109">
        <v>0.1</v>
      </c>
      <c r="T46" s="271">
        <v>86.18</v>
      </c>
      <c r="U46" s="271">
        <v>12388.140000000001</v>
      </c>
    </row>
    <row r="47" spans="1:21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0.85</v>
      </c>
      <c r="E47" s="109">
        <v>0.85</v>
      </c>
      <c r="F47" s="109">
        <v>0</v>
      </c>
      <c r="G47" s="109">
        <v>0</v>
      </c>
      <c r="H47" s="109">
        <v>11091.042000000009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</v>
      </c>
      <c r="P47" s="109">
        <v>0.53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11121.572000000009</v>
      </c>
    </row>
    <row r="48" spans="1:21" s="111" customFormat="1" ht="38.25" customHeight="1" x14ac:dyDescent="0.4">
      <c r="A48" s="327" t="s">
        <v>117</v>
      </c>
      <c r="B48" s="327"/>
      <c r="C48" s="110">
        <f>SUM(C44:C47)</f>
        <v>44758.032000000007</v>
      </c>
      <c r="D48" s="110">
        <f t="shared" ref="D48:U48" si="11">SUM(D44:D47)</f>
        <v>25.97</v>
      </c>
      <c r="E48" s="110">
        <f t="shared" si="11"/>
        <v>25.97</v>
      </c>
      <c r="F48" s="110">
        <f t="shared" si="11"/>
        <v>0</v>
      </c>
      <c r="G48" s="110">
        <f t="shared" si="11"/>
        <v>0</v>
      </c>
      <c r="H48" s="110">
        <f t="shared" si="11"/>
        <v>44784.002000000008</v>
      </c>
      <c r="I48" s="110">
        <f t="shared" si="11"/>
        <v>7.9300000000000006</v>
      </c>
      <c r="J48" s="110">
        <f t="shared" si="11"/>
        <v>0</v>
      </c>
      <c r="K48" s="110">
        <f t="shared" si="11"/>
        <v>0</v>
      </c>
      <c r="L48" s="110">
        <f t="shared" si="11"/>
        <v>0</v>
      </c>
      <c r="M48" s="110">
        <f t="shared" si="11"/>
        <v>0</v>
      </c>
      <c r="N48" s="110">
        <f t="shared" si="11"/>
        <v>7.9300000000000006</v>
      </c>
      <c r="O48" s="110">
        <f t="shared" si="11"/>
        <v>154.35</v>
      </c>
      <c r="P48" s="110">
        <f t="shared" si="11"/>
        <v>60.14</v>
      </c>
      <c r="Q48" s="110">
        <f t="shared" si="11"/>
        <v>60.14</v>
      </c>
      <c r="R48" s="110">
        <f t="shared" si="11"/>
        <v>0.41000000000000003</v>
      </c>
      <c r="S48" s="110">
        <f t="shared" si="11"/>
        <v>0.41000000000000003</v>
      </c>
      <c r="T48" s="110">
        <f t="shared" si="11"/>
        <v>214.08</v>
      </c>
      <c r="U48" s="110">
        <f t="shared" si="11"/>
        <v>45006.01200000001</v>
      </c>
    </row>
    <row r="49" spans="1:22" s="145" customFormat="1" ht="38.25" customHeight="1" x14ac:dyDescent="0.4">
      <c r="A49" s="327" t="s">
        <v>118</v>
      </c>
      <c r="B49" s="327"/>
      <c r="C49" s="110">
        <f>C48+C43</f>
        <v>94813.213000000003</v>
      </c>
      <c r="D49" s="110">
        <f t="shared" ref="D49:U49" si="12">D48+D43</f>
        <v>128.69</v>
      </c>
      <c r="E49" s="110">
        <f t="shared" si="12"/>
        <v>128.69</v>
      </c>
      <c r="F49" s="110">
        <f t="shared" si="12"/>
        <v>0</v>
      </c>
      <c r="G49" s="110">
        <f t="shared" si="12"/>
        <v>0</v>
      </c>
      <c r="H49" s="110">
        <f t="shared" si="12"/>
        <v>94941.903000000006</v>
      </c>
      <c r="I49" s="110">
        <f t="shared" si="12"/>
        <v>7.9300000000000006</v>
      </c>
      <c r="J49" s="110">
        <f t="shared" si="12"/>
        <v>0</v>
      </c>
      <c r="K49" s="110">
        <f t="shared" si="12"/>
        <v>0</v>
      </c>
      <c r="L49" s="110">
        <f t="shared" si="12"/>
        <v>0</v>
      </c>
      <c r="M49" s="110">
        <f t="shared" si="12"/>
        <v>0</v>
      </c>
      <c r="N49" s="110">
        <f t="shared" si="12"/>
        <v>7.9300000000000006</v>
      </c>
      <c r="O49" s="110">
        <f t="shared" si="12"/>
        <v>154.35</v>
      </c>
      <c r="P49" s="110">
        <f t="shared" si="12"/>
        <v>60.14</v>
      </c>
      <c r="Q49" s="110">
        <f t="shared" si="12"/>
        <v>60.14</v>
      </c>
      <c r="R49" s="110">
        <f t="shared" si="12"/>
        <v>0.41000000000000003</v>
      </c>
      <c r="S49" s="110">
        <f t="shared" si="12"/>
        <v>0.41000000000000003</v>
      </c>
      <c r="T49" s="110">
        <f t="shared" si="12"/>
        <v>214.08</v>
      </c>
      <c r="U49" s="110">
        <f t="shared" si="12"/>
        <v>95163.913</v>
      </c>
    </row>
    <row r="50" spans="1:22" s="146" customFormat="1" ht="38.25" customHeight="1" x14ac:dyDescent="0.4">
      <c r="A50" s="327" t="s">
        <v>119</v>
      </c>
      <c r="B50" s="327"/>
      <c r="C50" s="110">
        <f>C49+C38+C24</f>
        <v>172351.55</v>
      </c>
      <c r="D50" s="110">
        <f t="shared" ref="D50:U50" si="13">D49+D38+D24</f>
        <v>202.01999999999998</v>
      </c>
      <c r="E50" s="110">
        <f t="shared" si="13"/>
        <v>202.01999999999998</v>
      </c>
      <c r="F50" s="110">
        <f t="shared" si="13"/>
        <v>3.38</v>
      </c>
      <c r="G50" s="110">
        <f t="shared" si="13"/>
        <v>3.38</v>
      </c>
      <c r="H50" s="110">
        <f t="shared" si="13"/>
        <v>172550.19</v>
      </c>
      <c r="I50" s="110">
        <f t="shared" si="13"/>
        <v>2047.0830000000001</v>
      </c>
      <c r="J50" s="110">
        <f t="shared" si="13"/>
        <v>11.168000000000001</v>
      </c>
      <c r="K50" s="110">
        <f t="shared" si="13"/>
        <v>11.168000000000001</v>
      </c>
      <c r="L50" s="110">
        <f t="shared" si="13"/>
        <v>0</v>
      </c>
      <c r="M50" s="110">
        <f t="shared" si="13"/>
        <v>0</v>
      </c>
      <c r="N50" s="110">
        <f t="shared" si="13"/>
        <v>2058.2510000000002</v>
      </c>
      <c r="O50" s="110">
        <f t="shared" si="13"/>
        <v>4941.9440000000004</v>
      </c>
      <c r="P50" s="110">
        <f t="shared" si="13"/>
        <v>205.27999999999997</v>
      </c>
      <c r="Q50" s="110">
        <f t="shared" si="13"/>
        <v>205.27999999999997</v>
      </c>
      <c r="R50" s="110">
        <f t="shared" si="13"/>
        <v>73.03</v>
      </c>
      <c r="S50" s="110">
        <f t="shared" si="13"/>
        <v>73.03</v>
      </c>
      <c r="T50" s="110">
        <f t="shared" si="13"/>
        <v>5074.1939999999995</v>
      </c>
      <c r="U50" s="110">
        <f t="shared" si="13"/>
        <v>179682.63500000001</v>
      </c>
      <c r="V50" s="202">
        <f t="shared" ref="V50" si="14">V49+V38+V27+V24</f>
        <v>0</v>
      </c>
    </row>
    <row r="51" spans="1:22" s="111" customFormat="1" ht="19.5" customHeight="1" x14ac:dyDescent="0.4">
      <c r="A51" s="115"/>
      <c r="B51" s="115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</row>
    <row r="52" spans="1:22" s="115" customFormat="1" ht="24.75" hidden="1" customHeight="1" x14ac:dyDescent="0.4">
      <c r="B52" s="241"/>
      <c r="C52" s="296" t="s">
        <v>54</v>
      </c>
      <c r="D52" s="296"/>
      <c r="E52" s="296"/>
      <c r="F52" s="296"/>
      <c r="G52" s="296"/>
      <c r="H52" s="118"/>
      <c r="I52" s="241"/>
      <c r="J52" s="241">
        <f>D50+J50+P50-F50-L50-R50</f>
        <v>342.05799999999999</v>
      </c>
      <c r="K52" s="241"/>
      <c r="L52" s="241"/>
      <c r="M52" s="241"/>
      <c r="N52" s="241"/>
      <c r="R52" s="241"/>
      <c r="U52" s="241"/>
    </row>
    <row r="53" spans="1:22" s="115" customFormat="1" ht="30" hidden="1" customHeight="1" x14ac:dyDescent="0.35">
      <c r="B53" s="241"/>
      <c r="C53" s="296" t="s">
        <v>55</v>
      </c>
      <c r="D53" s="296"/>
      <c r="E53" s="296"/>
      <c r="F53" s="296"/>
      <c r="G53" s="296"/>
      <c r="H53" s="119"/>
      <c r="I53" s="241"/>
      <c r="J53" s="241">
        <f>E50+K50+Q50-G50-M50-S50</f>
        <v>342.05799999999999</v>
      </c>
      <c r="K53" s="241"/>
      <c r="L53" s="241"/>
      <c r="M53" s="241"/>
      <c r="N53" s="241"/>
      <c r="R53" s="241"/>
      <c r="T53" s="241"/>
    </row>
    <row r="54" spans="1:22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41">
        <f>H50+N50+T50</f>
        <v>179682.63499999998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1"/>
      <c r="E55" s="241"/>
      <c r="F55" s="241"/>
      <c r="G55" s="241"/>
      <c r="H55" s="119"/>
      <c r="I55" s="121"/>
      <c r="J55" s="24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1"/>
      <c r="E56" s="241"/>
      <c r="F56" s="241"/>
      <c r="G56" s="241"/>
      <c r="H56" s="119"/>
      <c r="I56" s="121"/>
      <c r="J56" s="24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01" t="s">
        <v>57</v>
      </c>
      <c r="C57" s="301"/>
      <c r="D57" s="301"/>
      <c r="E57" s="301"/>
      <c r="F57" s="301"/>
      <c r="G57" s="153"/>
      <c r="H57" s="154"/>
      <c r="I57" s="155"/>
      <c r="J57" s="302"/>
      <c r="K57" s="300"/>
      <c r="L57" s="300"/>
      <c r="M57" s="169" t="e">
        <f>#REF!+'dec-2021'!J53</f>
        <v>#REF!</v>
      </c>
      <c r="N57" s="154"/>
      <c r="O57" s="154"/>
      <c r="P57" s="243"/>
      <c r="Q57" s="301" t="s">
        <v>58</v>
      </c>
      <c r="R57" s="301"/>
      <c r="S57" s="301"/>
      <c r="T57" s="301"/>
      <c r="U57" s="301"/>
    </row>
    <row r="58" spans="1:22" s="152" customFormat="1" ht="37.5" hidden="1" customHeight="1" x14ac:dyDescent="0.45">
      <c r="B58" s="301" t="s">
        <v>59</v>
      </c>
      <c r="C58" s="301"/>
      <c r="D58" s="301"/>
      <c r="E58" s="301"/>
      <c r="F58" s="301"/>
      <c r="G58" s="154"/>
      <c r="H58" s="153"/>
      <c r="I58" s="156"/>
      <c r="J58" s="157"/>
      <c r="K58" s="244"/>
      <c r="L58" s="157"/>
      <c r="M58" s="154"/>
      <c r="N58" s="153"/>
      <c r="O58" s="154"/>
      <c r="P58" s="243"/>
      <c r="Q58" s="301" t="s">
        <v>59</v>
      </c>
      <c r="R58" s="301"/>
      <c r="S58" s="301"/>
      <c r="T58" s="301"/>
      <c r="U58" s="301"/>
    </row>
    <row r="59" spans="1:22" s="152" customFormat="1" ht="37.5" hidden="1" customHeight="1" x14ac:dyDescent="0.45">
      <c r="I59" s="158"/>
      <c r="J59" s="300" t="s">
        <v>61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00" t="s">
        <v>62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1.75" customHeight="1" x14ac:dyDescent="0.35">
      <c r="A2" s="370" t="s">
        <v>146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47"/>
    </row>
    <row r="4" spans="1:21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</row>
    <row r="5" spans="1:21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47.73</v>
      </c>
      <c r="E6" s="109">
        <v>47.73</v>
      </c>
      <c r="F6" s="109">
        <v>0</v>
      </c>
      <c r="G6" s="109">
        <v>0</v>
      </c>
      <c r="H6" s="109">
        <v>208.77000000000064</v>
      </c>
      <c r="I6" s="109">
        <v>130.96499999999995</v>
      </c>
      <c r="J6" s="109">
        <v>0.46</v>
      </c>
      <c r="K6" s="109">
        <v>0.62</v>
      </c>
      <c r="L6" s="109">
        <v>0</v>
      </c>
      <c r="M6" s="109">
        <v>0</v>
      </c>
      <c r="N6" s="109">
        <v>131.42499999999995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624.33500000000072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0.09</v>
      </c>
      <c r="E7" s="109">
        <v>0.09</v>
      </c>
      <c r="F7" s="109">
        <v>0</v>
      </c>
      <c r="G7" s="109">
        <v>0</v>
      </c>
      <c r="H7" s="109">
        <v>497.565</v>
      </c>
      <c r="I7" s="109">
        <v>120.908</v>
      </c>
      <c r="J7" s="109">
        <v>0.32400000000000001</v>
      </c>
      <c r="K7" s="109">
        <v>1.202</v>
      </c>
      <c r="L7" s="109">
        <v>0</v>
      </c>
      <c r="M7" s="109">
        <v>0</v>
      </c>
      <c r="N7" s="109">
        <v>121.232</v>
      </c>
      <c r="O7" s="271">
        <v>204.95000000000005</v>
      </c>
      <c r="P7" s="109">
        <v>17.32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841.06700000000001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90</v>
      </c>
      <c r="G8" s="109">
        <v>90</v>
      </c>
      <c r="H8" s="109">
        <v>653.9599999999997</v>
      </c>
      <c r="I8" s="109">
        <v>198.21300000000005</v>
      </c>
      <c r="J8" s="109">
        <v>1.01</v>
      </c>
      <c r="K8" s="109">
        <v>1.8900000000000001</v>
      </c>
      <c r="L8" s="109">
        <v>0</v>
      </c>
      <c r="M8" s="109">
        <v>0</v>
      </c>
      <c r="N8" s="109">
        <v>199.22300000000004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1010.8229999999998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142.10400000000007</v>
      </c>
      <c r="J9" s="109">
        <v>0.15</v>
      </c>
      <c r="K9" s="109">
        <v>0.22</v>
      </c>
      <c r="L9" s="109">
        <v>0</v>
      </c>
      <c r="M9" s="109">
        <v>0</v>
      </c>
      <c r="N9" s="109">
        <v>142.25400000000008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375.42400000000004</v>
      </c>
    </row>
    <row r="10" spans="1:21" s="111" customFormat="1" ht="38.25" customHeight="1" x14ac:dyDescent="0.4">
      <c r="A10" s="323" t="s">
        <v>82</v>
      </c>
      <c r="B10" s="324"/>
      <c r="C10" s="110">
        <f>SUM(C6:C9)</f>
        <v>1402.4750000000004</v>
      </c>
      <c r="D10" s="110">
        <v>47.82</v>
      </c>
      <c r="E10" s="110">
        <v>47.82</v>
      </c>
      <c r="F10" s="110">
        <v>90</v>
      </c>
      <c r="G10" s="110">
        <v>90</v>
      </c>
      <c r="H10" s="110">
        <v>1360.2950000000003</v>
      </c>
      <c r="I10" s="110">
        <v>592.19000000000005</v>
      </c>
      <c r="J10" s="110">
        <v>1.944</v>
      </c>
      <c r="K10" s="110">
        <v>3.9320000000000004</v>
      </c>
      <c r="L10" s="110">
        <v>0</v>
      </c>
      <c r="M10" s="110">
        <v>0</v>
      </c>
      <c r="N10" s="110">
        <v>594.13400000000001</v>
      </c>
      <c r="O10" s="110">
        <v>879.90000000000009</v>
      </c>
      <c r="P10" s="110">
        <v>17.32</v>
      </c>
      <c r="Q10" s="110">
        <v>51.289999999999992</v>
      </c>
      <c r="R10" s="110">
        <v>0</v>
      </c>
      <c r="S10" s="110">
        <v>0</v>
      </c>
      <c r="T10" s="110">
        <v>897.22000000000014</v>
      </c>
      <c r="U10" s="272">
        <v>2851.6490000000003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121.69300000000001</v>
      </c>
      <c r="J11" s="273">
        <v>0.4</v>
      </c>
      <c r="K11" s="109">
        <v>0.46</v>
      </c>
      <c r="L11" s="109">
        <v>0</v>
      </c>
      <c r="M11" s="109">
        <v>0</v>
      </c>
      <c r="N11" s="109">
        <v>122.09300000000002</v>
      </c>
      <c r="O11" s="271">
        <v>610.4</v>
      </c>
      <c r="P11" s="109">
        <v>0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2385.9829999999993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148.83400000000009</v>
      </c>
      <c r="J12" s="273">
        <v>1.1200000000000001</v>
      </c>
      <c r="K12" s="109">
        <v>1.6400000000000001</v>
      </c>
      <c r="L12" s="109">
        <v>0</v>
      </c>
      <c r="M12" s="109">
        <v>0</v>
      </c>
      <c r="N12" s="109">
        <v>149.95400000000009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1260.924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194.39399999999998</v>
      </c>
      <c r="J13" s="274">
        <v>0.28999999999999998</v>
      </c>
      <c r="K13" s="109">
        <v>0.83000000000000007</v>
      </c>
      <c r="L13" s="109">
        <v>0</v>
      </c>
      <c r="M13" s="109">
        <v>0</v>
      </c>
      <c r="N13" s="109">
        <v>194.68399999999997</v>
      </c>
      <c r="O13" s="271">
        <v>383.76999999999992</v>
      </c>
      <c r="P13" s="109">
        <v>0.12</v>
      </c>
      <c r="Q13" s="109">
        <v>31.73</v>
      </c>
      <c r="R13" s="109">
        <v>0</v>
      </c>
      <c r="S13" s="109">
        <v>0</v>
      </c>
      <c r="T13" s="271">
        <v>383.88999999999993</v>
      </c>
      <c r="U13" s="271">
        <v>2663.1539999999991</v>
      </c>
    </row>
    <row r="14" spans="1:21" s="111" customFormat="1" ht="38.25" customHeight="1" x14ac:dyDescent="0.4">
      <c r="A14" s="323" t="s">
        <v>86</v>
      </c>
      <c r="B14" s="324"/>
      <c r="C14" s="110">
        <f>SUM(C11:C13)</f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464.92100000000005</v>
      </c>
      <c r="J14" s="110">
        <v>1.81</v>
      </c>
      <c r="K14" s="110">
        <v>2.93</v>
      </c>
      <c r="L14" s="110">
        <v>0</v>
      </c>
      <c r="M14" s="110">
        <v>0</v>
      </c>
      <c r="N14" s="110">
        <v>466.73100000000011</v>
      </c>
      <c r="O14" s="110">
        <v>1081.3699999999999</v>
      </c>
      <c r="P14" s="110">
        <v>0.12</v>
      </c>
      <c r="Q14" s="110">
        <v>63.89</v>
      </c>
      <c r="R14" s="110">
        <v>0</v>
      </c>
      <c r="S14" s="110">
        <v>0</v>
      </c>
      <c r="T14" s="110">
        <v>1081.49</v>
      </c>
      <c r="U14" s="272">
        <v>6310.0609999999979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0.92</v>
      </c>
      <c r="E15" s="109">
        <v>1.0900000000000001</v>
      </c>
      <c r="F15" s="109">
        <v>0.75</v>
      </c>
      <c r="G15" s="109">
        <v>0.75</v>
      </c>
      <c r="H15" s="109">
        <v>1746.9519999999993</v>
      </c>
      <c r="I15" s="109">
        <v>111.07000000000002</v>
      </c>
      <c r="J15" s="109">
        <v>0.05</v>
      </c>
      <c r="K15" s="109">
        <v>0.1</v>
      </c>
      <c r="L15" s="109">
        <v>0</v>
      </c>
      <c r="M15" s="109">
        <v>0</v>
      </c>
      <c r="N15" s="109">
        <v>111.12000000000002</v>
      </c>
      <c r="O15" s="271">
        <v>111.62899999999999</v>
      </c>
      <c r="P15" s="109">
        <v>0.57999999999999996</v>
      </c>
      <c r="Q15" s="109">
        <v>0.80999999999999994</v>
      </c>
      <c r="R15" s="109">
        <v>0</v>
      </c>
      <c r="S15" s="109">
        <v>0</v>
      </c>
      <c r="T15" s="271">
        <v>112.20899999999999</v>
      </c>
      <c r="U15" s="271">
        <v>1970.2809999999995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22.086999999999993</v>
      </c>
      <c r="J16" s="109">
        <v>1</v>
      </c>
      <c r="K16" s="109">
        <v>1.01</v>
      </c>
      <c r="L16" s="109">
        <v>0</v>
      </c>
      <c r="M16" s="109">
        <v>0</v>
      </c>
      <c r="N16" s="109">
        <v>23.086999999999993</v>
      </c>
      <c r="O16" s="271">
        <v>430.20100000000002</v>
      </c>
      <c r="P16" s="109">
        <v>0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652.72199999999987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16.839999999999989</v>
      </c>
      <c r="J17" s="109">
        <v>0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217.12799999999999</v>
      </c>
      <c r="P17" s="109">
        <v>0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132" s="111" customFormat="1" ht="38.25" customHeight="1" x14ac:dyDescent="0.4">
      <c r="A18" s="323" t="s">
        <v>89</v>
      </c>
      <c r="B18" s="324"/>
      <c r="C18" s="110">
        <f>SUM(C15:C17)</f>
        <v>2615.9109999999982</v>
      </c>
      <c r="D18" s="110">
        <v>0.92</v>
      </c>
      <c r="E18" s="110">
        <v>1.0900000000000001</v>
      </c>
      <c r="F18" s="110">
        <v>0.75</v>
      </c>
      <c r="G18" s="110">
        <v>0.75</v>
      </c>
      <c r="H18" s="110">
        <v>2616.2509999999984</v>
      </c>
      <c r="I18" s="110">
        <v>149.99700000000001</v>
      </c>
      <c r="J18" s="110">
        <v>1.05</v>
      </c>
      <c r="K18" s="110">
        <v>1.58</v>
      </c>
      <c r="L18" s="110">
        <v>0</v>
      </c>
      <c r="M18" s="110">
        <v>0</v>
      </c>
      <c r="N18" s="110">
        <v>151.04700000000003</v>
      </c>
      <c r="O18" s="110">
        <v>758.95800000000008</v>
      </c>
      <c r="P18" s="110">
        <v>0.57999999999999996</v>
      </c>
      <c r="Q18" s="110">
        <v>44.97</v>
      </c>
      <c r="R18" s="110">
        <v>0</v>
      </c>
      <c r="S18" s="110">
        <v>0</v>
      </c>
      <c r="T18" s="110">
        <v>759.53800000000001</v>
      </c>
      <c r="U18" s="272">
        <v>3526.8359999999984</v>
      </c>
    </row>
    <row r="19" spans="1:132" ht="38.25" customHeight="1" x14ac:dyDescent="0.35">
      <c r="A19" s="246">
        <v>8</v>
      </c>
      <c r="B19" s="246" t="s">
        <v>91</v>
      </c>
      <c r="C19" s="109">
        <v>1203.5449999999994</v>
      </c>
      <c r="D19" s="109">
        <v>0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152.70100000000002</v>
      </c>
      <c r="J19" s="109">
        <v>0.43</v>
      </c>
      <c r="K19" s="109">
        <v>0.83000000000000007</v>
      </c>
      <c r="L19" s="109">
        <v>0</v>
      </c>
      <c r="M19" s="109">
        <v>0</v>
      </c>
      <c r="N19" s="109">
        <v>153.13100000000003</v>
      </c>
      <c r="O19" s="271">
        <v>344.64099999999991</v>
      </c>
      <c r="P19" s="109">
        <v>0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1702.1669999999992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50.413000000000018</v>
      </c>
      <c r="J20" s="109">
        <v>0.02</v>
      </c>
      <c r="K20" s="109">
        <v>0.27</v>
      </c>
      <c r="L20" s="109">
        <v>0</v>
      </c>
      <c r="M20" s="109">
        <v>0</v>
      </c>
      <c r="N20" s="109">
        <v>50.433000000000021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459.62299999999993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0.02</v>
      </c>
      <c r="K21" s="109">
        <v>0.02</v>
      </c>
      <c r="L21" s="109">
        <v>0</v>
      </c>
      <c r="M21" s="109">
        <v>0</v>
      </c>
      <c r="N21" s="109">
        <v>15.620000000000005</v>
      </c>
      <c r="O21" s="271">
        <v>671.81</v>
      </c>
      <c r="P21" s="109">
        <v>0.14000000000000001</v>
      </c>
      <c r="Q21" s="109">
        <v>0.44</v>
      </c>
      <c r="R21" s="109">
        <v>0</v>
      </c>
      <c r="S21" s="109">
        <v>0</v>
      </c>
      <c r="T21" s="271">
        <v>671.94999999999993</v>
      </c>
      <c r="U21" s="271">
        <v>714.63999999999987</v>
      </c>
    </row>
    <row r="22" spans="1:132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0.52</v>
      </c>
      <c r="E22" s="109">
        <v>9.6999999999999993</v>
      </c>
      <c r="F22" s="109">
        <v>0</v>
      </c>
      <c r="G22" s="109">
        <v>0</v>
      </c>
      <c r="H22" s="109">
        <v>1182.6619999999998</v>
      </c>
      <c r="I22" s="109">
        <v>15.613999999999997</v>
      </c>
      <c r="J22" s="109">
        <v>0.08</v>
      </c>
      <c r="K22" s="109">
        <v>0.4</v>
      </c>
      <c r="L22" s="109">
        <v>0</v>
      </c>
      <c r="M22" s="109">
        <v>0</v>
      </c>
      <c r="N22" s="109">
        <v>15.693999999999997</v>
      </c>
      <c r="O22" s="271">
        <v>167.285</v>
      </c>
      <c r="P22" s="109">
        <v>81.650000000000006</v>
      </c>
      <c r="Q22" s="109">
        <v>81.650000000000006</v>
      </c>
      <c r="R22" s="109">
        <v>0</v>
      </c>
      <c r="S22" s="109">
        <v>0</v>
      </c>
      <c r="T22" s="271">
        <v>248.935</v>
      </c>
      <c r="U22" s="271">
        <v>1447.2909999999997</v>
      </c>
    </row>
    <row r="23" spans="1:132" s="111" customFormat="1" ht="38.25" customHeight="1" x14ac:dyDescent="0.4">
      <c r="A23" s="327" t="s">
        <v>94</v>
      </c>
      <c r="B23" s="327"/>
      <c r="C23" s="110">
        <f>SUM(C19:C22)</f>
        <v>2546.2669999999989</v>
      </c>
      <c r="D23" s="110">
        <v>0.52</v>
      </c>
      <c r="E23" s="110">
        <v>10.549999999999999</v>
      </c>
      <c r="F23" s="110">
        <v>0</v>
      </c>
      <c r="G23" s="110">
        <v>0</v>
      </c>
      <c r="H23" s="110">
        <v>2556.8169999999991</v>
      </c>
      <c r="I23" s="110">
        <v>234.32800000000003</v>
      </c>
      <c r="J23" s="110">
        <v>0.55000000000000004</v>
      </c>
      <c r="K23" s="110">
        <v>1.52</v>
      </c>
      <c r="L23" s="110">
        <v>0</v>
      </c>
      <c r="M23" s="110">
        <v>0</v>
      </c>
      <c r="N23" s="110">
        <v>234.87800000000004</v>
      </c>
      <c r="O23" s="110">
        <v>1450.2359999999999</v>
      </c>
      <c r="P23" s="110">
        <v>81.790000000000006</v>
      </c>
      <c r="Q23" s="110">
        <v>84.800000000000011</v>
      </c>
      <c r="R23" s="110">
        <v>0</v>
      </c>
      <c r="S23" s="110">
        <v>0</v>
      </c>
      <c r="T23" s="110">
        <v>1532.0259999999998</v>
      </c>
      <c r="U23" s="272">
        <v>4323.7209999999986</v>
      </c>
    </row>
    <row r="24" spans="1:132" s="145" customFormat="1" ht="38.25" customHeight="1" x14ac:dyDescent="0.4">
      <c r="A24" s="323" t="s">
        <v>95</v>
      </c>
      <c r="B24" s="324"/>
      <c r="C24" s="110">
        <f>C23+C18+C14+C10</f>
        <v>11326.492999999997</v>
      </c>
      <c r="D24" s="110">
        <v>49.26</v>
      </c>
      <c r="E24" s="110">
        <v>59.46</v>
      </c>
      <c r="F24" s="110">
        <v>90.75</v>
      </c>
      <c r="G24" s="110">
        <v>90.75</v>
      </c>
      <c r="H24" s="110">
        <v>11295.202999999996</v>
      </c>
      <c r="I24" s="110">
        <v>1441.4360000000001</v>
      </c>
      <c r="J24" s="110">
        <v>5.3540000000000001</v>
      </c>
      <c r="K24" s="110">
        <v>9.9619999999999997</v>
      </c>
      <c r="L24" s="110">
        <v>0</v>
      </c>
      <c r="M24" s="110">
        <v>0</v>
      </c>
      <c r="N24" s="110">
        <v>1446.7900000000002</v>
      </c>
      <c r="O24" s="110">
        <v>4170.4639999999999</v>
      </c>
      <c r="P24" s="110">
        <v>99.81</v>
      </c>
      <c r="Q24" s="110">
        <v>244.95000000000002</v>
      </c>
      <c r="R24" s="110">
        <v>0</v>
      </c>
      <c r="S24" s="110">
        <v>0</v>
      </c>
      <c r="T24" s="110">
        <v>4270.2740000000003</v>
      </c>
      <c r="U24" s="110">
        <v>17012.266999999996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1183.6419999999994</v>
      </c>
      <c r="D25" s="109">
        <v>1.77</v>
      </c>
      <c r="E25" s="109">
        <v>7.8599999999999994</v>
      </c>
      <c r="F25" s="109">
        <v>0</v>
      </c>
      <c r="G25" s="109">
        <v>0</v>
      </c>
      <c r="H25" s="109">
        <v>1191.5019999999993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27.41</v>
      </c>
      <c r="Q25" s="109">
        <v>27.41</v>
      </c>
      <c r="R25" s="109">
        <v>0.18</v>
      </c>
      <c r="S25" s="109">
        <v>0.18</v>
      </c>
      <c r="T25" s="271">
        <v>156.79</v>
      </c>
      <c r="U25" s="271">
        <v>1348.2919999999992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18.39</v>
      </c>
      <c r="E26" s="109">
        <v>24.51</v>
      </c>
      <c r="F26" s="109">
        <v>0</v>
      </c>
      <c r="G26" s="109">
        <v>0</v>
      </c>
      <c r="H26" s="109">
        <v>10322.696999999993</v>
      </c>
      <c r="I26" s="109">
        <v>390.19499999999994</v>
      </c>
      <c r="J26" s="109">
        <v>0.1</v>
      </c>
      <c r="K26" s="109">
        <v>5.26</v>
      </c>
      <c r="L26" s="109">
        <v>0</v>
      </c>
      <c r="M26" s="109">
        <v>0</v>
      </c>
      <c r="N26" s="109">
        <v>390.29499999999996</v>
      </c>
      <c r="O26" s="271">
        <v>30.140000000000008</v>
      </c>
      <c r="P26" s="109">
        <v>0</v>
      </c>
      <c r="Q26" s="109">
        <v>0</v>
      </c>
      <c r="R26" s="109">
        <v>0</v>
      </c>
      <c r="S26" s="109">
        <v>45.21</v>
      </c>
      <c r="T26" s="271">
        <v>30.140000000000008</v>
      </c>
      <c r="U26" s="271">
        <v>10743.131999999992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27" t="s">
        <v>98</v>
      </c>
      <c r="B27" s="327"/>
      <c r="C27" s="110">
        <f>SUM(C25:C26)</f>
        <v>11481.828999999992</v>
      </c>
      <c r="D27" s="110">
        <v>20.16</v>
      </c>
      <c r="E27" s="110">
        <v>32.370000000000005</v>
      </c>
      <c r="F27" s="110">
        <v>0</v>
      </c>
      <c r="G27" s="110">
        <v>0</v>
      </c>
      <c r="H27" s="110">
        <v>11514.198999999991</v>
      </c>
      <c r="I27" s="110">
        <v>390.19499999999994</v>
      </c>
      <c r="J27" s="110">
        <v>0.1</v>
      </c>
      <c r="K27" s="110">
        <v>5.26</v>
      </c>
      <c r="L27" s="110">
        <v>0</v>
      </c>
      <c r="M27" s="110">
        <v>0</v>
      </c>
      <c r="N27" s="110">
        <v>390.29499999999996</v>
      </c>
      <c r="O27" s="110">
        <v>159.70000000000002</v>
      </c>
      <c r="P27" s="110">
        <v>27.41</v>
      </c>
      <c r="Q27" s="110">
        <v>27.41</v>
      </c>
      <c r="R27" s="110">
        <v>0.18</v>
      </c>
      <c r="S27" s="110">
        <v>45.39</v>
      </c>
      <c r="T27" s="110">
        <v>186.93</v>
      </c>
      <c r="U27" s="272">
        <v>12091.423999999992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4464.3330000000014</v>
      </c>
      <c r="D28" s="109">
        <v>12.78</v>
      </c>
      <c r="E28" s="109">
        <v>23.38</v>
      </c>
      <c r="F28" s="109">
        <v>0</v>
      </c>
      <c r="G28" s="109">
        <v>0</v>
      </c>
      <c r="H28" s="109">
        <v>4424.9930000000013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4634.7630000000008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5890.1140000000014</v>
      </c>
      <c r="D29" s="109">
        <v>10.68</v>
      </c>
      <c r="E29" s="109">
        <v>19.399999999999999</v>
      </c>
      <c r="F29" s="109">
        <v>0</v>
      </c>
      <c r="G29" s="109">
        <v>0</v>
      </c>
      <c r="H29" s="109">
        <v>6039.5740000000023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6039.7940000000026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4.4349999999999996</v>
      </c>
      <c r="E30" s="109">
        <v>7.3249999999999993</v>
      </c>
      <c r="F30" s="109">
        <v>0</v>
      </c>
      <c r="G30" s="109">
        <v>3.38</v>
      </c>
      <c r="H30" s="109">
        <v>3078.0079999999994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3209.6479999999992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2.56</v>
      </c>
      <c r="E31" s="109">
        <v>4.9800000000000004</v>
      </c>
      <c r="F31" s="109">
        <v>0</v>
      </c>
      <c r="G31" s="109">
        <v>0</v>
      </c>
      <c r="H31" s="109">
        <v>4373.66</v>
      </c>
      <c r="I31" s="109">
        <v>135.24</v>
      </c>
      <c r="J31" s="109">
        <v>1.03</v>
      </c>
      <c r="K31" s="109">
        <v>2.4299999999999997</v>
      </c>
      <c r="L31" s="109">
        <v>0</v>
      </c>
      <c r="M31" s="109">
        <v>0</v>
      </c>
      <c r="N31" s="109">
        <v>136.27000000000001</v>
      </c>
      <c r="O31" s="271">
        <v>243.63999999999996</v>
      </c>
      <c r="P31" s="109">
        <v>0</v>
      </c>
      <c r="Q31" s="109">
        <v>0</v>
      </c>
      <c r="R31" s="109">
        <v>0</v>
      </c>
      <c r="S31" s="109">
        <v>27.41</v>
      </c>
      <c r="T31" s="271">
        <v>243.63999999999996</v>
      </c>
      <c r="U31" s="271">
        <v>4753.5700000000006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27" t="s">
        <v>99</v>
      </c>
      <c r="B32" s="327"/>
      <c r="C32" s="110">
        <f>SUM(C28:C31)</f>
        <v>17864.530000000002</v>
      </c>
      <c r="D32" s="110">
        <v>30.454999999999998</v>
      </c>
      <c r="E32" s="110">
        <v>55.085000000000008</v>
      </c>
      <c r="F32" s="110">
        <v>0</v>
      </c>
      <c r="G32" s="110">
        <v>3.38</v>
      </c>
      <c r="H32" s="110">
        <v>17916.235000000001</v>
      </c>
      <c r="I32" s="110">
        <v>210.09</v>
      </c>
      <c r="J32" s="110">
        <v>1.03</v>
      </c>
      <c r="K32" s="110">
        <v>2.4299999999999997</v>
      </c>
      <c r="L32" s="110">
        <v>0</v>
      </c>
      <c r="M32" s="110">
        <v>0</v>
      </c>
      <c r="N32" s="110">
        <v>211.12</v>
      </c>
      <c r="O32" s="110">
        <v>510.41999999999996</v>
      </c>
      <c r="P32" s="110">
        <v>0</v>
      </c>
      <c r="Q32" s="110">
        <v>0</v>
      </c>
      <c r="R32" s="110">
        <v>0</v>
      </c>
      <c r="S32" s="110">
        <v>27.41</v>
      </c>
      <c r="T32" s="110">
        <v>510.41999999999996</v>
      </c>
      <c r="U32" s="110">
        <v>18637.775000000005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5866.1100000000015</v>
      </c>
      <c r="D33" s="109">
        <v>9.7799999999999994</v>
      </c>
      <c r="E33" s="109">
        <v>15.12</v>
      </c>
      <c r="F33" s="109">
        <v>0</v>
      </c>
      <c r="G33" s="109">
        <v>0</v>
      </c>
      <c r="H33" s="109">
        <v>5881.2300000000014</v>
      </c>
      <c r="I33" s="109">
        <v>0</v>
      </c>
      <c r="J33" s="109">
        <v>0.55000000000000004</v>
      </c>
      <c r="K33" s="109">
        <v>0.55000000000000004</v>
      </c>
      <c r="L33" s="109">
        <v>0</v>
      </c>
      <c r="M33" s="109">
        <v>0</v>
      </c>
      <c r="N33" s="109">
        <v>0.55000000000000004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5881.7800000000016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4624.9050000000007</v>
      </c>
      <c r="D34" s="109">
        <v>9.1300000000000008</v>
      </c>
      <c r="E34" s="109">
        <v>29.259999999999998</v>
      </c>
      <c r="F34" s="109">
        <v>0</v>
      </c>
      <c r="G34" s="109">
        <v>0</v>
      </c>
      <c r="H34" s="109">
        <v>4654.1650000000009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4670.6950000000015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1</v>
      </c>
      <c r="E35" s="109">
        <v>1.1000000000000001</v>
      </c>
      <c r="F35" s="109">
        <v>0</v>
      </c>
      <c r="G35" s="109">
        <v>0</v>
      </c>
      <c r="H35" s="109">
        <v>19367.97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19376.47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1.07</v>
      </c>
      <c r="E36" s="109">
        <v>1.79</v>
      </c>
      <c r="F36" s="109">
        <v>0</v>
      </c>
      <c r="G36" s="109">
        <v>0</v>
      </c>
      <c r="H36" s="109">
        <v>7009.3899999999985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7012.4899999999989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27" t="s">
        <v>107</v>
      </c>
      <c r="B37" s="327"/>
      <c r="C37" s="110">
        <f>SUM(C33:C36)</f>
        <v>36865.485000000001</v>
      </c>
      <c r="D37" s="110">
        <v>20.98</v>
      </c>
      <c r="E37" s="110">
        <v>47.269999999999996</v>
      </c>
      <c r="F37" s="110">
        <v>0</v>
      </c>
      <c r="G37" s="110">
        <v>0</v>
      </c>
      <c r="H37" s="110">
        <v>36912.755000000005</v>
      </c>
      <c r="I37" s="110">
        <v>8.6</v>
      </c>
      <c r="J37" s="110">
        <v>0.55000000000000004</v>
      </c>
      <c r="K37" s="110">
        <v>0.55000000000000004</v>
      </c>
      <c r="L37" s="110">
        <v>0</v>
      </c>
      <c r="M37" s="110">
        <v>0</v>
      </c>
      <c r="N37" s="110">
        <v>9.15</v>
      </c>
      <c r="O37" s="110">
        <v>19.53</v>
      </c>
      <c r="P37" s="110">
        <v>0</v>
      </c>
      <c r="Q37" s="110">
        <v>0</v>
      </c>
      <c r="R37" s="110">
        <v>0</v>
      </c>
      <c r="S37" s="110">
        <v>0</v>
      </c>
      <c r="T37" s="110">
        <v>19.53</v>
      </c>
      <c r="U37" s="110">
        <v>36941.435000000005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27" t="s">
        <v>108</v>
      </c>
      <c r="B38" s="327"/>
      <c r="C38" s="110">
        <f>C37+C32+C27</f>
        <v>66211.843999999997</v>
      </c>
      <c r="D38" s="110">
        <v>71.594999999999999</v>
      </c>
      <c r="E38" s="110">
        <v>134.72500000000002</v>
      </c>
      <c r="F38" s="110">
        <v>0</v>
      </c>
      <c r="G38" s="110">
        <v>3.38</v>
      </c>
      <c r="H38" s="110">
        <v>66343.188999999998</v>
      </c>
      <c r="I38" s="110">
        <v>608.88499999999999</v>
      </c>
      <c r="J38" s="110">
        <v>1.6800000000000002</v>
      </c>
      <c r="K38" s="110">
        <v>8.2399999999999984</v>
      </c>
      <c r="L38" s="110">
        <v>0</v>
      </c>
      <c r="M38" s="110">
        <v>0</v>
      </c>
      <c r="N38" s="110">
        <v>610.56499999999994</v>
      </c>
      <c r="O38" s="110">
        <v>689.65</v>
      </c>
      <c r="P38" s="110">
        <v>27.41</v>
      </c>
      <c r="Q38" s="110">
        <v>27.41</v>
      </c>
      <c r="R38" s="110">
        <v>0.18</v>
      </c>
      <c r="S38" s="110">
        <v>72.8</v>
      </c>
      <c r="T38" s="110">
        <v>716.87999999999988</v>
      </c>
      <c r="U38" s="110">
        <v>67670.633999999991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13785.088000000002</v>
      </c>
      <c r="D39" s="109">
        <v>9.7799999999999994</v>
      </c>
      <c r="E39" s="109">
        <v>33.35</v>
      </c>
      <c r="F39" s="109">
        <v>0</v>
      </c>
      <c r="G39" s="109">
        <v>0</v>
      </c>
      <c r="H39" s="109">
        <v>13818.438000000002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13818.438000000002</v>
      </c>
    </row>
    <row r="40" spans="1:132" ht="38.25" customHeight="1" x14ac:dyDescent="0.35">
      <c r="A40" s="246">
        <v>26</v>
      </c>
      <c r="B40" s="246" t="s">
        <v>110</v>
      </c>
      <c r="C40" s="109">
        <v>10109.715999999991</v>
      </c>
      <c r="D40" s="109">
        <v>108.87</v>
      </c>
      <c r="E40" s="109">
        <v>168.86</v>
      </c>
      <c r="F40" s="109">
        <v>0</v>
      </c>
      <c r="G40" s="109">
        <v>0</v>
      </c>
      <c r="H40" s="109">
        <v>10278.575999999992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10278.575999999992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11.01</v>
      </c>
      <c r="E41" s="109">
        <v>22.33</v>
      </c>
      <c r="F41" s="109">
        <v>0</v>
      </c>
      <c r="G41" s="109">
        <v>0</v>
      </c>
      <c r="H41" s="109">
        <v>23896.243999999999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23896.243999999999</v>
      </c>
    </row>
    <row r="42" spans="1:132" ht="38.25" customHeight="1" x14ac:dyDescent="0.35">
      <c r="A42" s="246">
        <v>28</v>
      </c>
      <c r="B42" s="246" t="s">
        <v>112</v>
      </c>
      <c r="C42" s="109">
        <v>2286.4630000000002</v>
      </c>
      <c r="D42" s="109">
        <v>8.42</v>
      </c>
      <c r="E42" s="109">
        <v>16.259999999999998</v>
      </c>
      <c r="F42" s="109">
        <v>0</v>
      </c>
      <c r="G42" s="109">
        <v>0</v>
      </c>
      <c r="H42" s="109">
        <v>2302.7230000000004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2302.7230000000004</v>
      </c>
    </row>
    <row r="43" spans="1:132" s="111" customFormat="1" ht="38.25" customHeight="1" x14ac:dyDescent="0.4">
      <c r="A43" s="327" t="s">
        <v>109</v>
      </c>
      <c r="B43" s="327"/>
      <c r="C43" s="110">
        <f>SUM(C39:C42)</f>
        <v>50055.180999999997</v>
      </c>
      <c r="D43" s="110">
        <v>138.07999999999998</v>
      </c>
      <c r="E43" s="110">
        <v>240.8</v>
      </c>
      <c r="F43" s="110">
        <v>0</v>
      </c>
      <c r="G43" s="110">
        <v>0</v>
      </c>
      <c r="H43" s="110">
        <v>50295.980999999992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50295.980999999992</v>
      </c>
    </row>
    <row r="44" spans="1:132" ht="38.25" customHeight="1" x14ac:dyDescent="0.35">
      <c r="A44" s="246">
        <v>29</v>
      </c>
      <c r="B44" s="246" t="s">
        <v>113</v>
      </c>
      <c r="C44" s="109">
        <v>14109.22</v>
      </c>
      <c r="D44" s="109">
        <v>54.07</v>
      </c>
      <c r="E44" s="109">
        <v>58.56</v>
      </c>
      <c r="F44" s="109">
        <v>0</v>
      </c>
      <c r="G44" s="109">
        <v>0</v>
      </c>
      <c r="H44" s="109">
        <v>14167.779999999999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89.78</v>
      </c>
      <c r="P44" s="109">
        <v>0.04</v>
      </c>
      <c r="Q44" s="109">
        <v>59.65</v>
      </c>
      <c r="R44" s="109">
        <v>0</v>
      </c>
      <c r="S44" s="109">
        <v>0</v>
      </c>
      <c r="T44" s="271">
        <v>89.820000000000007</v>
      </c>
      <c r="U44" s="271">
        <v>14264.229999999998</v>
      </c>
    </row>
    <row r="45" spans="1:132" ht="38.25" customHeight="1" x14ac:dyDescent="0.35">
      <c r="A45" s="246">
        <v>30</v>
      </c>
      <c r="B45" s="246" t="s">
        <v>114</v>
      </c>
      <c r="C45" s="109">
        <v>7265.36</v>
      </c>
      <c r="D45" s="109">
        <v>6.76</v>
      </c>
      <c r="E45" s="109">
        <v>19.990000000000002</v>
      </c>
      <c r="F45" s="109">
        <v>0</v>
      </c>
      <c r="G45" s="109">
        <v>0</v>
      </c>
      <c r="H45" s="109">
        <v>7285.3499999999995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7292.94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0.95</v>
      </c>
      <c r="E46" s="109">
        <v>8.35</v>
      </c>
      <c r="F46" s="109">
        <v>0</v>
      </c>
      <c r="G46" s="109">
        <v>0</v>
      </c>
      <c r="H46" s="109">
        <v>12301.610000000002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12389.090000000002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0.3</v>
      </c>
      <c r="E47" s="109">
        <v>1.1499999999999999</v>
      </c>
      <c r="F47" s="109">
        <v>0</v>
      </c>
      <c r="G47" s="109">
        <v>0</v>
      </c>
      <c r="H47" s="109">
        <v>11091.342000000008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11121.872000000008</v>
      </c>
    </row>
    <row r="48" spans="1:132" s="111" customFormat="1" ht="38.25" customHeight="1" x14ac:dyDescent="0.4">
      <c r="A48" s="327" t="s">
        <v>117</v>
      </c>
      <c r="B48" s="327"/>
      <c r="C48" s="110">
        <f>SUM(C44:C47)</f>
        <v>44758.032000000007</v>
      </c>
      <c r="D48" s="110">
        <v>62.08</v>
      </c>
      <c r="E48" s="110">
        <v>88.050000000000011</v>
      </c>
      <c r="F48" s="110">
        <v>0</v>
      </c>
      <c r="G48" s="110">
        <v>0</v>
      </c>
      <c r="H48" s="110">
        <v>44846.082000000009</v>
      </c>
      <c r="I48" s="110">
        <v>7.9300000000000006</v>
      </c>
      <c r="J48" s="110">
        <v>0</v>
      </c>
      <c r="K48" s="110">
        <v>0</v>
      </c>
      <c r="L48" s="110">
        <v>0</v>
      </c>
      <c r="M48" s="110">
        <v>0</v>
      </c>
      <c r="N48" s="110">
        <v>7.9300000000000006</v>
      </c>
      <c r="O48" s="110">
        <v>214.08</v>
      </c>
      <c r="P48" s="110">
        <v>0.04</v>
      </c>
      <c r="Q48" s="110">
        <v>60.18</v>
      </c>
      <c r="R48" s="110">
        <v>0</v>
      </c>
      <c r="S48" s="110">
        <v>0.41000000000000003</v>
      </c>
      <c r="T48" s="110">
        <v>214.12000000000003</v>
      </c>
      <c r="U48" s="110">
        <v>45068.132000000012</v>
      </c>
    </row>
    <row r="49" spans="1:22" s="145" customFormat="1" ht="38.25" customHeight="1" x14ac:dyDescent="0.4">
      <c r="A49" s="327" t="s">
        <v>118</v>
      </c>
      <c r="B49" s="327"/>
      <c r="C49" s="110">
        <f>C48+C43</f>
        <v>94813.213000000003</v>
      </c>
      <c r="D49" s="110">
        <v>200.15999999999997</v>
      </c>
      <c r="E49" s="110">
        <v>328.85</v>
      </c>
      <c r="F49" s="110">
        <v>0</v>
      </c>
      <c r="G49" s="110">
        <v>0</v>
      </c>
      <c r="H49" s="110">
        <v>95142.062999999995</v>
      </c>
      <c r="I49" s="110">
        <v>7.9300000000000006</v>
      </c>
      <c r="J49" s="110">
        <v>0</v>
      </c>
      <c r="K49" s="110">
        <v>0</v>
      </c>
      <c r="L49" s="110">
        <v>0</v>
      </c>
      <c r="M49" s="110">
        <v>0</v>
      </c>
      <c r="N49" s="110">
        <v>7.9300000000000006</v>
      </c>
      <c r="O49" s="110">
        <v>214.08</v>
      </c>
      <c r="P49" s="110">
        <v>0.04</v>
      </c>
      <c r="Q49" s="110">
        <v>60.18</v>
      </c>
      <c r="R49" s="110">
        <v>0</v>
      </c>
      <c r="S49" s="110">
        <v>0.41000000000000003</v>
      </c>
      <c r="T49" s="110">
        <v>214.12000000000003</v>
      </c>
      <c r="U49" s="110">
        <v>95364.113000000012</v>
      </c>
    </row>
    <row r="50" spans="1:22" s="146" customFormat="1" ht="38.25" customHeight="1" x14ac:dyDescent="0.4">
      <c r="A50" s="327" t="s">
        <v>119</v>
      </c>
      <c r="B50" s="327"/>
      <c r="C50" s="110">
        <f>C49+C38+C24</f>
        <v>172351.55</v>
      </c>
      <c r="D50" s="110">
        <v>321.01499999999999</v>
      </c>
      <c r="E50" s="110">
        <v>523.03500000000008</v>
      </c>
      <c r="F50" s="110">
        <v>90.75</v>
      </c>
      <c r="G50" s="110">
        <v>94.13</v>
      </c>
      <c r="H50" s="110">
        <v>172780.45499999999</v>
      </c>
      <c r="I50" s="110">
        <v>2058.2510000000002</v>
      </c>
      <c r="J50" s="110">
        <v>7.0340000000000007</v>
      </c>
      <c r="K50" s="110">
        <v>18.201999999999998</v>
      </c>
      <c r="L50" s="110">
        <v>0</v>
      </c>
      <c r="M50" s="110">
        <v>0</v>
      </c>
      <c r="N50" s="110">
        <v>2065.2849999999999</v>
      </c>
      <c r="O50" s="110">
        <v>5074.1939999999995</v>
      </c>
      <c r="P50" s="110">
        <v>127.26</v>
      </c>
      <c r="Q50" s="110">
        <v>332.54</v>
      </c>
      <c r="R50" s="110">
        <v>0.18</v>
      </c>
      <c r="S50" s="110">
        <v>73.209999999999994</v>
      </c>
      <c r="T50" s="110">
        <v>5201.2740000000003</v>
      </c>
      <c r="U50" s="110">
        <v>180047.014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</row>
    <row r="52" spans="1:22" s="115" customFormat="1" ht="24.75" hidden="1" customHeight="1" x14ac:dyDescent="0.4">
      <c r="B52" s="248"/>
      <c r="C52" s="296" t="s">
        <v>54</v>
      </c>
      <c r="D52" s="296"/>
      <c r="E52" s="296"/>
      <c r="F52" s="296"/>
      <c r="G52" s="296"/>
      <c r="H52" s="118"/>
      <c r="I52" s="248"/>
      <c r="J52" s="248">
        <f>D50+J50+P50-F50-L50-R50</f>
        <v>364.37899999999996</v>
      </c>
      <c r="K52" s="248"/>
      <c r="L52" s="248"/>
      <c r="M52" s="248"/>
      <c r="N52" s="248"/>
      <c r="R52" s="248"/>
      <c r="U52" s="248"/>
    </row>
    <row r="53" spans="1:22" s="115" customFormat="1" ht="30" hidden="1" customHeight="1" x14ac:dyDescent="0.35">
      <c r="B53" s="248"/>
      <c r="C53" s="296" t="s">
        <v>55</v>
      </c>
      <c r="D53" s="296"/>
      <c r="E53" s="296"/>
      <c r="F53" s="296"/>
      <c r="G53" s="296"/>
      <c r="H53" s="119"/>
      <c r="I53" s="248"/>
      <c r="J53" s="248">
        <f>E50+K50+Q50-G50-M50-S50</f>
        <v>706.43700000000001</v>
      </c>
      <c r="K53" s="248"/>
      <c r="L53" s="248"/>
      <c r="M53" s="248"/>
      <c r="N53" s="248"/>
      <c r="R53" s="248"/>
      <c r="T53" s="248"/>
    </row>
    <row r="54" spans="1:22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48">
        <f>H50+N50+T50</f>
        <v>180047.014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8"/>
      <c r="E55" s="248"/>
      <c r="F55" s="248"/>
      <c r="G55" s="248"/>
      <c r="H55" s="119"/>
      <c r="I55" s="121"/>
      <c r="J55" s="248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8"/>
      <c r="E56" s="248"/>
      <c r="F56" s="248"/>
      <c r="G56" s="248"/>
      <c r="H56" s="119"/>
      <c r="I56" s="121"/>
      <c r="J56" s="24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01" t="s">
        <v>57</v>
      </c>
      <c r="C57" s="301"/>
      <c r="D57" s="301"/>
      <c r="E57" s="301"/>
      <c r="F57" s="301"/>
      <c r="G57" s="153"/>
      <c r="H57" s="154"/>
      <c r="I57" s="155"/>
      <c r="J57" s="302"/>
      <c r="K57" s="300"/>
      <c r="L57" s="300"/>
      <c r="M57" s="169" t="e">
        <f>#REF!+'dec-2021'!J53</f>
        <v>#REF!</v>
      </c>
      <c r="N57" s="154"/>
      <c r="O57" s="154"/>
      <c r="P57" s="250"/>
      <c r="Q57" s="301" t="s">
        <v>58</v>
      </c>
      <c r="R57" s="301"/>
      <c r="S57" s="301"/>
      <c r="T57" s="301"/>
      <c r="U57" s="301"/>
    </row>
    <row r="58" spans="1:22" s="152" customFormat="1" ht="37.5" hidden="1" customHeight="1" x14ac:dyDescent="0.45">
      <c r="B58" s="301" t="s">
        <v>59</v>
      </c>
      <c r="C58" s="301"/>
      <c r="D58" s="301"/>
      <c r="E58" s="301"/>
      <c r="F58" s="301"/>
      <c r="G58" s="154"/>
      <c r="H58" s="153"/>
      <c r="I58" s="156"/>
      <c r="J58" s="157"/>
      <c r="K58" s="249"/>
      <c r="L58" s="157"/>
      <c r="M58" s="154"/>
      <c r="N58" s="153"/>
      <c r="O58" s="154"/>
      <c r="P58" s="250"/>
      <c r="Q58" s="301" t="s">
        <v>59</v>
      </c>
      <c r="R58" s="301"/>
      <c r="S58" s="301"/>
      <c r="T58" s="301"/>
      <c r="U58" s="301"/>
    </row>
    <row r="59" spans="1:22" s="152" customFormat="1" ht="37.5" hidden="1" customHeight="1" x14ac:dyDescent="0.45">
      <c r="I59" s="158"/>
      <c r="J59" s="300" t="s">
        <v>61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00" t="s">
        <v>62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opLeftCell="G43"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1.75" customHeight="1" x14ac:dyDescent="0.35">
      <c r="A2" s="370" t="s">
        <v>144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52"/>
    </row>
    <row r="4" spans="1:21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</row>
    <row r="5" spans="1:21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</row>
    <row r="6" spans="1:21" ht="38.25" customHeight="1" x14ac:dyDescent="0.4">
      <c r="A6" s="245">
        <v>1</v>
      </c>
      <c r="B6" s="246" t="s">
        <v>78</v>
      </c>
      <c r="C6" s="265">
        <v>208.77000000000064</v>
      </c>
      <c r="D6" s="265">
        <v>0</v>
      </c>
      <c r="E6" s="265">
        <v>47.73</v>
      </c>
      <c r="F6" s="265">
        <v>0</v>
      </c>
      <c r="G6" s="265">
        <v>0</v>
      </c>
      <c r="H6" s="265">
        <v>208.77000000000064</v>
      </c>
      <c r="I6" s="265">
        <v>131.42499999999995</v>
      </c>
      <c r="J6" s="265">
        <v>0.04</v>
      </c>
      <c r="K6" s="265">
        <v>0.66</v>
      </c>
      <c r="L6" s="265">
        <v>0</v>
      </c>
      <c r="M6" s="265">
        <v>0</v>
      </c>
      <c r="N6" s="265">
        <v>131.46499999999995</v>
      </c>
      <c r="O6" s="266">
        <v>284.1400000000001</v>
      </c>
      <c r="P6" s="265">
        <v>0</v>
      </c>
      <c r="Q6" s="265">
        <v>0.46</v>
      </c>
      <c r="R6" s="265">
        <v>0</v>
      </c>
      <c r="S6" s="265">
        <v>0</v>
      </c>
      <c r="T6" s="266">
        <v>284.1400000000001</v>
      </c>
      <c r="U6" s="266">
        <v>624.37500000000068</v>
      </c>
    </row>
    <row r="7" spans="1:21" ht="38.25" customHeight="1" x14ac:dyDescent="0.4">
      <c r="A7" s="245">
        <v>2</v>
      </c>
      <c r="B7" s="246" t="s">
        <v>79</v>
      </c>
      <c r="C7" s="265">
        <v>497.565</v>
      </c>
      <c r="D7" s="265">
        <v>0.09</v>
      </c>
      <c r="E7" s="265">
        <v>0.18</v>
      </c>
      <c r="F7" s="265">
        <v>0</v>
      </c>
      <c r="G7" s="265">
        <v>0</v>
      </c>
      <c r="H7" s="265">
        <v>497.65499999999997</v>
      </c>
      <c r="I7" s="265">
        <v>121.232</v>
      </c>
      <c r="J7" s="265">
        <v>1.34</v>
      </c>
      <c r="K7" s="265">
        <v>2.5419999999999998</v>
      </c>
      <c r="L7" s="265">
        <v>0</v>
      </c>
      <c r="M7" s="265">
        <v>0</v>
      </c>
      <c r="N7" s="265">
        <v>122.572</v>
      </c>
      <c r="O7" s="266">
        <v>222.27000000000004</v>
      </c>
      <c r="P7" s="265">
        <v>0</v>
      </c>
      <c r="Q7" s="265">
        <v>34.629999999999995</v>
      </c>
      <c r="R7" s="265">
        <v>0</v>
      </c>
      <c r="S7" s="265">
        <v>0</v>
      </c>
      <c r="T7" s="266">
        <v>222.27000000000004</v>
      </c>
      <c r="U7" s="266">
        <v>842.49700000000007</v>
      </c>
    </row>
    <row r="8" spans="1:21" ht="38.25" customHeight="1" x14ac:dyDescent="0.4">
      <c r="A8" s="245">
        <v>3</v>
      </c>
      <c r="B8" s="246" t="s">
        <v>80</v>
      </c>
      <c r="C8" s="265">
        <v>653.9599999999997</v>
      </c>
      <c r="D8" s="265">
        <v>0</v>
      </c>
      <c r="E8" s="265">
        <v>0</v>
      </c>
      <c r="F8" s="265">
        <v>0</v>
      </c>
      <c r="G8" s="265">
        <v>90</v>
      </c>
      <c r="H8" s="265">
        <v>653.9599999999997</v>
      </c>
      <c r="I8" s="265">
        <v>199.22300000000004</v>
      </c>
      <c r="J8" s="265">
        <v>2.2999999999999998</v>
      </c>
      <c r="K8" s="265">
        <v>4.1899999999999995</v>
      </c>
      <c r="L8" s="265">
        <v>0</v>
      </c>
      <c r="M8" s="265">
        <v>0</v>
      </c>
      <c r="N8" s="265">
        <v>201.52300000000005</v>
      </c>
      <c r="O8" s="266">
        <v>157.63999999999999</v>
      </c>
      <c r="P8" s="265">
        <v>0</v>
      </c>
      <c r="Q8" s="265">
        <v>16.2</v>
      </c>
      <c r="R8" s="265">
        <v>0</v>
      </c>
      <c r="S8" s="265">
        <v>0</v>
      </c>
      <c r="T8" s="266">
        <v>157.63999999999999</v>
      </c>
      <c r="U8" s="266">
        <v>1013.1229999999997</v>
      </c>
    </row>
    <row r="9" spans="1:21" s="111" customFormat="1" ht="38.25" customHeight="1" x14ac:dyDescent="0.4">
      <c r="A9" s="245">
        <v>4</v>
      </c>
      <c r="B9" s="246" t="s">
        <v>81</v>
      </c>
      <c r="C9" s="265">
        <v>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265">
        <v>142.25400000000008</v>
      </c>
      <c r="J9" s="265">
        <v>0.25</v>
      </c>
      <c r="K9" s="265">
        <v>0.47</v>
      </c>
      <c r="L9" s="265">
        <v>0</v>
      </c>
      <c r="M9" s="265">
        <v>0</v>
      </c>
      <c r="N9" s="265">
        <v>142.50400000000008</v>
      </c>
      <c r="O9" s="266">
        <v>233.16999999999996</v>
      </c>
      <c r="P9" s="265">
        <v>1.08</v>
      </c>
      <c r="Q9" s="265">
        <v>1.08</v>
      </c>
      <c r="R9" s="265">
        <v>0</v>
      </c>
      <c r="S9" s="265">
        <v>0</v>
      </c>
      <c r="T9" s="266">
        <v>234.24999999999997</v>
      </c>
      <c r="U9" s="266">
        <v>376.75400000000002</v>
      </c>
    </row>
    <row r="10" spans="1:21" s="111" customFormat="1" ht="38.25" customHeight="1" x14ac:dyDescent="0.4">
      <c r="A10" s="323" t="s">
        <v>82</v>
      </c>
      <c r="B10" s="324"/>
      <c r="C10" s="267">
        <v>1360.2950000000003</v>
      </c>
      <c r="D10" s="267">
        <v>0.09</v>
      </c>
      <c r="E10" s="267">
        <v>47.91</v>
      </c>
      <c r="F10" s="267">
        <v>0</v>
      </c>
      <c r="G10" s="267">
        <v>90</v>
      </c>
      <c r="H10" s="267">
        <v>1360.3850000000002</v>
      </c>
      <c r="I10" s="267">
        <v>594.13400000000001</v>
      </c>
      <c r="J10" s="267">
        <v>3.9299999999999997</v>
      </c>
      <c r="K10" s="267">
        <v>7.8619999999999992</v>
      </c>
      <c r="L10" s="267">
        <v>0</v>
      </c>
      <c r="M10" s="267">
        <v>0</v>
      </c>
      <c r="N10" s="267">
        <v>598.06400000000008</v>
      </c>
      <c r="O10" s="267">
        <v>897.22000000000014</v>
      </c>
      <c r="P10" s="267">
        <v>1.08</v>
      </c>
      <c r="Q10" s="267">
        <v>52.36999999999999</v>
      </c>
      <c r="R10" s="267">
        <v>0</v>
      </c>
      <c r="S10" s="267">
        <v>0</v>
      </c>
      <c r="T10" s="267">
        <v>898.30000000000018</v>
      </c>
      <c r="U10" s="268">
        <v>2856.7490000000003</v>
      </c>
    </row>
    <row r="11" spans="1:21" ht="38.25" customHeight="1" x14ac:dyDescent="0.4">
      <c r="A11" s="171">
        <v>4</v>
      </c>
      <c r="B11" s="246" t="s">
        <v>83</v>
      </c>
      <c r="C11" s="265">
        <v>1653.4899999999991</v>
      </c>
      <c r="D11" s="265">
        <v>0</v>
      </c>
      <c r="E11" s="265">
        <v>0</v>
      </c>
      <c r="F11" s="265">
        <v>0</v>
      </c>
      <c r="G11" s="265">
        <v>0</v>
      </c>
      <c r="H11" s="265">
        <v>1653.4899999999991</v>
      </c>
      <c r="I11" s="265">
        <v>122.09300000000002</v>
      </c>
      <c r="J11" s="269">
        <v>0.4</v>
      </c>
      <c r="K11" s="265">
        <v>0.8600000000000001</v>
      </c>
      <c r="L11" s="265">
        <v>0</v>
      </c>
      <c r="M11" s="265">
        <v>0</v>
      </c>
      <c r="N11" s="265">
        <v>122.49300000000002</v>
      </c>
      <c r="O11" s="266">
        <v>610.4</v>
      </c>
      <c r="P11" s="265">
        <v>0</v>
      </c>
      <c r="Q11" s="265">
        <v>31.49</v>
      </c>
      <c r="R11" s="265">
        <v>0</v>
      </c>
      <c r="S11" s="265">
        <v>0</v>
      </c>
      <c r="T11" s="266">
        <v>610.4</v>
      </c>
      <c r="U11" s="266">
        <v>2386.3829999999989</v>
      </c>
    </row>
    <row r="12" spans="1:21" ht="38.25" customHeight="1" x14ac:dyDescent="0.4">
      <c r="A12" s="171">
        <v>5</v>
      </c>
      <c r="B12" s="246" t="s">
        <v>84</v>
      </c>
      <c r="C12" s="265">
        <v>1023.7699999999998</v>
      </c>
      <c r="D12" s="265">
        <v>0</v>
      </c>
      <c r="E12" s="265">
        <v>0</v>
      </c>
      <c r="F12" s="265">
        <v>0</v>
      </c>
      <c r="G12" s="265">
        <v>0</v>
      </c>
      <c r="H12" s="265">
        <v>1023.7699999999998</v>
      </c>
      <c r="I12" s="265">
        <v>149.95400000000009</v>
      </c>
      <c r="J12" s="269">
        <v>0.72</v>
      </c>
      <c r="K12" s="265">
        <v>2.3600000000000003</v>
      </c>
      <c r="L12" s="265">
        <v>0</v>
      </c>
      <c r="M12" s="265">
        <v>0</v>
      </c>
      <c r="N12" s="265">
        <v>150.67400000000009</v>
      </c>
      <c r="O12" s="266">
        <v>87.2</v>
      </c>
      <c r="P12" s="265">
        <v>0</v>
      </c>
      <c r="Q12" s="265">
        <v>0.67</v>
      </c>
      <c r="R12" s="265">
        <v>0</v>
      </c>
      <c r="S12" s="265">
        <v>0</v>
      </c>
      <c r="T12" s="266">
        <v>87.2</v>
      </c>
      <c r="U12" s="266">
        <v>1261.644</v>
      </c>
    </row>
    <row r="13" spans="1:21" s="111" customFormat="1" ht="38.25" customHeight="1" x14ac:dyDescent="0.4">
      <c r="A13" s="171">
        <v>6</v>
      </c>
      <c r="B13" s="246" t="s">
        <v>85</v>
      </c>
      <c r="C13" s="265">
        <v>2084.5799999999995</v>
      </c>
      <c r="D13" s="265">
        <v>0</v>
      </c>
      <c r="E13" s="265">
        <v>0</v>
      </c>
      <c r="F13" s="265">
        <v>0</v>
      </c>
      <c r="G13" s="265">
        <v>0</v>
      </c>
      <c r="H13" s="265">
        <v>2084.5799999999995</v>
      </c>
      <c r="I13" s="265">
        <v>194.68399999999997</v>
      </c>
      <c r="J13" s="270">
        <v>0.27</v>
      </c>
      <c r="K13" s="265">
        <v>1.1000000000000001</v>
      </c>
      <c r="L13" s="265">
        <v>0</v>
      </c>
      <c r="M13" s="265">
        <v>0</v>
      </c>
      <c r="N13" s="265">
        <v>194.95399999999998</v>
      </c>
      <c r="O13" s="266">
        <v>383.88999999999993</v>
      </c>
      <c r="P13" s="265">
        <v>0.08</v>
      </c>
      <c r="Q13" s="265">
        <v>31.81</v>
      </c>
      <c r="R13" s="265">
        <v>0</v>
      </c>
      <c r="S13" s="265">
        <v>0</v>
      </c>
      <c r="T13" s="266">
        <v>383.96999999999991</v>
      </c>
      <c r="U13" s="266">
        <v>2663.5039999999995</v>
      </c>
    </row>
    <row r="14" spans="1:21" s="111" customFormat="1" ht="38.25" customHeight="1" x14ac:dyDescent="0.4">
      <c r="A14" s="323" t="s">
        <v>86</v>
      </c>
      <c r="B14" s="324"/>
      <c r="C14" s="267">
        <v>4761.8399999999983</v>
      </c>
      <c r="D14" s="267">
        <v>0</v>
      </c>
      <c r="E14" s="267">
        <v>0</v>
      </c>
      <c r="F14" s="267">
        <v>0</v>
      </c>
      <c r="G14" s="267">
        <v>0</v>
      </c>
      <c r="H14" s="267">
        <v>4761.8399999999983</v>
      </c>
      <c r="I14" s="267">
        <v>466.73100000000011</v>
      </c>
      <c r="J14" s="267">
        <v>1.3900000000000001</v>
      </c>
      <c r="K14" s="267">
        <v>4.32</v>
      </c>
      <c r="L14" s="267">
        <v>0</v>
      </c>
      <c r="M14" s="267">
        <v>0</v>
      </c>
      <c r="N14" s="267">
        <v>468.12100000000009</v>
      </c>
      <c r="O14" s="267">
        <v>1081.49</v>
      </c>
      <c r="P14" s="267">
        <v>0.08</v>
      </c>
      <c r="Q14" s="267">
        <v>63.97</v>
      </c>
      <c r="R14" s="267">
        <v>0</v>
      </c>
      <c r="S14" s="267">
        <v>0</v>
      </c>
      <c r="T14" s="267">
        <v>1081.57</v>
      </c>
      <c r="U14" s="268">
        <v>6311.530999999999</v>
      </c>
    </row>
    <row r="15" spans="1:21" s="112" customFormat="1" ht="38.25" customHeight="1" x14ac:dyDescent="0.4">
      <c r="A15" s="246">
        <v>8</v>
      </c>
      <c r="B15" s="246" t="s">
        <v>88</v>
      </c>
      <c r="C15" s="265">
        <v>1746.9519999999993</v>
      </c>
      <c r="D15" s="265">
        <v>1.29</v>
      </c>
      <c r="E15" s="265">
        <v>2.38</v>
      </c>
      <c r="F15" s="265">
        <v>0.75</v>
      </c>
      <c r="G15" s="265">
        <v>1.5</v>
      </c>
      <c r="H15" s="265">
        <v>1747.4919999999993</v>
      </c>
      <c r="I15" s="265">
        <v>111.12000000000002</v>
      </c>
      <c r="J15" s="265">
        <v>0.05</v>
      </c>
      <c r="K15" s="265">
        <v>0.15000000000000002</v>
      </c>
      <c r="L15" s="265">
        <v>0</v>
      </c>
      <c r="M15" s="265">
        <v>0</v>
      </c>
      <c r="N15" s="265">
        <v>111.17000000000002</v>
      </c>
      <c r="O15" s="266">
        <v>112.20899999999999</v>
      </c>
      <c r="P15" s="265">
        <v>1.47</v>
      </c>
      <c r="Q15" s="265">
        <v>2.2799999999999998</v>
      </c>
      <c r="R15" s="265">
        <v>0</v>
      </c>
      <c r="S15" s="265">
        <v>0</v>
      </c>
      <c r="T15" s="266">
        <v>113.67899999999999</v>
      </c>
      <c r="U15" s="266">
        <v>1972.3409999999994</v>
      </c>
    </row>
    <row r="16" spans="1:21" ht="38.25" customHeight="1" x14ac:dyDescent="0.4">
      <c r="A16" s="246">
        <v>9</v>
      </c>
      <c r="B16" s="246" t="s">
        <v>120</v>
      </c>
      <c r="C16" s="265">
        <v>199.43399999999986</v>
      </c>
      <c r="D16" s="265">
        <v>39.92</v>
      </c>
      <c r="E16" s="265">
        <v>39.92</v>
      </c>
      <c r="F16" s="265">
        <v>0</v>
      </c>
      <c r="G16" s="265">
        <v>0</v>
      </c>
      <c r="H16" s="265">
        <v>239.35399999999987</v>
      </c>
      <c r="I16" s="265">
        <v>23.086999999999993</v>
      </c>
      <c r="J16" s="265">
        <v>3.46</v>
      </c>
      <c r="K16" s="265">
        <v>4.47</v>
      </c>
      <c r="L16" s="265">
        <v>0.99</v>
      </c>
      <c r="M16" s="265">
        <v>0.99</v>
      </c>
      <c r="N16" s="265">
        <v>25.556999999999995</v>
      </c>
      <c r="O16" s="266">
        <v>430.20100000000002</v>
      </c>
      <c r="P16" s="265">
        <v>33.130000000000003</v>
      </c>
      <c r="Q16" s="265">
        <v>55.06</v>
      </c>
      <c r="R16" s="265">
        <v>70.959999999999994</v>
      </c>
      <c r="S16" s="265">
        <v>70.959999999999994</v>
      </c>
      <c r="T16" s="266">
        <v>392.37100000000004</v>
      </c>
      <c r="U16" s="266">
        <v>657.28199999999993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265">
        <v>669.86499999999933</v>
      </c>
      <c r="D17" s="265">
        <v>0</v>
      </c>
      <c r="E17" s="265">
        <v>0</v>
      </c>
      <c r="F17" s="265">
        <v>0</v>
      </c>
      <c r="G17" s="265">
        <v>0</v>
      </c>
      <c r="H17" s="265">
        <v>669.86499999999933</v>
      </c>
      <c r="I17" s="265">
        <v>16.839999999999989</v>
      </c>
      <c r="J17" s="265">
        <v>0.36</v>
      </c>
      <c r="K17" s="265">
        <v>0.83</v>
      </c>
      <c r="L17" s="265">
        <v>0</v>
      </c>
      <c r="M17" s="265">
        <v>0</v>
      </c>
      <c r="N17" s="265">
        <v>17.199999999999989</v>
      </c>
      <c r="O17" s="266">
        <v>217.12799999999999</v>
      </c>
      <c r="P17" s="265">
        <v>22.3</v>
      </c>
      <c r="Q17" s="265">
        <v>44.53</v>
      </c>
      <c r="R17" s="265">
        <v>0</v>
      </c>
      <c r="S17" s="265">
        <v>0</v>
      </c>
      <c r="T17" s="266">
        <v>239.428</v>
      </c>
      <c r="U17" s="266">
        <v>926.49299999999937</v>
      </c>
    </row>
    <row r="18" spans="1:132" s="111" customFormat="1" ht="38.25" customHeight="1" x14ac:dyDescent="0.4">
      <c r="A18" s="323" t="s">
        <v>89</v>
      </c>
      <c r="B18" s="324"/>
      <c r="C18" s="267">
        <v>2616.2509999999984</v>
      </c>
      <c r="D18" s="267">
        <v>41.21</v>
      </c>
      <c r="E18" s="267">
        <v>42.300000000000004</v>
      </c>
      <c r="F18" s="267">
        <v>0.75</v>
      </c>
      <c r="G18" s="267">
        <v>1.5</v>
      </c>
      <c r="H18" s="267">
        <v>2656.7109999999984</v>
      </c>
      <c r="I18" s="267">
        <v>151.04700000000003</v>
      </c>
      <c r="J18" s="267">
        <v>3.8699999999999997</v>
      </c>
      <c r="K18" s="267">
        <v>5.45</v>
      </c>
      <c r="L18" s="267">
        <v>0.99</v>
      </c>
      <c r="M18" s="267">
        <v>0.99</v>
      </c>
      <c r="N18" s="267">
        <v>153.92699999999999</v>
      </c>
      <c r="O18" s="267">
        <v>759.53800000000001</v>
      </c>
      <c r="P18" s="267">
        <v>56.900000000000006</v>
      </c>
      <c r="Q18" s="267">
        <v>101.87</v>
      </c>
      <c r="R18" s="267">
        <v>70.959999999999994</v>
      </c>
      <c r="S18" s="267">
        <v>70.959999999999994</v>
      </c>
      <c r="T18" s="267">
        <v>745.47800000000007</v>
      </c>
      <c r="U18" s="268">
        <v>3556.1159999999991</v>
      </c>
    </row>
    <row r="19" spans="1:132" ht="38.25" customHeight="1" x14ac:dyDescent="0.4">
      <c r="A19" s="246">
        <v>8</v>
      </c>
      <c r="B19" s="246" t="s">
        <v>91</v>
      </c>
      <c r="C19" s="265">
        <v>1204.3949999999993</v>
      </c>
      <c r="D19" s="265">
        <v>0</v>
      </c>
      <c r="E19" s="265">
        <v>0.85</v>
      </c>
      <c r="F19" s="265">
        <v>180</v>
      </c>
      <c r="G19" s="265">
        <v>180</v>
      </c>
      <c r="H19" s="265">
        <v>1024.3949999999993</v>
      </c>
      <c r="I19" s="265">
        <v>153.13100000000003</v>
      </c>
      <c r="J19" s="265">
        <v>0.09</v>
      </c>
      <c r="K19" s="265">
        <v>0.92</v>
      </c>
      <c r="L19" s="265">
        <v>0</v>
      </c>
      <c r="M19" s="265">
        <v>0</v>
      </c>
      <c r="N19" s="265">
        <v>153.22100000000003</v>
      </c>
      <c r="O19" s="266">
        <v>344.64099999999991</v>
      </c>
      <c r="P19" s="265">
        <v>346.04</v>
      </c>
      <c r="Q19" s="265">
        <v>348.75</v>
      </c>
      <c r="R19" s="265">
        <v>0</v>
      </c>
      <c r="S19" s="265">
        <v>0</v>
      </c>
      <c r="T19" s="266">
        <v>690.68099999999993</v>
      </c>
      <c r="U19" s="266">
        <v>1868.2969999999991</v>
      </c>
    </row>
    <row r="20" spans="1:132" ht="38.25" customHeight="1" x14ac:dyDescent="0.4">
      <c r="A20" s="246">
        <v>9</v>
      </c>
      <c r="B20" s="246" t="s">
        <v>90</v>
      </c>
      <c r="C20" s="265">
        <v>142.68999999999988</v>
      </c>
      <c r="D20" s="265">
        <v>0</v>
      </c>
      <c r="E20" s="265">
        <v>0</v>
      </c>
      <c r="F20" s="265">
        <v>0</v>
      </c>
      <c r="G20" s="265">
        <v>0</v>
      </c>
      <c r="H20" s="265">
        <v>142.68999999999988</v>
      </c>
      <c r="I20" s="265">
        <v>50.433000000000021</v>
      </c>
      <c r="J20" s="265">
        <v>0.05</v>
      </c>
      <c r="K20" s="265">
        <v>0.32</v>
      </c>
      <c r="L20" s="265">
        <v>0</v>
      </c>
      <c r="M20" s="265">
        <v>0</v>
      </c>
      <c r="N20" s="265">
        <v>50.483000000000018</v>
      </c>
      <c r="O20" s="266">
        <v>266.5</v>
      </c>
      <c r="P20" s="265">
        <v>0</v>
      </c>
      <c r="Q20" s="265">
        <v>0</v>
      </c>
      <c r="R20" s="265">
        <v>0</v>
      </c>
      <c r="S20" s="265">
        <v>0</v>
      </c>
      <c r="T20" s="266">
        <v>266.5</v>
      </c>
      <c r="U20" s="266">
        <v>459.67299999999989</v>
      </c>
    </row>
    <row r="21" spans="1:132" s="111" customFormat="1" ht="38.25" customHeight="1" x14ac:dyDescent="0.4">
      <c r="A21" s="246">
        <v>10</v>
      </c>
      <c r="B21" s="246" t="s">
        <v>92</v>
      </c>
      <c r="C21" s="265">
        <v>27.069999999999879</v>
      </c>
      <c r="D21" s="265">
        <v>0</v>
      </c>
      <c r="E21" s="265">
        <v>0</v>
      </c>
      <c r="F21" s="265">
        <v>0</v>
      </c>
      <c r="G21" s="265">
        <v>0</v>
      </c>
      <c r="H21" s="265">
        <v>27.069999999999879</v>
      </c>
      <c r="I21" s="265">
        <v>15.620000000000005</v>
      </c>
      <c r="J21" s="265">
        <v>0.05</v>
      </c>
      <c r="K21" s="265">
        <v>7.0000000000000007E-2</v>
      </c>
      <c r="L21" s="265">
        <v>0</v>
      </c>
      <c r="M21" s="265">
        <v>0</v>
      </c>
      <c r="N21" s="265">
        <v>15.670000000000005</v>
      </c>
      <c r="O21" s="266">
        <v>671.94999999999993</v>
      </c>
      <c r="P21" s="265">
        <v>0</v>
      </c>
      <c r="Q21" s="265">
        <v>0.44</v>
      </c>
      <c r="R21" s="265">
        <v>0</v>
      </c>
      <c r="S21" s="265">
        <v>0</v>
      </c>
      <c r="T21" s="266">
        <v>671.94999999999993</v>
      </c>
      <c r="U21" s="266">
        <v>714.68999999999983</v>
      </c>
    </row>
    <row r="22" spans="1:132" s="111" customFormat="1" ht="38.25" customHeight="1" x14ac:dyDescent="0.4">
      <c r="A22" s="246">
        <v>11</v>
      </c>
      <c r="B22" s="246" t="s">
        <v>93</v>
      </c>
      <c r="C22" s="265">
        <v>1182.6619999999998</v>
      </c>
      <c r="D22" s="265">
        <v>2.16</v>
      </c>
      <c r="E22" s="265">
        <v>11.86</v>
      </c>
      <c r="F22" s="265">
        <v>75</v>
      </c>
      <c r="G22" s="265">
        <v>75</v>
      </c>
      <c r="H22" s="265">
        <v>1109.8219999999999</v>
      </c>
      <c r="I22" s="265">
        <v>15.693999999999997</v>
      </c>
      <c r="J22" s="265">
        <v>0.37</v>
      </c>
      <c r="K22" s="265">
        <v>0.77</v>
      </c>
      <c r="L22" s="265">
        <v>0</v>
      </c>
      <c r="M22" s="265">
        <v>0</v>
      </c>
      <c r="N22" s="265">
        <v>16.063999999999997</v>
      </c>
      <c r="O22" s="266">
        <v>248.935</v>
      </c>
      <c r="P22" s="265">
        <v>65.84</v>
      </c>
      <c r="Q22" s="265">
        <v>147.49</v>
      </c>
      <c r="R22" s="265">
        <v>0</v>
      </c>
      <c r="S22" s="265">
        <v>0</v>
      </c>
      <c r="T22" s="266">
        <v>314.77499999999998</v>
      </c>
      <c r="U22" s="266">
        <v>1440.6610000000001</v>
      </c>
    </row>
    <row r="23" spans="1:132" s="111" customFormat="1" ht="38.25" customHeight="1" x14ac:dyDescent="0.4">
      <c r="A23" s="327" t="s">
        <v>94</v>
      </c>
      <c r="B23" s="327"/>
      <c r="C23" s="267">
        <v>2556.8169999999991</v>
      </c>
      <c r="D23" s="267">
        <v>2.16</v>
      </c>
      <c r="E23" s="267">
        <v>12.709999999999999</v>
      </c>
      <c r="F23" s="267">
        <v>255</v>
      </c>
      <c r="G23" s="267">
        <v>255</v>
      </c>
      <c r="H23" s="267">
        <v>2303.976999999999</v>
      </c>
      <c r="I23" s="267">
        <v>234.87800000000004</v>
      </c>
      <c r="J23" s="267">
        <v>0.56000000000000005</v>
      </c>
      <c r="K23" s="267">
        <v>2.08</v>
      </c>
      <c r="L23" s="267">
        <v>0</v>
      </c>
      <c r="M23" s="267">
        <v>0</v>
      </c>
      <c r="N23" s="267">
        <v>235.43800000000007</v>
      </c>
      <c r="O23" s="267">
        <v>1532.0259999999998</v>
      </c>
      <c r="P23" s="267">
        <v>411.88</v>
      </c>
      <c r="Q23" s="267">
        <v>496.68</v>
      </c>
      <c r="R23" s="267">
        <v>0</v>
      </c>
      <c r="S23" s="267">
        <v>0</v>
      </c>
      <c r="T23" s="267">
        <v>1943.9059999999999</v>
      </c>
      <c r="U23" s="268">
        <v>4483.320999999999</v>
      </c>
    </row>
    <row r="24" spans="1:132" s="145" customFormat="1" ht="38.25" customHeight="1" x14ac:dyDescent="0.4">
      <c r="A24" s="323" t="s">
        <v>95</v>
      </c>
      <c r="B24" s="324"/>
      <c r="C24" s="267">
        <v>11295.202999999996</v>
      </c>
      <c r="D24" s="267">
        <v>43.460000000000008</v>
      </c>
      <c r="E24" s="267">
        <v>102.92</v>
      </c>
      <c r="F24" s="267">
        <v>255.75</v>
      </c>
      <c r="G24" s="267">
        <v>346.5</v>
      </c>
      <c r="H24" s="267">
        <v>11082.912999999995</v>
      </c>
      <c r="I24" s="267">
        <v>1446.7900000000002</v>
      </c>
      <c r="J24" s="267">
        <v>9.75</v>
      </c>
      <c r="K24" s="267">
        <v>19.712</v>
      </c>
      <c r="L24" s="267">
        <v>0.99</v>
      </c>
      <c r="M24" s="267">
        <v>0.99</v>
      </c>
      <c r="N24" s="267">
        <v>1455.5500000000002</v>
      </c>
      <c r="O24" s="267">
        <v>4270.2740000000003</v>
      </c>
      <c r="P24" s="267">
        <v>469.93999999999994</v>
      </c>
      <c r="Q24" s="267">
        <v>714.89</v>
      </c>
      <c r="R24" s="267">
        <v>70.959999999999994</v>
      </c>
      <c r="S24" s="267">
        <v>70.959999999999994</v>
      </c>
      <c r="T24" s="267">
        <v>4669.2539999999999</v>
      </c>
      <c r="U24" s="267">
        <v>17207.716999999997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">
      <c r="A25" s="246">
        <v>15</v>
      </c>
      <c r="B25" s="246" t="s">
        <v>96</v>
      </c>
      <c r="C25" s="265">
        <v>1191.5019999999993</v>
      </c>
      <c r="D25" s="265">
        <v>1.78</v>
      </c>
      <c r="E25" s="265">
        <v>9.6399999999999988</v>
      </c>
      <c r="F25" s="265">
        <v>0</v>
      </c>
      <c r="G25" s="265">
        <v>0</v>
      </c>
      <c r="H25" s="265">
        <v>1193.2819999999992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6">
        <v>156.79</v>
      </c>
      <c r="P25" s="265">
        <v>9.02</v>
      </c>
      <c r="Q25" s="265">
        <v>36.43</v>
      </c>
      <c r="R25" s="265">
        <v>0</v>
      </c>
      <c r="S25" s="265">
        <v>0.18</v>
      </c>
      <c r="T25" s="266">
        <v>165.81</v>
      </c>
      <c r="U25" s="266">
        <v>1359.0919999999992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265">
        <v>10322.696999999993</v>
      </c>
      <c r="D26" s="265">
        <v>9.6300000000000008</v>
      </c>
      <c r="E26" s="265">
        <v>34.14</v>
      </c>
      <c r="F26" s="265">
        <v>0</v>
      </c>
      <c r="G26" s="265">
        <v>0</v>
      </c>
      <c r="H26" s="265">
        <v>10332.326999999992</v>
      </c>
      <c r="I26" s="265">
        <v>390.29499999999996</v>
      </c>
      <c r="J26" s="265">
        <v>0.67</v>
      </c>
      <c r="K26" s="265">
        <v>5.93</v>
      </c>
      <c r="L26" s="265">
        <v>0</v>
      </c>
      <c r="M26" s="265">
        <v>0</v>
      </c>
      <c r="N26" s="265">
        <v>390.96499999999997</v>
      </c>
      <c r="O26" s="266">
        <v>30.140000000000008</v>
      </c>
      <c r="P26" s="265">
        <v>0</v>
      </c>
      <c r="Q26" s="265">
        <v>0</v>
      </c>
      <c r="R26" s="265">
        <v>0</v>
      </c>
      <c r="S26" s="265">
        <v>45.21</v>
      </c>
      <c r="T26" s="266">
        <v>30.140000000000008</v>
      </c>
      <c r="U26" s="266">
        <v>10753.431999999992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27" t="s">
        <v>98</v>
      </c>
      <c r="B27" s="327"/>
      <c r="C27" s="267">
        <v>11514.198999999991</v>
      </c>
      <c r="D27" s="267">
        <v>11.41</v>
      </c>
      <c r="E27" s="267">
        <v>43.78</v>
      </c>
      <c r="F27" s="267">
        <v>0</v>
      </c>
      <c r="G27" s="267">
        <v>0</v>
      </c>
      <c r="H27" s="267">
        <v>11525.608999999991</v>
      </c>
      <c r="I27" s="267">
        <v>390.29499999999996</v>
      </c>
      <c r="J27" s="267">
        <v>0.67</v>
      </c>
      <c r="K27" s="267">
        <v>5.93</v>
      </c>
      <c r="L27" s="267">
        <v>0</v>
      </c>
      <c r="M27" s="267">
        <v>0</v>
      </c>
      <c r="N27" s="267">
        <v>390.96499999999997</v>
      </c>
      <c r="O27" s="267">
        <v>186.93</v>
      </c>
      <c r="P27" s="267">
        <v>9.02</v>
      </c>
      <c r="Q27" s="267">
        <v>36.43</v>
      </c>
      <c r="R27" s="267">
        <v>0</v>
      </c>
      <c r="S27" s="267">
        <v>45.39</v>
      </c>
      <c r="T27" s="267">
        <v>195.95000000000002</v>
      </c>
      <c r="U27" s="268">
        <v>12112.52399999999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">
      <c r="A28" s="246">
        <v>17</v>
      </c>
      <c r="B28" s="246" t="s">
        <v>99</v>
      </c>
      <c r="C28" s="265">
        <v>4424.9930000000013</v>
      </c>
      <c r="D28" s="265">
        <v>8.19</v>
      </c>
      <c r="E28" s="265">
        <v>31.57</v>
      </c>
      <c r="F28" s="265">
        <v>0</v>
      </c>
      <c r="G28" s="265">
        <v>0</v>
      </c>
      <c r="H28" s="265">
        <v>4433.1830000000009</v>
      </c>
      <c r="I28" s="265">
        <v>71.69</v>
      </c>
      <c r="J28" s="265">
        <v>37.659999999999997</v>
      </c>
      <c r="K28" s="265">
        <v>37.659999999999997</v>
      </c>
      <c r="L28" s="265">
        <v>0</v>
      </c>
      <c r="M28" s="265">
        <v>0</v>
      </c>
      <c r="N28" s="265">
        <v>109.35</v>
      </c>
      <c r="O28" s="266">
        <v>138.08000000000001</v>
      </c>
      <c r="P28" s="265">
        <v>0</v>
      </c>
      <c r="Q28" s="265">
        <v>0</v>
      </c>
      <c r="R28" s="265">
        <v>0</v>
      </c>
      <c r="S28" s="265">
        <v>0</v>
      </c>
      <c r="T28" s="266">
        <v>138.08000000000001</v>
      </c>
      <c r="U28" s="266">
        <v>4680.6130000000012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">
      <c r="A29" s="246">
        <v>18</v>
      </c>
      <c r="B29" s="246" t="s">
        <v>100</v>
      </c>
      <c r="C29" s="265">
        <v>6194.7440000000024</v>
      </c>
      <c r="D29" s="265">
        <v>11.65</v>
      </c>
      <c r="E29" s="265">
        <v>31.049999999999997</v>
      </c>
      <c r="F29" s="265">
        <v>0</v>
      </c>
      <c r="G29" s="265">
        <v>0</v>
      </c>
      <c r="H29" s="265">
        <v>6206.3940000000021</v>
      </c>
      <c r="I29" s="265">
        <v>0</v>
      </c>
      <c r="J29" s="265">
        <v>23.6</v>
      </c>
      <c r="K29" s="265">
        <v>23.6</v>
      </c>
      <c r="L29" s="265">
        <v>0</v>
      </c>
      <c r="M29" s="265">
        <v>0</v>
      </c>
      <c r="N29" s="265">
        <v>23.6</v>
      </c>
      <c r="O29" s="266">
        <v>0.22</v>
      </c>
      <c r="P29" s="265">
        <v>0</v>
      </c>
      <c r="Q29" s="265">
        <v>0</v>
      </c>
      <c r="R29" s="265">
        <v>0</v>
      </c>
      <c r="S29" s="265">
        <v>0</v>
      </c>
      <c r="T29" s="266">
        <v>0.22</v>
      </c>
      <c r="U29" s="266">
        <v>6230.2140000000027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265">
        <v>3078.0079999999994</v>
      </c>
      <c r="D30" s="265">
        <v>3.39</v>
      </c>
      <c r="E30" s="265">
        <v>10.715</v>
      </c>
      <c r="F30" s="265">
        <v>0</v>
      </c>
      <c r="G30" s="265">
        <v>3.38</v>
      </c>
      <c r="H30" s="265">
        <v>3081.3979999999992</v>
      </c>
      <c r="I30" s="265">
        <v>3.1600000000000037</v>
      </c>
      <c r="J30" s="265">
        <v>47.02</v>
      </c>
      <c r="K30" s="265">
        <v>47.02</v>
      </c>
      <c r="L30" s="265">
        <v>0</v>
      </c>
      <c r="M30" s="265">
        <v>0</v>
      </c>
      <c r="N30" s="265">
        <v>50.180000000000007</v>
      </c>
      <c r="O30" s="266">
        <v>128.47999999999999</v>
      </c>
      <c r="P30" s="265">
        <v>0</v>
      </c>
      <c r="Q30" s="265">
        <v>0</v>
      </c>
      <c r="R30" s="265">
        <v>0</v>
      </c>
      <c r="S30" s="265">
        <v>0</v>
      </c>
      <c r="T30" s="266">
        <v>128.47999999999999</v>
      </c>
      <c r="U30" s="266">
        <v>3260.0579999999991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">
      <c r="A31" s="246">
        <v>20</v>
      </c>
      <c r="B31" s="246" t="s">
        <v>102</v>
      </c>
      <c r="C31" s="265">
        <v>4373.66</v>
      </c>
      <c r="D31" s="265">
        <v>4.29</v>
      </c>
      <c r="E31" s="265">
        <v>9.27</v>
      </c>
      <c r="F31" s="265">
        <v>0</v>
      </c>
      <c r="G31" s="265">
        <v>0</v>
      </c>
      <c r="H31" s="265">
        <v>4377.95</v>
      </c>
      <c r="I31" s="265">
        <v>136.27000000000001</v>
      </c>
      <c r="J31" s="265">
        <v>22.23</v>
      </c>
      <c r="K31" s="265">
        <v>24.66</v>
      </c>
      <c r="L31" s="265">
        <v>0</v>
      </c>
      <c r="M31" s="265">
        <v>0</v>
      </c>
      <c r="N31" s="265">
        <v>158.5</v>
      </c>
      <c r="O31" s="266">
        <v>243.63999999999996</v>
      </c>
      <c r="P31" s="265">
        <v>0</v>
      </c>
      <c r="Q31" s="265">
        <v>0</v>
      </c>
      <c r="R31" s="265">
        <v>0</v>
      </c>
      <c r="S31" s="265">
        <v>27.41</v>
      </c>
      <c r="T31" s="266">
        <v>243.63999999999996</v>
      </c>
      <c r="U31" s="266">
        <v>4780.09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27" t="s">
        <v>99</v>
      </c>
      <c r="B32" s="327"/>
      <c r="C32" s="267">
        <v>18071.405000000006</v>
      </c>
      <c r="D32" s="267">
        <v>27.52</v>
      </c>
      <c r="E32" s="267">
        <v>82.60499999999999</v>
      </c>
      <c r="F32" s="267">
        <v>0</v>
      </c>
      <c r="G32" s="267">
        <v>3.38</v>
      </c>
      <c r="H32" s="267">
        <v>18098.925000000003</v>
      </c>
      <c r="I32" s="267">
        <v>211.12</v>
      </c>
      <c r="J32" s="267">
        <v>130.51</v>
      </c>
      <c r="K32" s="267">
        <v>132.94</v>
      </c>
      <c r="L32" s="267">
        <v>0</v>
      </c>
      <c r="M32" s="267">
        <v>0</v>
      </c>
      <c r="N32" s="267">
        <v>341.63</v>
      </c>
      <c r="O32" s="267">
        <v>510.41999999999996</v>
      </c>
      <c r="P32" s="267">
        <v>0</v>
      </c>
      <c r="Q32" s="267">
        <v>0</v>
      </c>
      <c r="R32" s="267">
        <v>0</v>
      </c>
      <c r="S32" s="267">
        <v>27.41</v>
      </c>
      <c r="T32" s="267">
        <v>510.41999999999996</v>
      </c>
      <c r="U32" s="267">
        <v>18950.975000000006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">
      <c r="A33" s="246">
        <v>21</v>
      </c>
      <c r="B33" s="246" t="s">
        <v>103</v>
      </c>
      <c r="C33" s="265">
        <v>5881.2300000000014</v>
      </c>
      <c r="D33" s="265">
        <v>13.83</v>
      </c>
      <c r="E33" s="265">
        <v>28.95</v>
      </c>
      <c r="F33" s="265">
        <v>0</v>
      </c>
      <c r="G33" s="265">
        <v>0</v>
      </c>
      <c r="H33" s="265">
        <v>5895.0600000000013</v>
      </c>
      <c r="I33" s="265">
        <v>0.55000000000000004</v>
      </c>
      <c r="J33" s="265">
        <v>1.45</v>
      </c>
      <c r="K33" s="265">
        <v>2</v>
      </c>
      <c r="L33" s="265">
        <v>0</v>
      </c>
      <c r="M33" s="265">
        <v>0</v>
      </c>
      <c r="N33" s="265">
        <v>2</v>
      </c>
      <c r="O33" s="266">
        <v>0</v>
      </c>
      <c r="P33" s="265">
        <v>38.700000000000003</v>
      </c>
      <c r="Q33" s="265">
        <v>38.700000000000003</v>
      </c>
      <c r="R33" s="265">
        <v>0</v>
      </c>
      <c r="S33" s="265">
        <v>0</v>
      </c>
      <c r="T33" s="266">
        <v>38.700000000000003</v>
      </c>
      <c r="U33" s="266">
        <v>5935.7600000000011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">
      <c r="A34" s="246">
        <v>22</v>
      </c>
      <c r="B34" s="246" t="s">
        <v>104</v>
      </c>
      <c r="C34" s="265">
        <v>4654.1650000000009</v>
      </c>
      <c r="D34" s="265">
        <v>9</v>
      </c>
      <c r="E34" s="265">
        <v>38.26</v>
      </c>
      <c r="F34" s="265">
        <v>0</v>
      </c>
      <c r="G34" s="265">
        <v>0</v>
      </c>
      <c r="H34" s="265">
        <v>4663.1650000000009</v>
      </c>
      <c r="I34" s="265">
        <v>0.1</v>
      </c>
      <c r="J34" s="265">
        <v>0</v>
      </c>
      <c r="K34" s="265">
        <v>0</v>
      </c>
      <c r="L34" s="265">
        <v>0</v>
      </c>
      <c r="M34" s="265">
        <v>0</v>
      </c>
      <c r="N34" s="265">
        <v>0.1</v>
      </c>
      <c r="O34" s="266">
        <v>16.43</v>
      </c>
      <c r="P34" s="265">
        <v>0</v>
      </c>
      <c r="Q34" s="265">
        <v>0</v>
      </c>
      <c r="R34" s="265">
        <v>0</v>
      </c>
      <c r="S34" s="265">
        <v>0</v>
      </c>
      <c r="T34" s="266">
        <v>16.43</v>
      </c>
      <c r="U34" s="266">
        <v>4679.6950000000015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265">
        <v>19367.97</v>
      </c>
      <c r="D35" s="265">
        <v>0.15</v>
      </c>
      <c r="E35" s="265">
        <v>1.25</v>
      </c>
      <c r="F35" s="265">
        <v>0</v>
      </c>
      <c r="G35" s="265">
        <v>0</v>
      </c>
      <c r="H35" s="265">
        <v>19368.120000000003</v>
      </c>
      <c r="I35" s="265">
        <v>8.5</v>
      </c>
      <c r="J35" s="265">
        <v>0</v>
      </c>
      <c r="K35" s="265">
        <v>0</v>
      </c>
      <c r="L35" s="265">
        <v>0</v>
      </c>
      <c r="M35" s="265">
        <v>0</v>
      </c>
      <c r="N35" s="265">
        <v>8.5</v>
      </c>
      <c r="O35" s="266">
        <v>0</v>
      </c>
      <c r="P35" s="265">
        <v>0</v>
      </c>
      <c r="Q35" s="265">
        <v>0</v>
      </c>
      <c r="R35" s="265">
        <v>0</v>
      </c>
      <c r="S35" s="265">
        <v>0</v>
      </c>
      <c r="T35" s="266">
        <v>0</v>
      </c>
      <c r="U35" s="266">
        <v>19376.620000000003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265">
        <v>7009.3899999999985</v>
      </c>
      <c r="D36" s="265">
        <v>2.0099999999999998</v>
      </c>
      <c r="E36" s="265">
        <v>3.8</v>
      </c>
      <c r="F36" s="265">
        <v>0</v>
      </c>
      <c r="G36" s="265">
        <v>0</v>
      </c>
      <c r="H36" s="265">
        <v>7011.3999999999987</v>
      </c>
      <c r="I36" s="265">
        <v>0</v>
      </c>
      <c r="J36" s="265">
        <v>0</v>
      </c>
      <c r="K36" s="265">
        <v>0</v>
      </c>
      <c r="L36" s="265">
        <v>0</v>
      </c>
      <c r="M36" s="265">
        <v>0</v>
      </c>
      <c r="N36" s="265">
        <v>0</v>
      </c>
      <c r="O36" s="266">
        <v>3.1</v>
      </c>
      <c r="P36" s="265">
        <v>0</v>
      </c>
      <c r="Q36" s="265">
        <v>0</v>
      </c>
      <c r="R36" s="265">
        <v>0</v>
      </c>
      <c r="S36" s="265">
        <v>0</v>
      </c>
      <c r="T36" s="266">
        <v>3.1</v>
      </c>
      <c r="U36" s="266">
        <v>7014.4999999999991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27" t="s">
        <v>107</v>
      </c>
      <c r="B37" s="327"/>
      <c r="C37" s="267">
        <v>36912.755000000005</v>
      </c>
      <c r="D37" s="267">
        <v>24.989999999999995</v>
      </c>
      <c r="E37" s="267">
        <v>72.259999999999991</v>
      </c>
      <c r="F37" s="267">
        <v>0</v>
      </c>
      <c r="G37" s="267">
        <v>0</v>
      </c>
      <c r="H37" s="267">
        <v>36937.745000000003</v>
      </c>
      <c r="I37" s="267">
        <v>9.15</v>
      </c>
      <c r="J37" s="267">
        <v>1.45</v>
      </c>
      <c r="K37" s="267">
        <v>2</v>
      </c>
      <c r="L37" s="267">
        <v>0</v>
      </c>
      <c r="M37" s="267">
        <v>0</v>
      </c>
      <c r="N37" s="267">
        <v>10.6</v>
      </c>
      <c r="O37" s="267">
        <v>19.53</v>
      </c>
      <c r="P37" s="267">
        <v>38.700000000000003</v>
      </c>
      <c r="Q37" s="267">
        <v>38.700000000000003</v>
      </c>
      <c r="R37" s="267">
        <v>0</v>
      </c>
      <c r="S37" s="267">
        <v>0</v>
      </c>
      <c r="T37" s="267">
        <v>58.230000000000004</v>
      </c>
      <c r="U37" s="267">
        <v>37006.575000000004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27" t="s">
        <v>108</v>
      </c>
      <c r="B38" s="327"/>
      <c r="C38" s="267">
        <v>66498.358999999997</v>
      </c>
      <c r="D38" s="267">
        <v>63.919999999999987</v>
      </c>
      <c r="E38" s="267">
        <v>198.64499999999998</v>
      </c>
      <c r="F38" s="267">
        <v>0</v>
      </c>
      <c r="G38" s="267">
        <v>3.38</v>
      </c>
      <c r="H38" s="267">
        <v>66562.278999999995</v>
      </c>
      <c r="I38" s="267">
        <v>610.56499999999994</v>
      </c>
      <c r="J38" s="267">
        <v>132.62999999999997</v>
      </c>
      <c r="K38" s="267">
        <v>140.87</v>
      </c>
      <c r="L38" s="267">
        <v>0</v>
      </c>
      <c r="M38" s="267">
        <v>0</v>
      </c>
      <c r="N38" s="267">
        <v>743.19499999999994</v>
      </c>
      <c r="O38" s="267">
        <v>716.87999999999988</v>
      </c>
      <c r="P38" s="267">
        <v>47.72</v>
      </c>
      <c r="Q38" s="267">
        <v>75.13</v>
      </c>
      <c r="R38" s="267">
        <v>0</v>
      </c>
      <c r="S38" s="267">
        <v>72.8</v>
      </c>
      <c r="T38" s="267">
        <v>764.6</v>
      </c>
      <c r="U38" s="267">
        <v>68070.073999999993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">
      <c r="A39" s="246">
        <v>25</v>
      </c>
      <c r="B39" s="246" t="s">
        <v>109</v>
      </c>
      <c r="C39" s="265">
        <v>13818.438000000002</v>
      </c>
      <c r="D39" s="265">
        <v>10.94</v>
      </c>
      <c r="E39" s="265">
        <v>44.29</v>
      </c>
      <c r="F39" s="265">
        <v>0</v>
      </c>
      <c r="G39" s="265">
        <v>0</v>
      </c>
      <c r="H39" s="265">
        <v>13829.378000000002</v>
      </c>
      <c r="I39" s="265">
        <v>0</v>
      </c>
      <c r="J39" s="265">
        <v>0</v>
      </c>
      <c r="K39" s="265">
        <v>0</v>
      </c>
      <c r="L39" s="265">
        <v>0</v>
      </c>
      <c r="M39" s="265">
        <v>0</v>
      </c>
      <c r="N39" s="265">
        <v>0</v>
      </c>
      <c r="O39" s="266">
        <v>0</v>
      </c>
      <c r="P39" s="265">
        <v>0</v>
      </c>
      <c r="Q39" s="265">
        <v>0</v>
      </c>
      <c r="R39" s="265">
        <v>0</v>
      </c>
      <c r="S39" s="265">
        <v>0</v>
      </c>
      <c r="T39" s="266">
        <v>0</v>
      </c>
      <c r="U39" s="266">
        <v>13829.378000000002</v>
      </c>
    </row>
    <row r="40" spans="1:132" ht="38.25" customHeight="1" x14ac:dyDescent="0.4">
      <c r="A40" s="246">
        <v>26</v>
      </c>
      <c r="B40" s="246" t="s">
        <v>110</v>
      </c>
      <c r="C40" s="265">
        <v>10278.575999999992</v>
      </c>
      <c r="D40" s="265">
        <v>35.770000000000003</v>
      </c>
      <c r="E40" s="265">
        <v>204.63000000000002</v>
      </c>
      <c r="F40" s="265">
        <v>0</v>
      </c>
      <c r="G40" s="265">
        <v>0</v>
      </c>
      <c r="H40" s="265">
        <v>10314.345999999992</v>
      </c>
      <c r="I40" s="265">
        <v>0</v>
      </c>
      <c r="J40" s="265">
        <v>0</v>
      </c>
      <c r="K40" s="265">
        <v>0</v>
      </c>
      <c r="L40" s="265">
        <v>0</v>
      </c>
      <c r="M40" s="265">
        <v>0</v>
      </c>
      <c r="N40" s="265">
        <v>0</v>
      </c>
      <c r="O40" s="266">
        <v>0</v>
      </c>
      <c r="P40" s="265">
        <v>0</v>
      </c>
      <c r="Q40" s="265">
        <v>0</v>
      </c>
      <c r="R40" s="265">
        <v>0</v>
      </c>
      <c r="S40" s="265">
        <v>0</v>
      </c>
      <c r="T40" s="266">
        <v>0</v>
      </c>
      <c r="U40" s="266">
        <v>10314.345999999992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265">
        <v>23896.243999999999</v>
      </c>
      <c r="D41" s="265">
        <v>2.95</v>
      </c>
      <c r="E41" s="265">
        <v>25.279999999999998</v>
      </c>
      <c r="F41" s="265">
        <v>0</v>
      </c>
      <c r="G41" s="265">
        <v>0</v>
      </c>
      <c r="H41" s="265">
        <v>23899.194</v>
      </c>
      <c r="I41" s="265">
        <v>0</v>
      </c>
      <c r="J41" s="265">
        <v>0</v>
      </c>
      <c r="K41" s="265">
        <v>0</v>
      </c>
      <c r="L41" s="265">
        <v>0</v>
      </c>
      <c r="M41" s="265">
        <v>0</v>
      </c>
      <c r="N41" s="265">
        <v>0</v>
      </c>
      <c r="O41" s="266">
        <v>0</v>
      </c>
      <c r="P41" s="265">
        <v>0</v>
      </c>
      <c r="Q41" s="265">
        <v>0</v>
      </c>
      <c r="R41" s="265">
        <v>0</v>
      </c>
      <c r="S41" s="265">
        <v>0</v>
      </c>
      <c r="T41" s="266">
        <v>0</v>
      </c>
      <c r="U41" s="266">
        <v>23899.194</v>
      </c>
    </row>
    <row r="42" spans="1:132" ht="38.25" customHeight="1" x14ac:dyDescent="0.4">
      <c r="A42" s="246">
        <v>28</v>
      </c>
      <c r="B42" s="246" t="s">
        <v>112</v>
      </c>
      <c r="C42" s="265">
        <v>2302.7230000000004</v>
      </c>
      <c r="D42" s="265">
        <v>9.6</v>
      </c>
      <c r="E42" s="265">
        <v>25.86</v>
      </c>
      <c r="F42" s="265">
        <v>0</v>
      </c>
      <c r="G42" s="265">
        <v>0</v>
      </c>
      <c r="H42" s="265">
        <v>2312.3230000000003</v>
      </c>
      <c r="I42" s="265">
        <v>0</v>
      </c>
      <c r="J42" s="265">
        <v>0</v>
      </c>
      <c r="K42" s="265">
        <v>0</v>
      </c>
      <c r="L42" s="265">
        <v>0</v>
      </c>
      <c r="M42" s="265">
        <v>0</v>
      </c>
      <c r="N42" s="265">
        <v>0</v>
      </c>
      <c r="O42" s="266">
        <v>0</v>
      </c>
      <c r="P42" s="265">
        <v>0</v>
      </c>
      <c r="Q42" s="265">
        <v>0</v>
      </c>
      <c r="R42" s="265">
        <v>0</v>
      </c>
      <c r="S42" s="265">
        <v>0</v>
      </c>
      <c r="T42" s="266">
        <v>0</v>
      </c>
      <c r="U42" s="266">
        <v>2312.3230000000003</v>
      </c>
    </row>
    <row r="43" spans="1:132" s="111" customFormat="1" ht="38.25" customHeight="1" x14ac:dyDescent="0.4">
      <c r="A43" s="327" t="s">
        <v>109</v>
      </c>
      <c r="B43" s="327"/>
      <c r="C43" s="267">
        <v>50295.980999999992</v>
      </c>
      <c r="D43" s="267">
        <v>59.260000000000005</v>
      </c>
      <c r="E43" s="267">
        <v>300.06</v>
      </c>
      <c r="F43" s="267">
        <v>0</v>
      </c>
      <c r="G43" s="267">
        <v>0</v>
      </c>
      <c r="H43" s="267">
        <v>50355.240999999995</v>
      </c>
      <c r="I43" s="267">
        <v>0</v>
      </c>
      <c r="J43" s="267">
        <v>0</v>
      </c>
      <c r="K43" s="267">
        <v>0</v>
      </c>
      <c r="L43" s="267">
        <v>0</v>
      </c>
      <c r="M43" s="267">
        <v>0</v>
      </c>
      <c r="N43" s="267">
        <v>0</v>
      </c>
      <c r="O43" s="267">
        <v>0</v>
      </c>
      <c r="P43" s="267">
        <v>0</v>
      </c>
      <c r="Q43" s="267">
        <v>0</v>
      </c>
      <c r="R43" s="267">
        <v>0</v>
      </c>
      <c r="S43" s="267">
        <v>0</v>
      </c>
      <c r="T43" s="267">
        <v>0</v>
      </c>
      <c r="U43" s="267">
        <v>50355.240999999995</v>
      </c>
    </row>
    <row r="44" spans="1:132" ht="38.25" customHeight="1" x14ac:dyDescent="0.4">
      <c r="A44" s="246">
        <v>29</v>
      </c>
      <c r="B44" s="246" t="s">
        <v>113</v>
      </c>
      <c r="C44" s="265">
        <v>14012.609999999999</v>
      </c>
      <c r="D44" s="265">
        <v>66.38</v>
      </c>
      <c r="E44" s="265">
        <v>124.94</v>
      </c>
      <c r="F44" s="265">
        <v>0</v>
      </c>
      <c r="G44" s="265">
        <v>0</v>
      </c>
      <c r="H44" s="265">
        <v>14078.989999999998</v>
      </c>
      <c r="I44" s="265">
        <v>6.6300000000000008</v>
      </c>
      <c r="J44" s="265">
        <v>0.01</v>
      </c>
      <c r="K44" s="265">
        <v>0.01</v>
      </c>
      <c r="L44" s="265">
        <v>0</v>
      </c>
      <c r="M44" s="265">
        <v>0</v>
      </c>
      <c r="N44" s="265">
        <v>6.6400000000000006</v>
      </c>
      <c r="O44" s="266">
        <v>89.820000000000007</v>
      </c>
      <c r="P44" s="265">
        <v>1.23</v>
      </c>
      <c r="Q44" s="265">
        <v>60.879999999999995</v>
      </c>
      <c r="R44" s="265">
        <v>0</v>
      </c>
      <c r="S44" s="265">
        <v>0</v>
      </c>
      <c r="T44" s="266">
        <v>91.050000000000011</v>
      </c>
      <c r="U44" s="266">
        <v>14176.679999999997</v>
      </c>
    </row>
    <row r="45" spans="1:132" ht="38.25" customHeight="1" x14ac:dyDescent="0.4">
      <c r="A45" s="246">
        <v>30</v>
      </c>
      <c r="B45" s="246" t="s">
        <v>114</v>
      </c>
      <c r="C45" s="265">
        <v>7285.3499999999995</v>
      </c>
      <c r="D45" s="265">
        <v>7.32</v>
      </c>
      <c r="E45" s="265">
        <v>27.310000000000002</v>
      </c>
      <c r="F45" s="265">
        <v>0</v>
      </c>
      <c r="G45" s="265">
        <v>0</v>
      </c>
      <c r="H45" s="265">
        <v>7292.6699999999992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6">
        <v>7.5900000000000007</v>
      </c>
      <c r="P45" s="265">
        <v>0</v>
      </c>
      <c r="Q45" s="265">
        <v>0</v>
      </c>
      <c r="R45" s="265">
        <v>0</v>
      </c>
      <c r="S45" s="265">
        <v>0.31</v>
      </c>
      <c r="T45" s="266">
        <v>7.5900000000000007</v>
      </c>
      <c r="U45" s="266">
        <v>7300.2599999999993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265">
        <v>12301.610000000002</v>
      </c>
      <c r="D46" s="265">
        <v>1.1599999999999999</v>
      </c>
      <c r="E46" s="265">
        <v>9.51</v>
      </c>
      <c r="F46" s="265">
        <v>0</v>
      </c>
      <c r="G46" s="265">
        <v>0</v>
      </c>
      <c r="H46" s="265">
        <v>12302.770000000002</v>
      </c>
      <c r="I46" s="265">
        <v>1.2999999999999998</v>
      </c>
      <c r="J46" s="265">
        <v>0</v>
      </c>
      <c r="K46" s="265">
        <v>0</v>
      </c>
      <c r="L46" s="265">
        <v>0</v>
      </c>
      <c r="M46" s="265">
        <v>0</v>
      </c>
      <c r="N46" s="265">
        <v>1.2999999999999998</v>
      </c>
      <c r="O46" s="266">
        <v>86.18</v>
      </c>
      <c r="P46" s="265">
        <v>0</v>
      </c>
      <c r="Q46" s="265">
        <v>0</v>
      </c>
      <c r="R46" s="265">
        <v>0</v>
      </c>
      <c r="S46" s="265">
        <v>0.1</v>
      </c>
      <c r="T46" s="266">
        <v>86.18</v>
      </c>
      <c r="U46" s="266">
        <v>12390.250000000002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265">
        <v>11091.342000000008</v>
      </c>
      <c r="D47" s="265">
        <v>8.49</v>
      </c>
      <c r="E47" s="265">
        <v>9.64</v>
      </c>
      <c r="F47" s="265">
        <v>0</v>
      </c>
      <c r="G47" s="265">
        <v>0</v>
      </c>
      <c r="H47" s="265">
        <v>11099.832000000008</v>
      </c>
      <c r="I47" s="265">
        <v>0</v>
      </c>
      <c r="J47" s="265">
        <v>0</v>
      </c>
      <c r="K47" s="265">
        <v>0</v>
      </c>
      <c r="L47" s="265">
        <v>0</v>
      </c>
      <c r="M47" s="265">
        <v>0</v>
      </c>
      <c r="N47" s="265">
        <v>0</v>
      </c>
      <c r="O47" s="266">
        <v>30.53</v>
      </c>
      <c r="P47" s="265">
        <v>0</v>
      </c>
      <c r="Q47" s="265">
        <v>0.53</v>
      </c>
      <c r="R47" s="265">
        <v>0</v>
      </c>
      <c r="S47" s="265">
        <v>0</v>
      </c>
      <c r="T47" s="266">
        <v>30.53</v>
      </c>
      <c r="U47" s="266">
        <v>11130.362000000008</v>
      </c>
    </row>
    <row r="48" spans="1:132" s="111" customFormat="1" ht="38.25" customHeight="1" x14ac:dyDescent="0.4">
      <c r="A48" s="327" t="s">
        <v>117</v>
      </c>
      <c r="B48" s="327"/>
      <c r="C48" s="267">
        <v>44690.912000000011</v>
      </c>
      <c r="D48" s="267">
        <v>83.34999999999998</v>
      </c>
      <c r="E48" s="267">
        <v>171.39999999999998</v>
      </c>
      <c r="F48" s="267">
        <v>0</v>
      </c>
      <c r="G48" s="267">
        <v>0</v>
      </c>
      <c r="H48" s="267">
        <v>44774.26200000001</v>
      </c>
      <c r="I48" s="267">
        <v>7.9300000000000006</v>
      </c>
      <c r="J48" s="267">
        <v>0.01</v>
      </c>
      <c r="K48" s="267">
        <v>0.01</v>
      </c>
      <c r="L48" s="267">
        <v>0</v>
      </c>
      <c r="M48" s="267">
        <v>0</v>
      </c>
      <c r="N48" s="267">
        <v>7.94</v>
      </c>
      <c r="O48" s="267">
        <v>214.12000000000003</v>
      </c>
      <c r="P48" s="267">
        <v>1.23</v>
      </c>
      <c r="Q48" s="267">
        <v>61.41</v>
      </c>
      <c r="R48" s="267">
        <v>0</v>
      </c>
      <c r="S48" s="267">
        <v>0.41000000000000003</v>
      </c>
      <c r="T48" s="267">
        <v>215.35000000000002</v>
      </c>
      <c r="U48" s="267">
        <v>44997.552000000003</v>
      </c>
    </row>
    <row r="49" spans="1:22" s="145" customFormat="1" ht="38.25" customHeight="1" x14ac:dyDescent="0.4">
      <c r="A49" s="327" t="s">
        <v>118</v>
      </c>
      <c r="B49" s="327"/>
      <c r="C49" s="267">
        <v>94986.893000000011</v>
      </c>
      <c r="D49" s="267">
        <v>142.60999999999999</v>
      </c>
      <c r="E49" s="267">
        <v>471.46</v>
      </c>
      <c r="F49" s="267">
        <v>0</v>
      </c>
      <c r="G49" s="267">
        <v>0</v>
      </c>
      <c r="H49" s="267">
        <v>95129.502999999997</v>
      </c>
      <c r="I49" s="267">
        <v>7.9300000000000006</v>
      </c>
      <c r="J49" s="267">
        <v>0.01</v>
      </c>
      <c r="K49" s="267">
        <v>0.01</v>
      </c>
      <c r="L49" s="267">
        <v>0</v>
      </c>
      <c r="M49" s="267">
        <v>0</v>
      </c>
      <c r="N49" s="267">
        <v>7.94</v>
      </c>
      <c r="O49" s="267">
        <v>214.12000000000003</v>
      </c>
      <c r="P49" s="267">
        <v>1.23</v>
      </c>
      <c r="Q49" s="267">
        <v>61.41</v>
      </c>
      <c r="R49" s="267">
        <v>0</v>
      </c>
      <c r="S49" s="267">
        <v>0.41000000000000003</v>
      </c>
      <c r="T49" s="267">
        <v>215.35000000000002</v>
      </c>
      <c r="U49" s="267">
        <v>95352.793000000005</v>
      </c>
    </row>
    <row r="50" spans="1:22" s="146" customFormat="1" ht="38.25" customHeight="1" x14ac:dyDescent="0.4">
      <c r="A50" s="327" t="s">
        <v>119</v>
      </c>
      <c r="B50" s="327"/>
      <c r="C50" s="267">
        <v>172780.45500000002</v>
      </c>
      <c r="D50" s="267">
        <v>249.98999999999998</v>
      </c>
      <c r="E50" s="267">
        <v>773.02499999999998</v>
      </c>
      <c r="F50" s="267">
        <v>255.75</v>
      </c>
      <c r="G50" s="267">
        <v>349.88</v>
      </c>
      <c r="H50" s="267">
        <v>172774.69500000001</v>
      </c>
      <c r="I50" s="267">
        <v>2065.2849999999999</v>
      </c>
      <c r="J50" s="267">
        <v>142.38999999999996</v>
      </c>
      <c r="K50" s="267">
        <v>160.59199999999998</v>
      </c>
      <c r="L50" s="267">
        <v>0.99</v>
      </c>
      <c r="M50" s="267">
        <v>0.99</v>
      </c>
      <c r="N50" s="267">
        <v>2206.6850000000004</v>
      </c>
      <c r="O50" s="267">
        <v>5201.2740000000003</v>
      </c>
      <c r="P50" s="267">
        <v>518.89</v>
      </c>
      <c r="Q50" s="267">
        <v>851.43</v>
      </c>
      <c r="R50" s="267">
        <v>70.959999999999994</v>
      </c>
      <c r="S50" s="267">
        <v>144.16999999999999</v>
      </c>
      <c r="T50" s="267">
        <v>5649.2039999999997</v>
      </c>
      <c r="U50" s="267">
        <v>180630.584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1:22" s="115" customFormat="1" ht="24.75" hidden="1" customHeight="1" x14ac:dyDescent="0.4">
      <c r="B52" s="251"/>
      <c r="C52" s="296" t="s">
        <v>54</v>
      </c>
      <c r="D52" s="296"/>
      <c r="E52" s="296"/>
      <c r="F52" s="296"/>
      <c r="G52" s="296"/>
      <c r="H52" s="118"/>
      <c r="I52" s="251"/>
      <c r="J52" s="251">
        <f>D50+J50+P50-F50-L50-R50</f>
        <v>583.56999999999994</v>
      </c>
      <c r="K52" s="251"/>
      <c r="L52" s="251"/>
      <c r="M52" s="251"/>
      <c r="N52" s="251"/>
      <c r="R52" s="251"/>
      <c r="U52" s="251"/>
    </row>
    <row r="53" spans="1:22" s="115" customFormat="1" ht="30" hidden="1" customHeight="1" x14ac:dyDescent="0.35">
      <c r="B53" s="251"/>
      <c r="C53" s="296" t="s">
        <v>55</v>
      </c>
      <c r="D53" s="296"/>
      <c r="E53" s="296"/>
      <c r="F53" s="296"/>
      <c r="G53" s="296"/>
      <c r="H53" s="119"/>
      <c r="I53" s="251"/>
      <c r="J53" s="251">
        <f>E50+K50+Q50-G50-M50-S50</f>
        <v>1290.0069999999998</v>
      </c>
      <c r="K53" s="251"/>
      <c r="L53" s="251"/>
      <c r="M53" s="251"/>
      <c r="N53" s="251"/>
      <c r="R53" s="251"/>
      <c r="T53" s="251"/>
    </row>
    <row r="54" spans="1:22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51">
        <f>H50+N50+T50</f>
        <v>180630.584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51"/>
      <c r="E55" s="251"/>
      <c r="F55" s="251"/>
      <c r="G55" s="251"/>
      <c r="H55" s="119"/>
      <c r="I55" s="121"/>
      <c r="J55" s="25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51"/>
      <c r="E56" s="251"/>
      <c r="F56" s="251"/>
      <c r="G56" s="251"/>
      <c r="H56" s="119"/>
      <c r="I56" s="121"/>
      <c r="J56" s="25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01" t="s">
        <v>57</v>
      </c>
      <c r="C57" s="301"/>
      <c r="D57" s="301"/>
      <c r="E57" s="301"/>
      <c r="F57" s="301"/>
      <c r="G57" s="153"/>
      <c r="H57" s="154"/>
      <c r="I57" s="155"/>
      <c r="J57" s="302"/>
      <c r="K57" s="300"/>
      <c r="L57" s="300"/>
      <c r="M57" s="169" t="e">
        <f>#REF!+'dec-2021'!J53</f>
        <v>#REF!</v>
      </c>
      <c r="N57" s="154"/>
      <c r="O57" s="154"/>
      <c r="P57" s="253"/>
      <c r="Q57" s="301" t="s">
        <v>58</v>
      </c>
      <c r="R57" s="301"/>
      <c r="S57" s="301"/>
      <c r="T57" s="301"/>
      <c r="U57" s="301"/>
    </row>
    <row r="58" spans="1:22" s="152" customFormat="1" ht="37.5" hidden="1" customHeight="1" x14ac:dyDescent="0.45">
      <c r="B58" s="301" t="s">
        <v>59</v>
      </c>
      <c r="C58" s="301"/>
      <c r="D58" s="301"/>
      <c r="E58" s="301"/>
      <c r="F58" s="301"/>
      <c r="G58" s="154"/>
      <c r="H58" s="153"/>
      <c r="I58" s="156"/>
      <c r="J58" s="157"/>
      <c r="K58" s="254"/>
      <c r="L58" s="157"/>
      <c r="M58" s="154"/>
      <c r="N58" s="153"/>
      <c r="O58" s="154"/>
      <c r="P58" s="253"/>
      <c r="Q58" s="301" t="s">
        <v>59</v>
      </c>
      <c r="R58" s="301"/>
      <c r="S58" s="301"/>
      <c r="T58" s="301"/>
      <c r="U58" s="301"/>
    </row>
    <row r="59" spans="1:22" s="152" customFormat="1" ht="37.5" hidden="1" customHeight="1" x14ac:dyDescent="0.45">
      <c r="I59" s="158"/>
      <c r="J59" s="300" t="s">
        <v>61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00" t="s">
        <v>62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topLeftCell="E1" zoomScale="60" zoomScaleNormal="55" workbookViewId="0">
      <selection activeCell="J6" sqref="J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60" width="9.140625" style="256"/>
    <col min="61" max="16384" width="9.140625" style="107"/>
  </cols>
  <sheetData>
    <row r="1" spans="1:60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60" ht="51.75" customHeight="1" x14ac:dyDescent="0.35">
      <c r="A2" s="370" t="s">
        <v>145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60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</row>
    <row r="4" spans="1:60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</row>
    <row r="5" spans="1:60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</row>
    <row r="6" spans="1:60" ht="38.25" customHeight="1" x14ac:dyDescent="0.35">
      <c r="A6" s="245">
        <v>1</v>
      </c>
      <c r="B6" s="246" t="s">
        <v>78</v>
      </c>
      <c r="C6" s="109">
        <v>208.77000000000064</v>
      </c>
      <c r="D6" s="109">
        <v>0</v>
      </c>
      <c r="E6" s="109">
        <v>47.73</v>
      </c>
      <c r="F6" s="109">
        <v>66.8</v>
      </c>
      <c r="G6" s="109">
        <v>66.8</v>
      </c>
      <c r="H6" s="109">
        <v>141.97000000000065</v>
      </c>
      <c r="I6" s="109">
        <v>131.46499999999995</v>
      </c>
      <c r="J6" s="109">
        <v>27.35</v>
      </c>
      <c r="K6" s="109">
        <v>28.01</v>
      </c>
      <c r="L6" s="109">
        <v>0.04</v>
      </c>
      <c r="M6" s="109">
        <v>0.04</v>
      </c>
      <c r="N6" s="109">
        <v>158.77499999999995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584.88500000000067</v>
      </c>
    </row>
    <row r="7" spans="1:60" ht="38.25" customHeight="1" x14ac:dyDescent="0.35">
      <c r="A7" s="245">
        <v>2</v>
      </c>
      <c r="B7" s="246" t="s">
        <v>79</v>
      </c>
      <c r="C7" s="109">
        <v>497.65499999999997</v>
      </c>
      <c r="D7" s="109">
        <v>0.09</v>
      </c>
      <c r="E7" s="109">
        <v>0.27</v>
      </c>
      <c r="F7" s="109">
        <v>0.19</v>
      </c>
      <c r="G7" s="109">
        <v>0.19</v>
      </c>
      <c r="H7" s="109">
        <v>497.55499999999995</v>
      </c>
      <c r="I7" s="109">
        <v>122.572</v>
      </c>
      <c r="J7" s="109">
        <v>0.88</v>
      </c>
      <c r="K7" s="109">
        <v>3.4219999999999997</v>
      </c>
      <c r="L7" s="109">
        <v>0</v>
      </c>
      <c r="M7" s="109">
        <v>0</v>
      </c>
      <c r="N7" s="109">
        <v>123.452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843.27700000000004</v>
      </c>
    </row>
    <row r="8" spans="1:60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201.52300000000005</v>
      </c>
      <c r="J8" s="109">
        <v>0.76</v>
      </c>
      <c r="K8" s="109">
        <v>4.9499999999999993</v>
      </c>
      <c r="L8" s="109">
        <v>0</v>
      </c>
      <c r="M8" s="109">
        <v>0</v>
      </c>
      <c r="N8" s="109">
        <v>202.28300000000004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1013.8829999999997</v>
      </c>
    </row>
    <row r="9" spans="1:60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142.50400000000008</v>
      </c>
      <c r="J9" s="109">
        <v>0.28000000000000003</v>
      </c>
      <c r="K9" s="109">
        <v>0.75</v>
      </c>
      <c r="L9" s="109">
        <v>0</v>
      </c>
      <c r="M9" s="109">
        <v>0</v>
      </c>
      <c r="N9" s="109">
        <v>142.78400000000008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377.03400000000005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</row>
    <row r="10" spans="1:60" s="111" customFormat="1" ht="38.25" customHeight="1" x14ac:dyDescent="0.4">
      <c r="A10" s="323" t="s">
        <v>82</v>
      </c>
      <c r="B10" s="324"/>
      <c r="C10" s="110">
        <v>1360.3850000000002</v>
      </c>
      <c r="D10" s="110">
        <v>0.09</v>
      </c>
      <c r="E10" s="110">
        <v>48</v>
      </c>
      <c r="F10" s="110">
        <v>66.989999999999995</v>
      </c>
      <c r="G10" s="110">
        <v>156.99</v>
      </c>
      <c r="H10" s="110">
        <v>1293.4850000000001</v>
      </c>
      <c r="I10" s="110">
        <v>598.06400000000008</v>
      </c>
      <c r="J10" s="110">
        <v>29.270000000000003</v>
      </c>
      <c r="K10" s="110">
        <v>37.132000000000005</v>
      </c>
      <c r="L10" s="110">
        <v>0.04</v>
      </c>
      <c r="M10" s="110">
        <v>0.04</v>
      </c>
      <c r="N10" s="110">
        <v>627.2940000000001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2819.0790000000006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</row>
    <row r="11" spans="1:60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122.49300000000002</v>
      </c>
      <c r="J11" s="273">
        <v>0.08</v>
      </c>
      <c r="K11" s="109">
        <v>0.94000000000000006</v>
      </c>
      <c r="L11" s="109">
        <v>0</v>
      </c>
      <c r="M11" s="109">
        <v>0</v>
      </c>
      <c r="N11" s="109">
        <v>122.57300000000002</v>
      </c>
      <c r="O11" s="271">
        <v>610.4</v>
      </c>
      <c r="P11" s="109">
        <v>31.5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2417.9629999999993</v>
      </c>
    </row>
    <row r="12" spans="1:60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150.67400000000009</v>
      </c>
      <c r="J12" s="273">
        <v>0.56000000000000005</v>
      </c>
      <c r="K12" s="109">
        <v>2.9200000000000004</v>
      </c>
      <c r="L12" s="109">
        <v>0.72</v>
      </c>
      <c r="M12" s="109">
        <v>0.72</v>
      </c>
      <c r="N12" s="109">
        <v>150.5140000000001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1261.4839999999999</v>
      </c>
    </row>
    <row r="13" spans="1:60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194.95399999999998</v>
      </c>
      <c r="J13" s="274">
        <v>0.39</v>
      </c>
      <c r="K13" s="109">
        <v>1.4900000000000002</v>
      </c>
      <c r="L13" s="109">
        <v>0</v>
      </c>
      <c r="M13" s="109">
        <v>0</v>
      </c>
      <c r="N13" s="109">
        <v>195.34399999999997</v>
      </c>
      <c r="O13" s="271">
        <v>383.96999999999991</v>
      </c>
      <c r="P13" s="109">
        <v>19.13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2683.0239999999994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</row>
    <row r="14" spans="1:60" s="111" customFormat="1" ht="38.25" customHeight="1" x14ac:dyDescent="0.4">
      <c r="A14" s="323" t="s">
        <v>86</v>
      </c>
      <c r="B14" s="324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468.12100000000009</v>
      </c>
      <c r="J14" s="110">
        <v>1.03</v>
      </c>
      <c r="K14" s="110">
        <v>5.3500000000000005</v>
      </c>
      <c r="L14" s="110">
        <v>0.72</v>
      </c>
      <c r="M14" s="110">
        <v>0.72</v>
      </c>
      <c r="N14" s="110">
        <v>468.43100000000004</v>
      </c>
      <c r="O14" s="110">
        <v>1081.57</v>
      </c>
      <c r="P14" s="110">
        <v>50.629999999999995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6362.4709999999986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</row>
    <row r="15" spans="1:60" s="112" customFormat="1" ht="38.25" customHeight="1" x14ac:dyDescent="0.35">
      <c r="A15" s="246">
        <v>8</v>
      </c>
      <c r="B15" s="246" t="s">
        <v>88</v>
      </c>
      <c r="C15" s="109">
        <v>1747.4919999999993</v>
      </c>
      <c r="D15" s="109">
        <v>8.98</v>
      </c>
      <c r="E15" s="109">
        <v>11.36</v>
      </c>
      <c r="F15" s="109">
        <v>0</v>
      </c>
      <c r="G15" s="109">
        <v>1.5</v>
      </c>
      <c r="H15" s="109">
        <v>1756.4719999999993</v>
      </c>
      <c r="I15" s="109">
        <v>111.17000000000002</v>
      </c>
      <c r="J15" s="109">
        <v>0.77</v>
      </c>
      <c r="K15" s="109">
        <v>0.92</v>
      </c>
      <c r="L15" s="109">
        <v>0</v>
      </c>
      <c r="M15" s="109">
        <v>0</v>
      </c>
      <c r="N15" s="109">
        <v>111.94000000000001</v>
      </c>
      <c r="O15" s="271">
        <v>113.67899999999999</v>
      </c>
      <c r="P15" s="109">
        <v>19.28</v>
      </c>
      <c r="Q15" s="109">
        <v>21.560000000000002</v>
      </c>
      <c r="R15" s="109">
        <v>0</v>
      </c>
      <c r="S15" s="109">
        <v>0</v>
      </c>
      <c r="T15" s="271">
        <v>132.959</v>
      </c>
      <c r="U15" s="271">
        <v>2001.3709999999994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</row>
    <row r="16" spans="1:60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392.37100000000004</v>
      </c>
      <c r="P16" s="109">
        <v>15.75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239.428</v>
      </c>
      <c r="P17" s="109">
        <v>0.28000000000000003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</row>
    <row r="18" spans="1:132" s="111" customFormat="1" ht="38.25" customHeight="1" x14ac:dyDescent="0.4">
      <c r="A18" s="323" t="s">
        <v>89</v>
      </c>
      <c r="B18" s="324"/>
      <c r="C18" s="110">
        <v>2656.7109999999984</v>
      </c>
      <c r="D18" s="110">
        <v>8.98</v>
      </c>
      <c r="E18" s="110">
        <v>51.28</v>
      </c>
      <c r="F18" s="110">
        <v>0</v>
      </c>
      <c r="G18" s="110">
        <v>1.5</v>
      </c>
      <c r="H18" s="110">
        <v>2665.6909999999984</v>
      </c>
      <c r="I18" s="110">
        <v>153.92699999999999</v>
      </c>
      <c r="J18" s="110">
        <v>0.77</v>
      </c>
      <c r="K18" s="110">
        <v>6.22</v>
      </c>
      <c r="L18" s="110">
        <v>0</v>
      </c>
      <c r="M18" s="110">
        <v>0.99</v>
      </c>
      <c r="N18" s="110">
        <v>154.697</v>
      </c>
      <c r="O18" s="110">
        <v>745.47800000000007</v>
      </c>
      <c r="P18" s="110">
        <v>35.31</v>
      </c>
      <c r="Q18" s="110">
        <v>137.18</v>
      </c>
      <c r="R18" s="110">
        <v>0</v>
      </c>
      <c r="S18" s="110">
        <v>70.959999999999994</v>
      </c>
      <c r="T18" s="110">
        <v>780.78800000000001</v>
      </c>
      <c r="U18" s="272">
        <v>3601.1759999999986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</v>
      </c>
      <c r="E19" s="109">
        <v>0.85</v>
      </c>
      <c r="F19" s="109">
        <v>0</v>
      </c>
      <c r="G19" s="109">
        <v>180</v>
      </c>
      <c r="H19" s="109">
        <v>1024.3949999999993</v>
      </c>
      <c r="I19" s="109">
        <v>153.22100000000003</v>
      </c>
      <c r="J19" s="109">
        <v>0.11</v>
      </c>
      <c r="K19" s="109">
        <v>1.03</v>
      </c>
      <c r="L19" s="109">
        <v>0</v>
      </c>
      <c r="M19" s="109">
        <v>0</v>
      </c>
      <c r="N19" s="109">
        <v>153.33100000000005</v>
      </c>
      <c r="O19" s="271">
        <v>690.68099999999993</v>
      </c>
      <c r="P19" s="109">
        <v>25.16</v>
      </c>
      <c r="Q19" s="109">
        <v>373.91</v>
      </c>
      <c r="R19" s="109">
        <v>0</v>
      </c>
      <c r="S19" s="109">
        <v>0</v>
      </c>
      <c r="T19" s="271">
        <v>715.84099999999989</v>
      </c>
      <c r="U19" s="271">
        <v>1893.5669999999993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50.483000000000018</v>
      </c>
      <c r="J20" s="109">
        <v>0.09</v>
      </c>
      <c r="K20" s="109">
        <v>0.41000000000000003</v>
      </c>
      <c r="L20" s="109">
        <v>0</v>
      </c>
      <c r="M20" s="109">
        <v>0</v>
      </c>
      <c r="N20" s="109">
        <v>50.573000000000022</v>
      </c>
      <c r="O20" s="271">
        <v>266.5</v>
      </c>
      <c r="P20" s="109">
        <v>22.15</v>
      </c>
      <c r="Q20" s="109">
        <v>22.15</v>
      </c>
      <c r="R20" s="109">
        <v>0</v>
      </c>
      <c r="S20" s="109">
        <v>0</v>
      </c>
      <c r="T20" s="271">
        <v>288.64999999999998</v>
      </c>
      <c r="U20" s="271">
        <v>481.9129999999999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15.670000000000005</v>
      </c>
      <c r="J21" s="109">
        <v>0.06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671.94999999999993</v>
      </c>
      <c r="P21" s="109">
        <v>14.89</v>
      </c>
      <c r="Q21" s="109">
        <v>15.33</v>
      </c>
      <c r="R21" s="109">
        <v>0</v>
      </c>
      <c r="S21" s="109">
        <v>0</v>
      </c>
      <c r="T21" s="271">
        <v>686.83999999999992</v>
      </c>
      <c r="U21" s="271">
        <v>729.63999999999976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1109.8219999999999</v>
      </c>
      <c r="D22" s="109">
        <v>2.56</v>
      </c>
      <c r="E22" s="109">
        <v>14.42</v>
      </c>
      <c r="F22" s="109">
        <v>0</v>
      </c>
      <c r="G22" s="109">
        <v>75</v>
      </c>
      <c r="H22" s="109">
        <v>1112.3819999999998</v>
      </c>
      <c r="I22" s="109">
        <v>16.063999999999997</v>
      </c>
      <c r="J22" s="109">
        <v>11.03</v>
      </c>
      <c r="K22" s="109">
        <v>11.799999999999999</v>
      </c>
      <c r="L22" s="109">
        <v>0</v>
      </c>
      <c r="M22" s="109">
        <v>0</v>
      </c>
      <c r="N22" s="109">
        <v>27.093999999999994</v>
      </c>
      <c r="O22" s="271">
        <v>314.77499999999998</v>
      </c>
      <c r="P22" s="109">
        <v>75.55</v>
      </c>
      <c r="Q22" s="109">
        <v>223.04000000000002</v>
      </c>
      <c r="R22" s="109">
        <v>0</v>
      </c>
      <c r="S22" s="109">
        <v>0</v>
      </c>
      <c r="T22" s="271">
        <v>390.32499999999999</v>
      </c>
      <c r="U22" s="271">
        <v>1529.8009999999999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</row>
    <row r="23" spans="1:132" s="111" customFormat="1" ht="38.25" customHeight="1" x14ac:dyDescent="0.4">
      <c r="A23" s="327" t="s">
        <v>94</v>
      </c>
      <c r="B23" s="327"/>
      <c r="C23" s="110">
        <v>2303.976999999999</v>
      </c>
      <c r="D23" s="110">
        <v>2.56</v>
      </c>
      <c r="E23" s="110">
        <v>15.27</v>
      </c>
      <c r="F23" s="110">
        <v>0</v>
      </c>
      <c r="G23" s="110">
        <v>255</v>
      </c>
      <c r="H23" s="110">
        <v>2306.5369999999989</v>
      </c>
      <c r="I23" s="110">
        <v>235.43800000000007</v>
      </c>
      <c r="J23" s="110">
        <v>11.29</v>
      </c>
      <c r="K23" s="110">
        <v>13.37</v>
      </c>
      <c r="L23" s="110">
        <v>0</v>
      </c>
      <c r="M23" s="110">
        <v>0</v>
      </c>
      <c r="N23" s="110">
        <v>246.72800000000007</v>
      </c>
      <c r="O23" s="110">
        <v>1943.9059999999999</v>
      </c>
      <c r="P23" s="110">
        <v>137.75</v>
      </c>
      <c r="Q23" s="110">
        <v>634.43000000000006</v>
      </c>
      <c r="R23" s="110">
        <v>0</v>
      </c>
      <c r="S23" s="110">
        <v>0</v>
      </c>
      <c r="T23" s="110">
        <v>2081.6559999999995</v>
      </c>
      <c r="U23" s="272">
        <v>4634.9209999999985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</row>
    <row r="24" spans="1:132" s="145" customFormat="1" ht="38.25" customHeight="1" x14ac:dyDescent="0.4">
      <c r="A24" s="323" t="s">
        <v>95</v>
      </c>
      <c r="B24" s="324"/>
      <c r="C24" s="110">
        <v>11082.912999999995</v>
      </c>
      <c r="D24" s="110">
        <v>11.63</v>
      </c>
      <c r="E24" s="110">
        <v>114.55</v>
      </c>
      <c r="F24" s="110">
        <v>66.989999999999995</v>
      </c>
      <c r="G24" s="110">
        <v>413.49</v>
      </c>
      <c r="H24" s="110">
        <v>11027.552999999996</v>
      </c>
      <c r="I24" s="110">
        <v>1455.5500000000002</v>
      </c>
      <c r="J24" s="110">
        <v>42.36</v>
      </c>
      <c r="K24" s="110">
        <v>62.072000000000003</v>
      </c>
      <c r="L24" s="110">
        <v>0.76</v>
      </c>
      <c r="M24" s="110">
        <v>1.75</v>
      </c>
      <c r="N24" s="110">
        <v>1497.15</v>
      </c>
      <c r="O24" s="110">
        <v>4669.2539999999999</v>
      </c>
      <c r="P24" s="110">
        <v>223.69</v>
      </c>
      <c r="Q24" s="110">
        <v>938.58000000000015</v>
      </c>
      <c r="R24" s="110">
        <v>0</v>
      </c>
      <c r="S24" s="110">
        <v>70.959999999999994</v>
      </c>
      <c r="T24" s="110">
        <v>4892.9439999999995</v>
      </c>
      <c r="U24" s="110">
        <v>17417.646999999997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1193.2819999999992</v>
      </c>
      <c r="D25" s="109">
        <v>1.68</v>
      </c>
      <c r="E25" s="109">
        <v>11.319999999999999</v>
      </c>
      <c r="F25" s="109">
        <v>0</v>
      </c>
      <c r="G25" s="109">
        <v>0</v>
      </c>
      <c r="H25" s="109">
        <v>1194.9619999999993</v>
      </c>
      <c r="I25" s="109">
        <v>0</v>
      </c>
      <c r="J25" s="109">
        <v>0.04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</v>
      </c>
      <c r="Q25" s="109">
        <v>36.43</v>
      </c>
      <c r="R25" s="109">
        <v>0</v>
      </c>
      <c r="S25" s="109">
        <v>0.18</v>
      </c>
      <c r="T25" s="271">
        <v>165.81</v>
      </c>
      <c r="U25" s="271">
        <v>1360.8119999999992</v>
      </c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10332.326999999992</v>
      </c>
      <c r="D26" s="109">
        <v>10.24</v>
      </c>
      <c r="E26" s="109">
        <v>44.38</v>
      </c>
      <c r="F26" s="109">
        <v>0</v>
      </c>
      <c r="G26" s="109">
        <v>0</v>
      </c>
      <c r="H26" s="109">
        <v>10342.566999999992</v>
      </c>
      <c r="I26" s="109">
        <v>390.96499999999997</v>
      </c>
      <c r="J26" s="109">
        <v>2.82</v>
      </c>
      <c r="K26" s="109">
        <v>8.75</v>
      </c>
      <c r="L26" s="109">
        <v>0</v>
      </c>
      <c r="M26" s="109">
        <v>0</v>
      </c>
      <c r="N26" s="109">
        <v>393.78499999999997</v>
      </c>
      <c r="O26" s="271">
        <v>30.140000000000008</v>
      </c>
      <c r="P26" s="109">
        <v>3.52</v>
      </c>
      <c r="Q26" s="109">
        <v>3.52</v>
      </c>
      <c r="R26" s="109">
        <v>0</v>
      </c>
      <c r="S26" s="109">
        <v>45.21</v>
      </c>
      <c r="T26" s="271">
        <v>33.660000000000011</v>
      </c>
      <c r="U26" s="271">
        <v>10770.011999999992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27" t="s">
        <v>98</v>
      </c>
      <c r="B27" s="327"/>
      <c r="C27" s="110">
        <v>11525.608999999991</v>
      </c>
      <c r="D27" s="110">
        <v>11.92</v>
      </c>
      <c r="E27" s="110">
        <v>55.7</v>
      </c>
      <c r="F27" s="110">
        <v>0</v>
      </c>
      <c r="G27" s="110">
        <v>0</v>
      </c>
      <c r="H27" s="110">
        <v>11537.528999999991</v>
      </c>
      <c r="I27" s="110">
        <v>390.96499999999997</v>
      </c>
      <c r="J27" s="110">
        <v>2.86</v>
      </c>
      <c r="K27" s="110">
        <v>8.7899999999999991</v>
      </c>
      <c r="L27" s="110">
        <v>0</v>
      </c>
      <c r="M27" s="110">
        <v>0</v>
      </c>
      <c r="N27" s="110">
        <v>393.82499999999999</v>
      </c>
      <c r="O27" s="110">
        <v>195.95000000000002</v>
      </c>
      <c r="P27" s="110">
        <v>3.52</v>
      </c>
      <c r="Q27" s="110">
        <v>39.950000000000003</v>
      </c>
      <c r="R27" s="110">
        <v>0</v>
      </c>
      <c r="S27" s="110">
        <v>45.39</v>
      </c>
      <c r="T27" s="110">
        <v>199.47000000000003</v>
      </c>
      <c r="U27" s="272">
        <v>12130.823999999991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4433.1830000000009</v>
      </c>
      <c r="D28" s="109">
        <v>5.77</v>
      </c>
      <c r="E28" s="109">
        <v>37.340000000000003</v>
      </c>
      <c r="F28" s="109">
        <v>0</v>
      </c>
      <c r="G28" s="109">
        <v>0</v>
      </c>
      <c r="H28" s="109">
        <v>4438.9530000000013</v>
      </c>
      <c r="I28" s="109">
        <v>109.35</v>
      </c>
      <c r="J28" s="109">
        <v>18.37</v>
      </c>
      <c r="K28" s="109">
        <v>56.03</v>
      </c>
      <c r="L28" s="109">
        <v>0</v>
      </c>
      <c r="M28" s="109">
        <v>0</v>
      </c>
      <c r="N28" s="109">
        <v>127.72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4704.7530000000015</v>
      </c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6206.3940000000021</v>
      </c>
      <c r="D29" s="109">
        <v>3.49</v>
      </c>
      <c r="E29" s="109">
        <v>34.54</v>
      </c>
      <c r="F29" s="109">
        <v>0</v>
      </c>
      <c r="G29" s="109">
        <v>0</v>
      </c>
      <c r="H29" s="109">
        <v>6209.8840000000018</v>
      </c>
      <c r="I29" s="109">
        <v>23.6</v>
      </c>
      <c r="J29" s="109">
        <v>13.4</v>
      </c>
      <c r="K29" s="109">
        <v>37</v>
      </c>
      <c r="L29" s="109">
        <v>0</v>
      </c>
      <c r="M29" s="109">
        <v>0</v>
      </c>
      <c r="N29" s="109">
        <v>37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6247.1040000000021</v>
      </c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3081.3979999999992</v>
      </c>
      <c r="D30" s="109">
        <v>8.7200000000000006</v>
      </c>
      <c r="E30" s="109">
        <v>19.435000000000002</v>
      </c>
      <c r="F30" s="109">
        <v>0</v>
      </c>
      <c r="G30" s="109">
        <v>3.38</v>
      </c>
      <c r="H30" s="109">
        <v>3090.117999999999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3268.7779999999989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4377.95</v>
      </c>
      <c r="D31" s="109">
        <v>1.79</v>
      </c>
      <c r="E31" s="109">
        <v>11.059999999999999</v>
      </c>
      <c r="F31" s="109">
        <v>0</v>
      </c>
      <c r="G31" s="109">
        <v>0</v>
      </c>
      <c r="H31" s="109">
        <v>4379.74</v>
      </c>
      <c r="I31" s="109">
        <v>158.5</v>
      </c>
      <c r="J31" s="109">
        <v>15.82</v>
      </c>
      <c r="K31" s="109">
        <v>40.480000000000004</v>
      </c>
      <c r="L31" s="109">
        <v>0</v>
      </c>
      <c r="M31" s="109">
        <v>0</v>
      </c>
      <c r="N31" s="109">
        <v>174.32</v>
      </c>
      <c r="O31" s="271">
        <v>243.63999999999996</v>
      </c>
      <c r="P31" s="109">
        <v>0.01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4797.7099999999991</v>
      </c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27" t="s">
        <v>99</v>
      </c>
      <c r="B32" s="327"/>
      <c r="C32" s="110">
        <v>18098.925000000003</v>
      </c>
      <c r="D32" s="110">
        <v>19.77</v>
      </c>
      <c r="E32" s="110">
        <v>102.375</v>
      </c>
      <c r="F32" s="110">
        <v>0</v>
      </c>
      <c r="G32" s="110">
        <v>3.38</v>
      </c>
      <c r="H32" s="110">
        <v>18118.695</v>
      </c>
      <c r="I32" s="110">
        <v>341.63</v>
      </c>
      <c r="J32" s="110">
        <v>47.59</v>
      </c>
      <c r="K32" s="110">
        <v>180.53000000000003</v>
      </c>
      <c r="L32" s="110">
        <v>0</v>
      </c>
      <c r="M32" s="110">
        <v>0</v>
      </c>
      <c r="N32" s="110">
        <v>389.22</v>
      </c>
      <c r="O32" s="110">
        <v>510.41999999999996</v>
      </c>
      <c r="P32" s="110">
        <v>0.01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19018.345000000001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5895.0600000000013</v>
      </c>
      <c r="D33" s="109">
        <v>9.68</v>
      </c>
      <c r="E33" s="109">
        <v>38.629999999999995</v>
      </c>
      <c r="F33" s="109">
        <v>0</v>
      </c>
      <c r="G33" s="109">
        <v>0</v>
      </c>
      <c r="H33" s="109">
        <v>5904.7400000000016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5945.4400000000014</v>
      </c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4663.1650000000009</v>
      </c>
      <c r="D34" s="109">
        <v>11.79</v>
      </c>
      <c r="E34" s="109">
        <v>50.05</v>
      </c>
      <c r="F34" s="109">
        <v>0</v>
      </c>
      <c r="G34" s="109">
        <v>0</v>
      </c>
      <c r="H34" s="109">
        <v>4674.9550000000008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4691.4850000000015</v>
      </c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36.19</v>
      </c>
      <c r="Q35" s="109">
        <v>36.19</v>
      </c>
      <c r="R35" s="109">
        <v>0</v>
      </c>
      <c r="S35" s="109">
        <v>0</v>
      </c>
      <c r="T35" s="271">
        <v>36.19</v>
      </c>
      <c r="U35" s="271">
        <v>19412.810000000001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7011.3999999999987</v>
      </c>
      <c r="D36" s="109">
        <v>0.66</v>
      </c>
      <c r="E36" s="109">
        <v>4.46</v>
      </c>
      <c r="F36" s="109">
        <v>0</v>
      </c>
      <c r="G36" s="109">
        <v>0</v>
      </c>
      <c r="H36" s="109">
        <v>7012.0599999999986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7015.1599999999989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27" t="s">
        <v>107</v>
      </c>
      <c r="B37" s="327"/>
      <c r="C37" s="110">
        <v>36937.745000000003</v>
      </c>
      <c r="D37" s="110">
        <v>22.13</v>
      </c>
      <c r="E37" s="110">
        <v>94.389999999999986</v>
      </c>
      <c r="F37" s="110">
        <v>0</v>
      </c>
      <c r="G37" s="110">
        <v>0</v>
      </c>
      <c r="H37" s="110">
        <v>36959.875000000007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58.230000000000004</v>
      </c>
      <c r="P37" s="110">
        <v>36.19</v>
      </c>
      <c r="Q37" s="110">
        <v>74.89</v>
      </c>
      <c r="R37" s="110">
        <v>0</v>
      </c>
      <c r="S37" s="110">
        <v>0</v>
      </c>
      <c r="T37" s="110">
        <v>94.419999999999987</v>
      </c>
      <c r="U37" s="110">
        <v>37064.895000000004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27" t="s">
        <v>108</v>
      </c>
      <c r="B38" s="327"/>
      <c r="C38" s="110">
        <v>66562.278999999995</v>
      </c>
      <c r="D38" s="110">
        <v>53.82</v>
      </c>
      <c r="E38" s="110">
        <v>252.46499999999997</v>
      </c>
      <c r="F38" s="110">
        <v>0</v>
      </c>
      <c r="G38" s="110">
        <v>3.38</v>
      </c>
      <c r="H38" s="110">
        <v>66616.099000000002</v>
      </c>
      <c r="I38" s="110">
        <v>743.19499999999994</v>
      </c>
      <c r="J38" s="110">
        <v>50.45</v>
      </c>
      <c r="K38" s="110">
        <v>191.32000000000002</v>
      </c>
      <c r="L38" s="110">
        <v>0</v>
      </c>
      <c r="M38" s="110">
        <v>0</v>
      </c>
      <c r="N38" s="110">
        <v>793.64499999999998</v>
      </c>
      <c r="O38" s="110">
        <v>764.6</v>
      </c>
      <c r="P38" s="110">
        <v>39.72</v>
      </c>
      <c r="Q38" s="110">
        <v>114.85000000000001</v>
      </c>
      <c r="R38" s="110">
        <v>0</v>
      </c>
      <c r="S38" s="110">
        <v>72.8</v>
      </c>
      <c r="T38" s="110">
        <v>804.31999999999994</v>
      </c>
      <c r="U38" s="110">
        <v>68214.063999999998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13829.378000000002</v>
      </c>
      <c r="D39" s="109">
        <v>24.76</v>
      </c>
      <c r="E39" s="109">
        <v>69.05</v>
      </c>
      <c r="F39" s="109">
        <v>0</v>
      </c>
      <c r="G39" s="109">
        <v>0</v>
      </c>
      <c r="H39" s="109">
        <v>13854.138000000003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13854.138000000003</v>
      </c>
    </row>
    <row r="40" spans="1:132" ht="38.25" customHeight="1" x14ac:dyDescent="0.35">
      <c r="A40" s="246">
        <v>26</v>
      </c>
      <c r="B40" s="246" t="s">
        <v>110</v>
      </c>
      <c r="C40" s="109">
        <v>10314.345999999992</v>
      </c>
      <c r="D40" s="109">
        <v>86.68</v>
      </c>
      <c r="E40" s="109">
        <v>291.31000000000006</v>
      </c>
      <c r="F40" s="109">
        <v>0</v>
      </c>
      <c r="G40" s="109">
        <v>0</v>
      </c>
      <c r="H40" s="109">
        <v>10401.025999999993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10401.025999999993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23899.194</v>
      </c>
      <c r="D41" s="109">
        <v>9.16</v>
      </c>
      <c r="E41" s="109">
        <v>34.44</v>
      </c>
      <c r="F41" s="109">
        <v>0</v>
      </c>
      <c r="G41" s="109">
        <v>0</v>
      </c>
      <c r="H41" s="109">
        <v>23908.353999999999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23908.353999999999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</row>
    <row r="42" spans="1:132" ht="38.25" customHeight="1" x14ac:dyDescent="0.35">
      <c r="A42" s="246">
        <v>28</v>
      </c>
      <c r="B42" s="246" t="s">
        <v>112</v>
      </c>
      <c r="C42" s="109">
        <v>2312.3230000000003</v>
      </c>
      <c r="D42" s="109">
        <v>8.1</v>
      </c>
      <c r="E42" s="109">
        <v>33.96</v>
      </c>
      <c r="F42" s="109">
        <v>0</v>
      </c>
      <c r="G42" s="109">
        <v>0</v>
      </c>
      <c r="H42" s="109">
        <v>2320.4230000000002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2320.4230000000002</v>
      </c>
    </row>
    <row r="43" spans="1:132" s="111" customFormat="1" ht="38.25" customHeight="1" x14ac:dyDescent="0.4">
      <c r="A43" s="327" t="s">
        <v>109</v>
      </c>
      <c r="B43" s="327"/>
      <c r="C43" s="110">
        <v>50355.240999999995</v>
      </c>
      <c r="D43" s="110">
        <v>128.70000000000002</v>
      </c>
      <c r="E43" s="110">
        <v>428.76000000000005</v>
      </c>
      <c r="F43" s="110">
        <v>0</v>
      </c>
      <c r="G43" s="110">
        <v>0</v>
      </c>
      <c r="H43" s="110">
        <v>50483.940999999999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50483.940999999999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</row>
    <row r="44" spans="1:132" ht="38.25" customHeight="1" x14ac:dyDescent="0.35">
      <c r="A44" s="246">
        <v>29</v>
      </c>
      <c r="B44" s="246" t="s">
        <v>113</v>
      </c>
      <c r="C44" s="109">
        <v>14078.989999999998</v>
      </c>
      <c r="D44" s="109">
        <v>0.99</v>
      </c>
      <c r="E44" s="109">
        <v>125.92999999999999</v>
      </c>
      <c r="F44" s="109">
        <v>0</v>
      </c>
      <c r="G44" s="109">
        <v>0</v>
      </c>
      <c r="H44" s="109">
        <v>14079.979999999998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91.050000000000011</v>
      </c>
      <c r="P44" s="109">
        <v>3.34</v>
      </c>
      <c r="Q44" s="109">
        <v>64.22</v>
      </c>
      <c r="R44" s="109">
        <v>0</v>
      </c>
      <c r="S44" s="109">
        <v>0</v>
      </c>
      <c r="T44" s="271">
        <v>94.390000000000015</v>
      </c>
      <c r="U44" s="271">
        <v>14181.009999999997</v>
      </c>
    </row>
    <row r="45" spans="1:132" ht="38.25" customHeight="1" x14ac:dyDescent="0.35">
      <c r="A45" s="246">
        <v>30</v>
      </c>
      <c r="B45" s="246" t="s">
        <v>114</v>
      </c>
      <c r="C45" s="109">
        <v>7292.6699999999992</v>
      </c>
      <c r="D45" s="109">
        <v>4.96</v>
      </c>
      <c r="E45" s="109">
        <v>32.270000000000003</v>
      </c>
      <c r="F45" s="109">
        <v>0</v>
      </c>
      <c r="G45" s="109">
        <v>0</v>
      </c>
      <c r="H45" s="109">
        <v>7297.6299999999992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7305.2199999999993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12302.770000000002</v>
      </c>
      <c r="D46" s="109">
        <v>0.55000000000000004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</v>
      </c>
      <c r="E47" s="109">
        <v>9.64</v>
      </c>
      <c r="F47" s="109">
        <v>0</v>
      </c>
      <c r="G47" s="109">
        <v>0</v>
      </c>
      <c r="H47" s="109">
        <v>11099.832000000008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11130.362000000008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</row>
    <row r="48" spans="1:132" s="111" customFormat="1" ht="38.25" customHeight="1" x14ac:dyDescent="0.4">
      <c r="A48" s="327" t="s">
        <v>117</v>
      </c>
      <c r="B48" s="327"/>
      <c r="C48" s="110">
        <v>44774.26200000001</v>
      </c>
      <c r="D48" s="110">
        <v>6.5</v>
      </c>
      <c r="E48" s="110">
        <v>177.89999999999998</v>
      </c>
      <c r="F48" s="110">
        <v>0</v>
      </c>
      <c r="G48" s="110">
        <v>0</v>
      </c>
      <c r="H48" s="110">
        <v>44780.76200000001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215.35000000000002</v>
      </c>
      <c r="P48" s="110">
        <v>3.34</v>
      </c>
      <c r="Q48" s="110">
        <v>64.75</v>
      </c>
      <c r="R48" s="110">
        <v>0</v>
      </c>
      <c r="S48" s="110">
        <v>0.41000000000000003</v>
      </c>
      <c r="T48" s="110">
        <v>218.69000000000003</v>
      </c>
      <c r="U48" s="110">
        <v>45007.392000000007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</row>
    <row r="49" spans="1:60" s="145" customFormat="1" ht="38.25" customHeight="1" x14ac:dyDescent="0.4">
      <c r="A49" s="327" t="s">
        <v>118</v>
      </c>
      <c r="B49" s="327"/>
      <c r="C49" s="110">
        <v>95129.502999999997</v>
      </c>
      <c r="D49" s="110">
        <v>135.20000000000002</v>
      </c>
      <c r="E49" s="110">
        <v>606.66000000000008</v>
      </c>
      <c r="F49" s="110">
        <v>0</v>
      </c>
      <c r="G49" s="110">
        <v>0</v>
      </c>
      <c r="H49" s="110">
        <v>95264.703000000009</v>
      </c>
      <c r="I49" s="110">
        <v>7.94</v>
      </c>
      <c r="J49" s="110">
        <v>0</v>
      </c>
      <c r="K49" s="110">
        <v>0.01</v>
      </c>
      <c r="L49" s="110">
        <v>0</v>
      </c>
      <c r="M49" s="110">
        <v>0</v>
      </c>
      <c r="N49" s="110">
        <v>7.94</v>
      </c>
      <c r="O49" s="110">
        <v>215.35000000000002</v>
      </c>
      <c r="P49" s="110">
        <v>3.34</v>
      </c>
      <c r="Q49" s="110">
        <v>64.75</v>
      </c>
      <c r="R49" s="110">
        <v>0</v>
      </c>
      <c r="S49" s="110">
        <v>0.41000000000000003</v>
      </c>
      <c r="T49" s="110">
        <v>218.69000000000003</v>
      </c>
      <c r="U49" s="110">
        <v>95491.333000000013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</row>
    <row r="50" spans="1:60" s="146" customFormat="1" ht="38.25" customHeight="1" x14ac:dyDescent="0.4">
      <c r="A50" s="327" t="s">
        <v>119</v>
      </c>
      <c r="B50" s="327"/>
      <c r="C50" s="110">
        <v>172774.69500000001</v>
      </c>
      <c r="D50" s="110">
        <v>200.65</v>
      </c>
      <c r="E50" s="110">
        <v>973.67499999999995</v>
      </c>
      <c r="F50" s="110">
        <v>66.989999999999995</v>
      </c>
      <c r="G50" s="110">
        <v>416.87</v>
      </c>
      <c r="H50" s="110">
        <v>172908.35500000001</v>
      </c>
      <c r="I50" s="110">
        <v>2206.6850000000004</v>
      </c>
      <c r="J50" s="110">
        <v>92.81</v>
      </c>
      <c r="K50" s="110">
        <v>253.40200000000002</v>
      </c>
      <c r="L50" s="110">
        <v>0.76</v>
      </c>
      <c r="M50" s="110">
        <v>1.75</v>
      </c>
      <c r="N50" s="110">
        <v>2298.7350000000001</v>
      </c>
      <c r="O50" s="110">
        <v>5649.2039999999997</v>
      </c>
      <c r="P50" s="110">
        <v>266.75</v>
      </c>
      <c r="Q50" s="110">
        <v>1118.1800000000003</v>
      </c>
      <c r="R50" s="110">
        <v>0</v>
      </c>
      <c r="S50" s="110">
        <v>144.16999999999999</v>
      </c>
      <c r="T50" s="110">
        <v>5915.9539999999997</v>
      </c>
      <c r="U50" s="110">
        <v>181123.04399999999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</row>
    <row r="51" spans="1:60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</row>
    <row r="52" spans="1:60" s="115" customFormat="1" ht="24.75" hidden="1" customHeight="1" x14ac:dyDescent="0.4">
      <c r="B52" s="258"/>
      <c r="C52" s="296" t="s">
        <v>54</v>
      </c>
      <c r="D52" s="296"/>
      <c r="E52" s="296"/>
      <c r="F52" s="296"/>
      <c r="G52" s="296"/>
      <c r="H52" s="118"/>
      <c r="I52" s="258"/>
      <c r="J52" s="258">
        <f>D50+J50+P50-F50-L50-R50</f>
        <v>492.46000000000004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</row>
    <row r="53" spans="1:60" s="115" customFormat="1" ht="30" hidden="1" customHeight="1" x14ac:dyDescent="0.35">
      <c r="B53" s="258"/>
      <c r="C53" s="296" t="s">
        <v>55</v>
      </c>
      <c r="D53" s="296"/>
      <c r="E53" s="296"/>
      <c r="F53" s="296"/>
      <c r="G53" s="296"/>
      <c r="H53" s="119"/>
      <c r="I53" s="258"/>
      <c r="J53" s="258">
        <f>E50+K50+Q50-G50-M50-S50</f>
        <v>1782.4670000000006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</row>
    <row r="54" spans="1:60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58">
        <f>H50+N50+T50</f>
        <v>181123.04399999999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60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60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60" s="152" customFormat="1" ht="37.5" hidden="1" customHeight="1" x14ac:dyDescent="0.45">
      <c r="B57" s="301" t="s">
        <v>57</v>
      </c>
      <c r="C57" s="301"/>
      <c r="D57" s="301"/>
      <c r="E57" s="301"/>
      <c r="F57" s="301"/>
      <c r="G57" s="153"/>
      <c r="H57" s="154"/>
      <c r="I57" s="155"/>
      <c r="J57" s="302"/>
      <c r="K57" s="300"/>
      <c r="L57" s="300"/>
      <c r="M57" s="169" t="e">
        <f>#REF!+'dec-2021'!J53</f>
        <v>#REF!</v>
      </c>
      <c r="N57" s="154"/>
      <c r="O57" s="154"/>
      <c r="P57" s="260"/>
      <c r="Q57" s="301" t="s">
        <v>58</v>
      </c>
      <c r="R57" s="301"/>
      <c r="S57" s="301"/>
      <c r="T57" s="301"/>
      <c r="U57" s="301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</row>
    <row r="58" spans="1:60" s="152" customFormat="1" ht="37.5" hidden="1" customHeight="1" x14ac:dyDescent="0.45">
      <c r="B58" s="301" t="s">
        <v>59</v>
      </c>
      <c r="C58" s="301"/>
      <c r="D58" s="301"/>
      <c r="E58" s="301"/>
      <c r="F58" s="301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301" t="s">
        <v>59</v>
      </c>
      <c r="R58" s="301"/>
      <c r="S58" s="301"/>
      <c r="T58" s="301"/>
      <c r="U58" s="301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</row>
    <row r="59" spans="1:60" s="152" customFormat="1" ht="37.5" hidden="1" customHeight="1" x14ac:dyDescent="0.45">
      <c r="I59" s="158"/>
      <c r="J59" s="300" t="s">
        <v>61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</row>
    <row r="60" spans="1:60" s="152" customFormat="1" ht="37.5" hidden="1" customHeight="1" x14ac:dyDescent="0.45">
      <c r="G60" s="162"/>
      <c r="H60" s="159" t="e">
        <f>#REF!+'dec-2021'!J53</f>
        <v>#REF!</v>
      </c>
      <c r="I60" s="158"/>
      <c r="J60" s="300" t="s">
        <v>62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</row>
    <row r="61" spans="1:60" hidden="1" x14ac:dyDescent="0.35"/>
    <row r="62" spans="1:60" hidden="1" x14ac:dyDescent="0.35">
      <c r="H62" s="130"/>
      <c r="I62" s="131"/>
      <c r="J62" s="130"/>
    </row>
    <row r="63" spans="1:60" hidden="1" x14ac:dyDescent="0.35">
      <c r="H63" s="130"/>
      <c r="I63" s="131"/>
      <c r="J63" s="130"/>
    </row>
    <row r="64" spans="1:60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55" zoomScaleNormal="55" zoomScaleSheetLayoutView="55" workbookViewId="0">
      <selection activeCell="I8" sqref="I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54" ht="51.75" customHeight="1" x14ac:dyDescent="0.35">
      <c r="A2" s="370" t="s">
        <v>149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54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141.97000000000065</v>
      </c>
      <c r="D6" s="109">
        <v>0</v>
      </c>
      <c r="E6" s="109">
        <v>47.73</v>
      </c>
      <c r="F6" s="109">
        <v>0</v>
      </c>
      <c r="G6" s="109">
        <v>66.8</v>
      </c>
      <c r="H6" s="109">
        <v>141.97000000000065</v>
      </c>
      <c r="I6" s="109">
        <v>158.77499999999995</v>
      </c>
      <c r="J6" s="109">
        <v>7.0000000000000007E-2</v>
      </c>
      <c r="K6" s="109">
        <v>28.080000000000002</v>
      </c>
      <c r="L6" s="109">
        <v>0</v>
      </c>
      <c r="M6" s="109">
        <v>0.04</v>
      </c>
      <c r="N6" s="109">
        <v>158.84499999999994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584.95500000000072</v>
      </c>
    </row>
    <row r="7" spans="1:54" ht="38.25" customHeight="1" x14ac:dyDescent="0.35">
      <c r="A7" s="245">
        <v>2</v>
      </c>
      <c r="B7" s="246" t="s">
        <v>79</v>
      </c>
      <c r="C7" s="109">
        <v>497.55499999999995</v>
      </c>
      <c r="D7" s="109">
        <v>0.09</v>
      </c>
      <c r="E7" s="109">
        <v>0.36</v>
      </c>
      <c r="F7" s="109">
        <v>0</v>
      </c>
      <c r="G7" s="109">
        <v>0.19</v>
      </c>
      <c r="H7" s="109">
        <v>497.64499999999992</v>
      </c>
      <c r="I7" s="109">
        <v>123.452</v>
      </c>
      <c r="J7" s="109">
        <v>2.5299999999999998</v>
      </c>
      <c r="K7" s="109">
        <v>5.952</v>
      </c>
      <c r="L7" s="109">
        <v>0</v>
      </c>
      <c r="M7" s="109">
        <v>0</v>
      </c>
      <c r="N7" s="109">
        <v>125.982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845.89699999999993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202.28300000000004</v>
      </c>
      <c r="J8" s="109">
        <v>0.47099999999999997</v>
      </c>
      <c r="K8" s="109">
        <v>5.4209999999999994</v>
      </c>
      <c r="L8" s="109">
        <v>0</v>
      </c>
      <c r="M8" s="109">
        <v>0</v>
      </c>
      <c r="N8" s="109">
        <v>202.75400000000005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1014.3539999999997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142.78400000000008</v>
      </c>
      <c r="J9" s="109">
        <v>0.56000000000000005</v>
      </c>
      <c r="K9" s="109">
        <v>1.31</v>
      </c>
      <c r="L9" s="109">
        <v>0</v>
      </c>
      <c r="M9" s="109">
        <v>0</v>
      </c>
      <c r="N9" s="109">
        <v>143.34400000000008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377.59400000000005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3" t="s">
        <v>82</v>
      </c>
      <c r="B10" s="324"/>
      <c r="C10" s="110">
        <v>1293.4850000000001</v>
      </c>
      <c r="D10" s="110">
        <v>0.09</v>
      </c>
      <c r="E10" s="110">
        <v>48.09</v>
      </c>
      <c r="F10" s="110">
        <v>0</v>
      </c>
      <c r="G10" s="110">
        <v>156.99</v>
      </c>
      <c r="H10" s="110">
        <v>1293.5750000000003</v>
      </c>
      <c r="I10" s="110">
        <v>627.2940000000001</v>
      </c>
      <c r="J10" s="110">
        <v>3.6309999999999998</v>
      </c>
      <c r="K10" s="110">
        <v>40.763000000000005</v>
      </c>
      <c r="L10" s="110">
        <v>0</v>
      </c>
      <c r="M10" s="110">
        <v>0.04</v>
      </c>
      <c r="N10" s="110">
        <v>630.92500000000007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2822.8000000000006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122.57300000000002</v>
      </c>
      <c r="J11" s="273">
        <v>0.27</v>
      </c>
      <c r="K11" s="109">
        <v>1.21</v>
      </c>
      <c r="L11" s="109">
        <v>0</v>
      </c>
      <c r="M11" s="109">
        <v>0</v>
      </c>
      <c r="N11" s="109">
        <v>122.84300000000002</v>
      </c>
      <c r="O11" s="271">
        <v>641.9</v>
      </c>
      <c r="P11" s="109">
        <v>0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2418.2329999999993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150.5140000000001</v>
      </c>
      <c r="J12" s="273">
        <v>0.28000000000000003</v>
      </c>
      <c r="K12" s="109">
        <v>3.2</v>
      </c>
      <c r="L12" s="109">
        <v>0</v>
      </c>
      <c r="M12" s="109">
        <v>0.72</v>
      </c>
      <c r="N12" s="109">
        <v>150.7940000000001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1261.7639999999999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195.34399999999997</v>
      </c>
      <c r="J13" s="274">
        <v>3.07</v>
      </c>
      <c r="K13" s="109">
        <v>4.5600000000000005</v>
      </c>
      <c r="L13" s="109">
        <v>0</v>
      </c>
      <c r="M13" s="109">
        <v>0</v>
      </c>
      <c r="N13" s="109">
        <v>198.41399999999996</v>
      </c>
      <c r="O13" s="271">
        <v>403.09999999999991</v>
      </c>
      <c r="P13" s="109">
        <v>0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2686.0939999999991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3" t="s">
        <v>86</v>
      </c>
      <c r="B14" s="324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468.43100000000004</v>
      </c>
      <c r="J14" s="110">
        <v>3.62</v>
      </c>
      <c r="K14" s="110">
        <v>8.9700000000000006</v>
      </c>
      <c r="L14" s="110">
        <v>0</v>
      </c>
      <c r="M14" s="110">
        <v>0.72</v>
      </c>
      <c r="N14" s="110">
        <v>472.05100000000004</v>
      </c>
      <c r="O14" s="110">
        <v>1132.1999999999998</v>
      </c>
      <c r="P14" s="110">
        <v>0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6366.0909999999985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1756.4719999999993</v>
      </c>
      <c r="D15" s="109">
        <v>2.1</v>
      </c>
      <c r="E15" s="109">
        <v>13.459999999999999</v>
      </c>
      <c r="F15" s="109">
        <v>0</v>
      </c>
      <c r="G15" s="109">
        <v>1.5</v>
      </c>
      <c r="H15" s="109">
        <v>1758.5719999999992</v>
      </c>
      <c r="I15" s="109">
        <v>111.94000000000001</v>
      </c>
      <c r="J15" s="109">
        <v>0.12</v>
      </c>
      <c r="K15" s="109">
        <v>1.04</v>
      </c>
      <c r="L15" s="109">
        <v>0</v>
      </c>
      <c r="M15" s="109">
        <v>0</v>
      </c>
      <c r="N15" s="109">
        <v>112.06000000000002</v>
      </c>
      <c r="O15" s="271">
        <v>132.959</v>
      </c>
      <c r="P15" s="109">
        <v>2.74</v>
      </c>
      <c r="Q15" s="109">
        <v>24.300000000000004</v>
      </c>
      <c r="R15" s="109">
        <v>0</v>
      </c>
      <c r="S15" s="109">
        <v>0</v>
      </c>
      <c r="T15" s="271">
        <v>135.69900000000001</v>
      </c>
      <c r="U15" s="271">
        <v>2006.3309999999992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408.12100000000004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3" t="s">
        <v>89</v>
      </c>
      <c r="B18" s="324"/>
      <c r="C18" s="110">
        <v>2665.6909999999984</v>
      </c>
      <c r="D18" s="110">
        <v>2.1</v>
      </c>
      <c r="E18" s="110">
        <v>53.38</v>
      </c>
      <c r="F18" s="110">
        <v>0</v>
      </c>
      <c r="G18" s="110">
        <v>1.5</v>
      </c>
      <c r="H18" s="110">
        <v>2667.7909999999983</v>
      </c>
      <c r="I18" s="110">
        <v>154.697</v>
      </c>
      <c r="J18" s="110">
        <v>0.12</v>
      </c>
      <c r="K18" s="110">
        <v>6.34</v>
      </c>
      <c r="L18" s="110">
        <v>0</v>
      </c>
      <c r="M18" s="110">
        <v>0.99</v>
      </c>
      <c r="N18" s="110">
        <v>154.81700000000001</v>
      </c>
      <c r="O18" s="110">
        <v>780.78800000000001</v>
      </c>
      <c r="P18" s="110">
        <v>2.74</v>
      </c>
      <c r="Q18" s="110">
        <v>139.92000000000002</v>
      </c>
      <c r="R18" s="110">
        <v>0</v>
      </c>
      <c r="S18" s="110">
        <v>70.959999999999994</v>
      </c>
      <c r="T18" s="110">
        <v>783.52800000000002</v>
      </c>
      <c r="U18" s="272">
        <v>3606.1359999999986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0.03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153.33100000000005</v>
      </c>
      <c r="J19" s="109">
        <v>0.27</v>
      </c>
      <c r="K19" s="109">
        <v>1.3</v>
      </c>
      <c r="L19" s="109">
        <v>0</v>
      </c>
      <c r="M19" s="109">
        <v>0</v>
      </c>
      <c r="N19" s="109">
        <v>153.60100000000006</v>
      </c>
      <c r="O19" s="271">
        <v>715.84099999999989</v>
      </c>
      <c r="P19" s="109">
        <v>25.17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1919.0369999999994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50.573000000000022</v>
      </c>
      <c r="J20" s="109">
        <v>0.08</v>
      </c>
      <c r="K20" s="109">
        <v>0.49000000000000005</v>
      </c>
      <c r="L20" s="109">
        <v>0</v>
      </c>
      <c r="M20" s="109">
        <v>0</v>
      </c>
      <c r="N20" s="109">
        <v>50.65300000000002</v>
      </c>
      <c r="O20" s="271">
        <v>288.64999999999998</v>
      </c>
      <c r="P20" s="109">
        <v>22.15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504.14299999999986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686.83999999999992</v>
      </c>
      <c r="P21" s="109">
        <v>22.389999999999997</v>
      </c>
      <c r="Q21" s="109">
        <v>37.72</v>
      </c>
      <c r="R21" s="109">
        <v>0</v>
      </c>
      <c r="S21" s="109">
        <v>0</v>
      </c>
      <c r="T21" s="271">
        <v>709.2299999999999</v>
      </c>
      <c r="U21" s="271">
        <v>752.02999999999975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1112.3819999999998</v>
      </c>
      <c r="D22" s="109">
        <v>2.79</v>
      </c>
      <c r="E22" s="109">
        <v>17.21</v>
      </c>
      <c r="F22" s="109">
        <v>0</v>
      </c>
      <c r="G22" s="109">
        <v>75</v>
      </c>
      <c r="H22" s="109">
        <v>1115.1719999999998</v>
      </c>
      <c r="I22" s="109">
        <v>27.093999999999994</v>
      </c>
      <c r="J22" s="109">
        <v>9.69</v>
      </c>
      <c r="K22" s="109">
        <v>21.49</v>
      </c>
      <c r="L22" s="109">
        <v>0</v>
      </c>
      <c r="M22" s="109">
        <v>0</v>
      </c>
      <c r="N22" s="109">
        <v>36.783999999999992</v>
      </c>
      <c r="O22" s="271">
        <v>390.32499999999999</v>
      </c>
      <c r="P22" s="109">
        <v>7.49</v>
      </c>
      <c r="Q22" s="109">
        <v>230.53000000000003</v>
      </c>
      <c r="R22" s="109">
        <v>0</v>
      </c>
      <c r="S22" s="109">
        <v>0</v>
      </c>
      <c r="T22" s="271">
        <v>397.815</v>
      </c>
      <c r="U22" s="271">
        <v>1549.7709999999997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27" t="s">
        <v>94</v>
      </c>
      <c r="B23" s="327"/>
      <c r="C23" s="110">
        <v>2306.5369999999989</v>
      </c>
      <c r="D23" s="110">
        <v>2.82</v>
      </c>
      <c r="E23" s="110">
        <v>18.09</v>
      </c>
      <c r="F23" s="110">
        <v>0</v>
      </c>
      <c r="G23" s="110">
        <v>255</v>
      </c>
      <c r="H23" s="110">
        <v>2309.3569999999991</v>
      </c>
      <c r="I23" s="110">
        <v>246.72800000000007</v>
      </c>
      <c r="J23" s="110">
        <v>10.039999999999999</v>
      </c>
      <c r="K23" s="110">
        <v>23.409999999999997</v>
      </c>
      <c r="L23" s="110">
        <v>0</v>
      </c>
      <c r="M23" s="110">
        <v>0</v>
      </c>
      <c r="N23" s="110">
        <v>256.76800000000009</v>
      </c>
      <c r="O23" s="110">
        <v>2081.6559999999995</v>
      </c>
      <c r="P23" s="110">
        <v>77.199999999999989</v>
      </c>
      <c r="Q23" s="110">
        <v>711.63000000000011</v>
      </c>
      <c r="R23" s="110">
        <v>0</v>
      </c>
      <c r="S23" s="110">
        <v>0</v>
      </c>
      <c r="T23" s="110">
        <v>2158.8559999999998</v>
      </c>
      <c r="U23" s="272">
        <v>4724.9809999999989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3" t="s">
        <v>95</v>
      </c>
      <c r="B24" s="324"/>
      <c r="C24" s="110">
        <v>11027.552999999996</v>
      </c>
      <c r="D24" s="110">
        <v>5.01</v>
      </c>
      <c r="E24" s="110">
        <v>119.56</v>
      </c>
      <c r="F24" s="110">
        <v>0</v>
      </c>
      <c r="G24" s="110">
        <v>413.49</v>
      </c>
      <c r="H24" s="110">
        <v>11032.562999999996</v>
      </c>
      <c r="I24" s="110">
        <v>1497.15</v>
      </c>
      <c r="J24" s="110">
        <v>17.410999999999998</v>
      </c>
      <c r="K24" s="110">
        <v>79.483000000000004</v>
      </c>
      <c r="L24" s="110">
        <v>0</v>
      </c>
      <c r="M24" s="110">
        <v>1.75</v>
      </c>
      <c r="N24" s="110">
        <v>1514.5610000000001</v>
      </c>
      <c r="O24" s="110">
        <v>4892.9439999999995</v>
      </c>
      <c r="P24" s="110">
        <v>79.939999999999984</v>
      </c>
      <c r="Q24" s="110">
        <v>1018.5200000000001</v>
      </c>
      <c r="R24" s="110">
        <v>0</v>
      </c>
      <c r="S24" s="110">
        <v>70.959999999999994</v>
      </c>
      <c r="T24" s="110">
        <v>4972.884</v>
      </c>
      <c r="U24" s="110">
        <v>17520.007999999998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1194.9619999999993</v>
      </c>
      <c r="D25" s="109">
        <v>2.0299999999999998</v>
      </c>
      <c r="E25" s="109">
        <v>13.349999999999998</v>
      </c>
      <c r="F25" s="109">
        <v>0</v>
      </c>
      <c r="G25" s="109">
        <v>0</v>
      </c>
      <c r="H25" s="109">
        <v>1196.9919999999993</v>
      </c>
      <c r="I25" s="109">
        <v>0.04</v>
      </c>
      <c r="J25" s="109">
        <v>0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0.24</v>
      </c>
      <c r="Q25" s="109">
        <v>36.67</v>
      </c>
      <c r="R25" s="109">
        <v>0</v>
      </c>
      <c r="S25" s="109">
        <v>0.18</v>
      </c>
      <c r="T25" s="271">
        <v>166.05</v>
      </c>
      <c r="U25" s="271">
        <v>1363.0819999999992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10342.566999999992</v>
      </c>
      <c r="D26" s="109">
        <v>12.44</v>
      </c>
      <c r="E26" s="109">
        <v>56.82</v>
      </c>
      <c r="F26" s="109">
        <v>0</v>
      </c>
      <c r="G26" s="109">
        <v>0</v>
      </c>
      <c r="H26" s="109">
        <v>10355.006999999992</v>
      </c>
      <c r="I26" s="109">
        <v>393.78499999999997</v>
      </c>
      <c r="J26" s="109">
        <v>0.74</v>
      </c>
      <c r="K26" s="109">
        <v>9.49</v>
      </c>
      <c r="L26" s="109">
        <v>0</v>
      </c>
      <c r="M26" s="109">
        <v>0</v>
      </c>
      <c r="N26" s="109">
        <v>394.52499999999998</v>
      </c>
      <c r="O26" s="271">
        <v>33.660000000000011</v>
      </c>
      <c r="P26" s="109">
        <v>1.59</v>
      </c>
      <c r="Q26" s="109">
        <v>5.1100000000000003</v>
      </c>
      <c r="R26" s="109">
        <v>0</v>
      </c>
      <c r="S26" s="109">
        <v>45.21</v>
      </c>
      <c r="T26" s="271">
        <v>35.250000000000014</v>
      </c>
      <c r="U26" s="271">
        <v>10784.781999999992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27" t="s">
        <v>98</v>
      </c>
      <c r="B27" s="327"/>
      <c r="C27" s="110">
        <v>11537.528999999991</v>
      </c>
      <c r="D27" s="110">
        <v>14.469999999999999</v>
      </c>
      <c r="E27" s="110">
        <v>70.17</v>
      </c>
      <c r="F27" s="110">
        <v>0</v>
      </c>
      <c r="G27" s="110">
        <v>0</v>
      </c>
      <c r="H27" s="110">
        <v>11551.998999999993</v>
      </c>
      <c r="I27" s="110">
        <v>393.82499999999999</v>
      </c>
      <c r="J27" s="110">
        <v>0.74</v>
      </c>
      <c r="K27" s="110">
        <v>9.5299999999999994</v>
      </c>
      <c r="L27" s="110">
        <v>0</v>
      </c>
      <c r="M27" s="110">
        <v>0</v>
      </c>
      <c r="N27" s="110">
        <v>394.565</v>
      </c>
      <c r="O27" s="110">
        <v>199.47000000000003</v>
      </c>
      <c r="P27" s="110">
        <v>1.83</v>
      </c>
      <c r="Q27" s="110">
        <v>41.78</v>
      </c>
      <c r="R27" s="110">
        <v>0</v>
      </c>
      <c r="S27" s="110">
        <v>45.39</v>
      </c>
      <c r="T27" s="110">
        <v>201.3</v>
      </c>
      <c r="U27" s="272">
        <v>12147.86399999999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4438.9530000000013</v>
      </c>
      <c r="D28" s="109">
        <v>6.55</v>
      </c>
      <c r="E28" s="109">
        <v>43.89</v>
      </c>
      <c r="F28" s="109">
        <v>0</v>
      </c>
      <c r="G28" s="109">
        <v>0</v>
      </c>
      <c r="H28" s="109">
        <v>4445.5030000000015</v>
      </c>
      <c r="I28" s="109">
        <v>127.72</v>
      </c>
      <c r="J28" s="109">
        <v>28.49</v>
      </c>
      <c r="K28" s="109">
        <v>84.52</v>
      </c>
      <c r="L28" s="109">
        <v>0</v>
      </c>
      <c r="M28" s="109">
        <v>0</v>
      </c>
      <c r="N28" s="109">
        <v>156.21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4739.7930000000015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6209.8840000000018</v>
      </c>
      <c r="D29" s="109">
        <v>38.39</v>
      </c>
      <c r="E29" s="109">
        <v>72.930000000000007</v>
      </c>
      <c r="F29" s="109">
        <v>0</v>
      </c>
      <c r="G29" s="109">
        <v>0</v>
      </c>
      <c r="H29" s="109">
        <v>6248.2740000000022</v>
      </c>
      <c r="I29" s="109">
        <v>37</v>
      </c>
      <c r="J29" s="109">
        <v>23.45</v>
      </c>
      <c r="K29" s="109">
        <v>60.45</v>
      </c>
      <c r="L29" s="109">
        <v>0</v>
      </c>
      <c r="M29" s="109">
        <v>0</v>
      </c>
      <c r="N29" s="109">
        <v>60.45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6308.9440000000022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3090.117999999999</v>
      </c>
      <c r="D30" s="109">
        <v>1.98</v>
      </c>
      <c r="E30" s="109">
        <v>21.415000000000003</v>
      </c>
      <c r="F30" s="109">
        <v>0</v>
      </c>
      <c r="G30" s="109">
        <v>3.38</v>
      </c>
      <c r="H30" s="109">
        <v>3092.097999999999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3270.7579999999989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4379.74</v>
      </c>
      <c r="D31" s="109">
        <v>2.2200000000000002</v>
      </c>
      <c r="E31" s="109">
        <v>13.28</v>
      </c>
      <c r="F31" s="109">
        <v>0</v>
      </c>
      <c r="G31" s="109">
        <v>0</v>
      </c>
      <c r="H31" s="109">
        <v>4381.96</v>
      </c>
      <c r="I31" s="109">
        <v>174.32</v>
      </c>
      <c r="J31" s="109">
        <v>23.36</v>
      </c>
      <c r="K31" s="109">
        <v>63.84</v>
      </c>
      <c r="L31" s="109">
        <v>0</v>
      </c>
      <c r="M31" s="109">
        <v>0</v>
      </c>
      <c r="N31" s="109">
        <v>197.68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4823.29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27" t="s">
        <v>99</v>
      </c>
      <c r="B32" s="327"/>
      <c r="C32" s="110">
        <v>18118.695</v>
      </c>
      <c r="D32" s="110">
        <v>49.139999999999993</v>
      </c>
      <c r="E32" s="110">
        <v>151.51499999999999</v>
      </c>
      <c r="F32" s="110">
        <v>0</v>
      </c>
      <c r="G32" s="110">
        <v>3.38</v>
      </c>
      <c r="H32" s="110">
        <v>18167.835000000003</v>
      </c>
      <c r="I32" s="110">
        <v>389.22</v>
      </c>
      <c r="J32" s="110">
        <v>75.3</v>
      </c>
      <c r="K32" s="110">
        <v>255.83000000000004</v>
      </c>
      <c r="L32" s="110">
        <v>0</v>
      </c>
      <c r="M32" s="110">
        <v>0</v>
      </c>
      <c r="N32" s="110">
        <v>464.52000000000004</v>
      </c>
      <c r="O32" s="110">
        <v>510.42999999999995</v>
      </c>
      <c r="P32" s="110">
        <v>0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19142.785000000003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5904.7400000000016</v>
      </c>
      <c r="D33" s="109">
        <v>7.22</v>
      </c>
      <c r="E33" s="109">
        <v>45.849999999999994</v>
      </c>
      <c r="F33" s="109">
        <v>0</v>
      </c>
      <c r="G33" s="109">
        <v>0</v>
      </c>
      <c r="H33" s="109">
        <v>5911.9600000000019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5952.6600000000017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4674.9550000000008</v>
      </c>
      <c r="D34" s="109">
        <v>12.93</v>
      </c>
      <c r="E34" s="109">
        <v>62.98</v>
      </c>
      <c r="F34" s="109">
        <v>0</v>
      </c>
      <c r="G34" s="109">
        <v>0</v>
      </c>
      <c r="H34" s="109">
        <v>4687.8850000000011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4704.4150000000018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36.19</v>
      </c>
      <c r="P35" s="109">
        <v>36.200000000000003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7012.0599999999986</v>
      </c>
      <c r="D36" s="109">
        <v>1.02</v>
      </c>
      <c r="E36" s="109">
        <v>5.48</v>
      </c>
      <c r="F36" s="109">
        <v>0</v>
      </c>
      <c r="G36" s="109">
        <v>0</v>
      </c>
      <c r="H36" s="109">
        <v>7013.079999999999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7016.1799999999994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27" t="s">
        <v>107</v>
      </c>
      <c r="B37" s="327"/>
      <c r="C37" s="110">
        <v>36959.875000000007</v>
      </c>
      <c r="D37" s="110">
        <v>21.169999999999998</v>
      </c>
      <c r="E37" s="110">
        <v>115.55999999999999</v>
      </c>
      <c r="F37" s="110">
        <v>0</v>
      </c>
      <c r="G37" s="110">
        <v>0</v>
      </c>
      <c r="H37" s="110">
        <v>36981.045000000006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94.419999999999987</v>
      </c>
      <c r="P37" s="110">
        <v>36.200000000000003</v>
      </c>
      <c r="Q37" s="110">
        <v>111.09</v>
      </c>
      <c r="R37" s="110">
        <v>0</v>
      </c>
      <c r="S37" s="110">
        <v>0</v>
      </c>
      <c r="T37" s="110">
        <v>130.62</v>
      </c>
      <c r="U37" s="110">
        <v>37122.265000000007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27" t="s">
        <v>108</v>
      </c>
      <c r="B38" s="327"/>
      <c r="C38" s="110">
        <v>66616.099000000002</v>
      </c>
      <c r="D38" s="110">
        <v>84.779999999999987</v>
      </c>
      <c r="E38" s="110">
        <v>337.24499999999995</v>
      </c>
      <c r="F38" s="110">
        <v>0</v>
      </c>
      <c r="G38" s="110">
        <v>3.38</v>
      </c>
      <c r="H38" s="110">
        <v>66700.879000000001</v>
      </c>
      <c r="I38" s="110">
        <v>793.64499999999998</v>
      </c>
      <c r="J38" s="110">
        <v>76.039999999999992</v>
      </c>
      <c r="K38" s="110">
        <v>267.36</v>
      </c>
      <c r="L38" s="110">
        <v>0</v>
      </c>
      <c r="M38" s="110">
        <v>0</v>
      </c>
      <c r="N38" s="110">
        <v>869.68500000000006</v>
      </c>
      <c r="O38" s="110">
        <v>804.31999999999994</v>
      </c>
      <c r="P38" s="110">
        <v>38.03</v>
      </c>
      <c r="Q38" s="110">
        <v>152.88</v>
      </c>
      <c r="R38" s="110">
        <v>0</v>
      </c>
      <c r="S38" s="110">
        <v>72.8</v>
      </c>
      <c r="T38" s="110">
        <v>842.34999999999991</v>
      </c>
      <c r="U38" s="110">
        <v>68412.914000000004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13854.138000000003</v>
      </c>
      <c r="D39" s="109">
        <v>8.18</v>
      </c>
      <c r="E39" s="109">
        <v>77.22999999999999</v>
      </c>
      <c r="F39" s="109">
        <v>0</v>
      </c>
      <c r="G39" s="109">
        <v>0</v>
      </c>
      <c r="H39" s="109">
        <v>13862.318000000003</v>
      </c>
      <c r="I39" s="109">
        <v>0</v>
      </c>
      <c r="J39" s="109">
        <v>37.799999999999997</v>
      </c>
      <c r="K39" s="109">
        <v>37.799999999999997</v>
      </c>
      <c r="L39" s="109">
        <v>0</v>
      </c>
      <c r="M39" s="109">
        <v>0</v>
      </c>
      <c r="N39" s="109">
        <v>37.799999999999997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13900.118000000002</v>
      </c>
    </row>
    <row r="40" spans="1:132" ht="38.25" customHeight="1" x14ac:dyDescent="0.35">
      <c r="A40" s="246">
        <v>26</v>
      </c>
      <c r="B40" s="246" t="s">
        <v>110</v>
      </c>
      <c r="C40" s="109">
        <v>10401.025999999993</v>
      </c>
      <c r="D40" s="109">
        <v>84.789999999999992</v>
      </c>
      <c r="E40" s="109">
        <v>376.1</v>
      </c>
      <c r="F40" s="109">
        <v>0</v>
      </c>
      <c r="G40" s="109">
        <v>0</v>
      </c>
      <c r="H40" s="109">
        <v>10485.815999999993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10485.815999999993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23908.353999999999</v>
      </c>
      <c r="D41" s="109">
        <v>2.5750000000000002</v>
      </c>
      <c r="E41" s="109">
        <v>37.015000000000001</v>
      </c>
      <c r="F41" s="109">
        <v>0</v>
      </c>
      <c r="G41" s="109">
        <v>0</v>
      </c>
      <c r="H41" s="109">
        <v>23910.929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23910.929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2320.4230000000002</v>
      </c>
      <c r="D42" s="109">
        <v>8.6</v>
      </c>
      <c r="E42" s="109">
        <v>42.56</v>
      </c>
      <c r="F42" s="109">
        <v>0</v>
      </c>
      <c r="G42" s="109">
        <v>0</v>
      </c>
      <c r="H42" s="109">
        <v>2329.0230000000001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2329.0230000000001</v>
      </c>
    </row>
    <row r="43" spans="1:132" s="111" customFormat="1" ht="38.25" customHeight="1" x14ac:dyDescent="0.4">
      <c r="A43" s="327" t="s">
        <v>109</v>
      </c>
      <c r="B43" s="327"/>
      <c r="C43" s="110">
        <v>50483.940999999999</v>
      </c>
      <c r="D43" s="110">
        <v>104.145</v>
      </c>
      <c r="E43" s="110">
        <v>532.90500000000009</v>
      </c>
      <c r="F43" s="110">
        <v>0</v>
      </c>
      <c r="G43" s="110">
        <v>0</v>
      </c>
      <c r="H43" s="110">
        <v>50588.085999999996</v>
      </c>
      <c r="I43" s="110">
        <v>0</v>
      </c>
      <c r="J43" s="110">
        <v>37.799999999999997</v>
      </c>
      <c r="K43" s="110">
        <v>37.799999999999997</v>
      </c>
      <c r="L43" s="110">
        <v>0</v>
      </c>
      <c r="M43" s="110">
        <v>0</v>
      </c>
      <c r="N43" s="110">
        <v>37.799999999999997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50625.885999999999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14079.979999999998</v>
      </c>
      <c r="D44" s="109">
        <v>0.64500000000000002</v>
      </c>
      <c r="E44" s="109">
        <v>126.57499999999999</v>
      </c>
      <c r="F44" s="109">
        <v>0</v>
      </c>
      <c r="G44" s="109">
        <v>0</v>
      </c>
      <c r="H44" s="109">
        <v>14080.624999999998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94.390000000000015</v>
      </c>
      <c r="P44" s="109">
        <v>3.53</v>
      </c>
      <c r="Q44" s="109">
        <v>67.75</v>
      </c>
      <c r="R44" s="109">
        <v>0</v>
      </c>
      <c r="S44" s="109">
        <v>0</v>
      </c>
      <c r="T44" s="271">
        <v>97.920000000000016</v>
      </c>
      <c r="U44" s="271">
        <v>14185.184999999998</v>
      </c>
    </row>
    <row r="45" spans="1:132" ht="38.25" customHeight="1" x14ac:dyDescent="0.35">
      <c r="A45" s="246">
        <v>30</v>
      </c>
      <c r="B45" s="246" t="s">
        <v>114</v>
      </c>
      <c r="C45" s="109">
        <v>7297.6299999999992</v>
      </c>
      <c r="D45" s="109">
        <v>3.915</v>
      </c>
      <c r="E45" s="109">
        <v>36.185000000000002</v>
      </c>
      <c r="F45" s="109">
        <v>0</v>
      </c>
      <c r="G45" s="109">
        <v>0</v>
      </c>
      <c r="H45" s="109">
        <v>7301.5449999999992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7309.1349999999993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0.1</v>
      </c>
      <c r="E47" s="109">
        <v>9.74</v>
      </c>
      <c r="F47" s="109">
        <v>0</v>
      </c>
      <c r="G47" s="109">
        <v>0</v>
      </c>
      <c r="H47" s="109">
        <v>11099.932000000008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11130.462000000009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27" t="s">
        <v>117</v>
      </c>
      <c r="B48" s="327"/>
      <c r="C48" s="110">
        <v>44780.76200000001</v>
      </c>
      <c r="D48" s="110">
        <v>4.66</v>
      </c>
      <c r="E48" s="110">
        <v>182.55999999999997</v>
      </c>
      <c r="F48" s="110">
        <v>0</v>
      </c>
      <c r="G48" s="110">
        <v>0</v>
      </c>
      <c r="H48" s="110">
        <v>44785.422000000006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218.69000000000003</v>
      </c>
      <c r="P48" s="110">
        <v>3.53</v>
      </c>
      <c r="Q48" s="110">
        <v>68.28</v>
      </c>
      <c r="R48" s="110">
        <v>0</v>
      </c>
      <c r="S48" s="110">
        <v>0.41000000000000003</v>
      </c>
      <c r="T48" s="110">
        <v>222.22000000000003</v>
      </c>
      <c r="U48" s="110">
        <v>45015.582000000002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27" t="s">
        <v>118</v>
      </c>
      <c r="B49" s="327"/>
      <c r="C49" s="110">
        <v>95264.703000000009</v>
      </c>
      <c r="D49" s="110">
        <v>108.80499999999999</v>
      </c>
      <c r="E49" s="110">
        <v>715.46500000000003</v>
      </c>
      <c r="F49" s="110">
        <v>0</v>
      </c>
      <c r="G49" s="110">
        <v>0</v>
      </c>
      <c r="H49" s="110">
        <v>95373.508000000002</v>
      </c>
      <c r="I49" s="110">
        <v>7.94</v>
      </c>
      <c r="J49" s="110">
        <v>37.799999999999997</v>
      </c>
      <c r="K49" s="110">
        <v>37.809999999999995</v>
      </c>
      <c r="L49" s="110">
        <v>0</v>
      </c>
      <c r="M49" s="110">
        <v>0</v>
      </c>
      <c r="N49" s="110">
        <v>45.739999999999995</v>
      </c>
      <c r="O49" s="110">
        <v>218.69000000000003</v>
      </c>
      <c r="P49" s="110">
        <v>3.53</v>
      </c>
      <c r="Q49" s="110">
        <v>68.28</v>
      </c>
      <c r="R49" s="110">
        <v>0</v>
      </c>
      <c r="S49" s="110">
        <v>0.41000000000000003</v>
      </c>
      <c r="T49" s="110">
        <v>222.22000000000003</v>
      </c>
      <c r="U49" s="110">
        <v>95641.467999999993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27" t="s">
        <v>119</v>
      </c>
      <c r="B50" s="327"/>
      <c r="C50" s="110">
        <v>172908.35500000001</v>
      </c>
      <c r="D50" s="110">
        <v>198.59499999999997</v>
      </c>
      <c r="E50" s="110">
        <v>1172.27</v>
      </c>
      <c r="F50" s="110">
        <v>0</v>
      </c>
      <c r="G50" s="110">
        <v>416.87</v>
      </c>
      <c r="H50" s="110">
        <v>173106.94999999998</v>
      </c>
      <c r="I50" s="110">
        <v>2298.7350000000001</v>
      </c>
      <c r="J50" s="110">
        <v>131.25099999999998</v>
      </c>
      <c r="K50" s="110">
        <v>384.65300000000002</v>
      </c>
      <c r="L50" s="110">
        <v>0</v>
      </c>
      <c r="M50" s="110">
        <v>1.75</v>
      </c>
      <c r="N50" s="110">
        <v>2429.9860000000003</v>
      </c>
      <c r="O50" s="110">
        <v>5915.9539999999997</v>
      </c>
      <c r="P50" s="110">
        <v>121.49999999999999</v>
      </c>
      <c r="Q50" s="110">
        <v>1239.6800000000003</v>
      </c>
      <c r="R50" s="110">
        <v>0</v>
      </c>
      <c r="S50" s="110">
        <v>144.16999999999999</v>
      </c>
      <c r="T50" s="110">
        <v>6037.4539999999997</v>
      </c>
      <c r="U50" s="110">
        <v>181574.38999999998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58"/>
      <c r="C52" s="296" t="s">
        <v>54</v>
      </c>
      <c r="D52" s="296"/>
      <c r="E52" s="296"/>
      <c r="F52" s="296"/>
      <c r="G52" s="296"/>
      <c r="H52" s="118"/>
      <c r="I52" s="258"/>
      <c r="J52" s="258">
        <f>D50+J50+P50-F50-L50-R50</f>
        <v>451.34599999999995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58"/>
      <c r="C53" s="296" t="s">
        <v>55</v>
      </c>
      <c r="D53" s="296"/>
      <c r="E53" s="296"/>
      <c r="F53" s="296"/>
      <c r="G53" s="296"/>
      <c r="H53" s="119"/>
      <c r="I53" s="258"/>
      <c r="J53" s="258">
        <f>E50+K50+Q50-G50-M50-S50</f>
        <v>2233.8130000000001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58">
        <f>H50+N50+T50</f>
        <v>181574.38999999998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01" t="s">
        <v>57</v>
      </c>
      <c r="C57" s="301"/>
      <c r="D57" s="301"/>
      <c r="E57" s="301"/>
      <c r="F57" s="301"/>
      <c r="G57" s="153"/>
      <c r="H57" s="154"/>
      <c r="I57" s="155"/>
      <c r="J57" s="302"/>
      <c r="K57" s="300"/>
      <c r="L57" s="300"/>
      <c r="M57" s="169" t="e">
        <f>#REF!+'dec-2021'!J53</f>
        <v>#REF!</v>
      </c>
      <c r="N57" s="154"/>
      <c r="O57" s="154"/>
      <c r="P57" s="260"/>
      <c r="Q57" s="301" t="s">
        <v>58</v>
      </c>
      <c r="R57" s="301"/>
      <c r="S57" s="301"/>
      <c r="T57" s="301"/>
      <c r="U57" s="301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01" t="s">
        <v>59</v>
      </c>
      <c r="C58" s="301"/>
      <c r="D58" s="301"/>
      <c r="E58" s="301"/>
      <c r="F58" s="301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301" t="s">
        <v>59</v>
      </c>
      <c r="R58" s="301"/>
      <c r="S58" s="301"/>
      <c r="T58" s="301"/>
      <c r="U58" s="301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00" t="s">
        <v>61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00" t="s">
        <v>62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40" zoomScaleNormal="55" zoomScaleSheetLayoutView="40" workbookViewId="0">
      <selection activeCell="G7" sqref="G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54" ht="51.75" customHeight="1" x14ac:dyDescent="0.35">
      <c r="A2" s="370" t="s">
        <v>150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54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75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141.97000000000065</v>
      </c>
      <c r="D6" s="109">
        <v>0</v>
      </c>
      <c r="E6" s="109">
        <v>47.73</v>
      </c>
      <c r="F6" s="109">
        <v>39.5</v>
      </c>
      <c r="G6" s="109">
        <v>66.8</v>
      </c>
      <c r="H6" s="109">
        <v>102.47000000000065</v>
      </c>
      <c r="I6" s="109">
        <v>158.84499999999994</v>
      </c>
      <c r="J6" s="109">
        <v>9.83</v>
      </c>
      <c r="K6" s="109">
        <v>37.910000000000004</v>
      </c>
      <c r="L6" s="109">
        <v>0</v>
      </c>
      <c r="M6" s="109">
        <v>0.04</v>
      </c>
      <c r="N6" s="109">
        <v>168.67499999999995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555.28500000000076</v>
      </c>
    </row>
    <row r="7" spans="1:54" ht="38.25" customHeight="1" x14ac:dyDescent="0.35">
      <c r="A7" s="245">
        <v>2</v>
      </c>
      <c r="B7" s="246" t="s">
        <v>79</v>
      </c>
      <c r="C7" s="109">
        <v>497.64499999999992</v>
      </c>
      <c r="D7" s="109">
        <v>0.03</v>
      </c>
      <c r="E7" s="109">
        <v>0.39</v>
      </c>
      <c r="F7" s="109">
        <v>0</v>
      </c>
      <c r="G7" s="109">
        <v>0.19</v>
      </c>
      <c r="H7" s="109">
        <v>497.6749999999999</v>
      </c>
      <c r="I7" s="109">
        <v>125.982</v>
      </c>
      <c r="J7" s="109">
        <v>2.2400000000000002</v>
      </c>
      <c r="K7" s="109">
        <v>8.1920000000000002</v>
      </c>
      <c r="L7" s="109">
        <v>0</v>
      </c>
      <c r="M7" s="109">
        <v>0</v>
      </c>
      <c r="N7" s="109">
        <v>128.22200000000001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848.16699999999992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202.75400000000005</v>
      </c>
      <c r="J8" s="109">
        <v>1.0349999999999999</v>
      </c>
      <c r="K8" s="109">
        <v>6.4559999999999995</v>
      </c>
      <c r="L8" s="109">
        <v>0</v>
      </c>
      <c r="M8" s="109">
        <v>0</v>
      </c>
      <c r="N8" s="109">
        <v>203.78900000000004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1015.3889999999998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143.34400000000008</v>
      </c>
      <c r="J9" s="109">
        <v>0.111</v>
      </c>
      <c r="K9" s="109">
        <v>1.421</v>
      </c>
      <c r="L9" s="109">
        <v>0</v>
      </c>
      <c r="M9" s="109">
        <v>0</v>
      </c>
      <c r="N9" s="109">
        <v>143.45500000000007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377.70500000000004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3" t="s">
        <v>82</v>
      </c>
      <c r="B10" s="324"/>
      <c r="C10" s="110">
        <v>1293.5750000000003</v>
      </c>
      <c r="D10" s="110">
        <v>0.03</v>
      </c>
      <c r="E10" s="110">
        <v>48.12</v>
      </c>
      <c r="F10" s="110">
        <v>39.5</v>
      </c>
      <c r="G10" s="110">
        <v>156.99</v>
      </c>
      <c r="H10" s="110">
        <v>1254.1050000000002</v>
      </c>
      <c r="I10" s="110">
        <v>630.92500000000007</v>
      </c>
      <c r="J10" s="110">
        <v>13.216000000000001</v>
      </c>
      <c r="K10" s="110">
        <v>53.979000000000006</v>
      </c>
      <c r="L10" s="110">
        <v>0</v>
      </c>
      <c r="M10" s="110">
        <v>0.04</v>
      </c>
      <c r="N10" s="110">
        <v>644.14100000000008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2796.5460000000003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122.84300000000002</v>
      </c>
      <c r="J11" s="273">
        <v>0.24</v>
      </c>
      <c r="K11" s="109">
        <v>1.45</v>
      </c>
      <c r="L11" s="109">
        <v>0.4</v>
      </c>
      <c r="M11" s="109">
        <v>0.4</v>
      </c>
      <c r="N11" s="109">
        <v>122.68300000000001</v>
      </c>
      <c r="O11" s="271">
        <v>641.9</v>
      </c>
      <c r="P11" s="109">
        <v>0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2418.072999999999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150.7940000000001</v>
      </c>
      <c r="J12" s="273">
        <v>0.71</v>
      </c>
      <c r="K12" s="109">
        <v>3.91</v>
      </c>
      <c r="L12" s="109">
        <v>0</v>
      </c>
      <c r="M12" s="109">
        <v>0.72</v>
      </c>
      <c r="N12" s="109">
        <v>151.5040000000001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1262.4739999999999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198.41399999999996</v>
      </c>
      <c r="J13" s="274">
        <v>1.27</v>
      </c>
      <c r="K13" s="109">
        <v>5.83</v>
      </c>
      <c r="L13" s="109">
        <v>0</v>
      </c>
      <c r="M13" s="109">
        <v>0</v>
      </c>
      <c r="N13" s="109">
        <v>199.68399999999997</v>
      </c>
      <c r="O13" s="271">
        <v>403.09999999999991</v>
      </c>
      <c r="P13" s="109">
        <v>0.1</v>
      </c>
      <c r="Q13" s="109">
        <v>51.04</v>
      </c>
      <c r="R13" s="109">
        <v>0</v>
      </c>
      <c r="S13" s="109">
        <v>0</v>
      </c>
      <c r="T13" s="271">
        <v>403.19999999999993</v>
      </c>
      <c r="U13" s="271">
        <v>2687.463999999999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3" t="s">
        <v>86</v>
      </c>
      <c r="B14" s="324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472.05100000000004</v>
      </c>
      <c r="J14" s="110">
        <v>2.2199999999999998</v>
      </c>
      <c r="K14" s="110">
        <v>11.190000000000001</v>
      </c>
      <c r="L14" s="110">
        <v>0.4</v>
      </c>
      <c r="M14" s="110">
        <v>1.1200000000000001</v>
      </c>
      <c r="N14" s="110">
        <v>473.87100000000009</v>
      </c>
      <c r="O14" s="110">
        <v>1132.1999999999998</v>
      </c>
      <c r="P14" s="110">
        <v>0.1</v>
      </c>
      <c r="Q14" s="110">
        <v>114.69999999999999</v>
      </c>
      <c r="R14" s="110">
        <v>0</v>
      </c>
      <c r="S14" s="110">
        <v>0</v>
      </c>
      <c r="T14" s="110">
        <v>1132.3</v>
      </c>
      <c r="U14" s="272">
        <v>6368.0109999999986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1758.5719999999992</v>
      </c>
      <c r="D15" s="109">
        <v>1.8</v>
      </c>
      <c r="E15" s="109">
        <v>15.26</v>
      </c>
      <c r="F15" s="109">
        <v>441.44</v>
      </c>
      <c r="G15" s="109">
        <v>1.5</v>
      </c>
      <c r="H15" s="109">
        <v>1318.9319999999991</v>
      </c>
      <c r="I15" s="109">
        <v>112.06000000000002</v>
      </c>
      <c r="J15" s="109">
        <v>0.12</v>
      </c>
      <c r="K15" s="109">
        <v>1.1600000000000001</v>
      </c>
      <c r="L15" s="109">
        <v>0</v>
      </c>
      <c r="M15" s="109">
        <v>0</v>
      </c>
      <c r="N15" s="109">
        <v>112.18000000000002</v>
      </c>
      <c r="O15" s="271">
        <v>135.69900000000001</v>
      </c>
      <c r="P15" s="109">
        <v>287.17</v>
      </c>
      <c r="Q15" s="109">
        <v>311.47000000000003</v>
      </c>
      <c r="R15" s="109">
        <v>0</v>
      </c>
      <c r="S15" s="109">
        <v>0</v>
      </c>
      <c r="T15" s="271">
        <v>422.86900000000003</v>
      </c>
      <c r="U15" s="271">
        <v>1853.9809999999993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2.65</v>
      </c>
      <c r="K16" s="109">
        <v>7.1199999999999992</v>
      </c>
      <c r="L16" s="109">
        <v>0</v>
      </c>
      <c r="M16" s="109">
        <v>0.99</v>
      </c>
      <c r="N16" s="109">
        <v>28.206999999999994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759.08199999999988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0.3</v>
      </c>
      <c r="M17" s="109">
        <v>0.3</v>
      </c>
      <c r="N17" s="109">
        <v>16.899999999999988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926.47299999999927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3" t="s">
        <v>89</v>
      </c>
      <c r="B18" s="324"/>
      <c r="C18" s="110">
        <v>2667.7909999999983</v>
      </c>
      <c r="D18" s="110">
        <v>1.8</v>
      </c>
      <c r="E18" s="110">
        <v>55.18</v>
      </c>
      <c r="F18" s="110">
        <v>441.44</v>
      </c>
      <c r="G18" s="110">
        <v>1.5</v>
      </c>
      <c r="H18" s="110">
        <v>2228.150999999998</v>
      </c>
      <c r="I18" s="110">
        <v>154.81700000000001</v>
      </c>
      <c r="J18" s="110">
        <v>2.77</v>
      </c>
      <c r="K18" s="110">
        <v>9.11</v>
      </c>
      <c r="L18" s="110">
        <v>0.3</v>
      </c>
      <c r="M18" s="110">
        <v>1.29</v>
      </c>
      <c r="N18" s="110">
        <v>157.28699999999998</v>
      </c>
      <c r="O18" s="110">
        <v>866.928</v>
      </c>
      <c r="P18" s="110">
        <v>287.17</v>
      </c>
      <c r="Q18" s="110">
        <v>427.09000000000003</v>
      </c>
      <c r="R18" s="110">
        <v>0</v>
      </c>
      <c r="S18" s="110">
        <v>70.959999999999994</v>
      </c>
      <c r="T18" s="110">
        <v>1154.0980000000002</v>
      </c>
      <c r="U18" s="272">
        <v>3539.5359999999982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153.60100000000006</v>
      </c>
      <c r="J19" s="109">
        <v>0.77</v>
      </c>
      <c r="K19" s="109">
        <v>2.0700000000000003</v>
      </c>
      <c r="L19" s="109">
        <v>0</v>
      </c>
      <c r="M19" s="109">
        <v>0</v>
      </c>
      <c r="N19" s="109">
        <v>154.37100000000007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1919.8069999999993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50.65300000000002</v>
      </c>
      <c r="J20" s="109">
        <v>0.08</v>
      </c>
      <c r="K20" s="109">
        <v>0.57000000000000006</v>
      </c>
      <c r="L20" s="109">
        <v>0</v>
      </c>
      <c r="M20" s="109">
        <v>0</v>
      </c>
      <c r="N20" s="109">
        <v>50.733000000000018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504.22299999999984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709.2299999999999</v>
      </c>
      <c r="P21" s="109">
        <v>66.38000000000001</v>
      </c>
      <c r="Q21" s="109">
        <v>104.10000000000001</v>
      </c>
      <c r="R21" s="109">
        <v>0</v>
      </c>
      <c r="S21" s="109">
        <v>0</v>
      </c>
      <c r="T21" s="271">
        <v>775.6099999999999</v>
      </c>
      <c r="U21" s="271">
        <v>818.40999999999974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1115.1719999999998</v>
      </c>
      <c r="D22" s="109">
        <v>2.76</v>
      </c>
      <c r="E22" s="109">
        <v>19.97</v>
      </c>
      <c r="F22" s="109">
        <v>0</v>
      </c>
      <c r="G22" s="109">
        <v>75</v>
      </c>
      <c r="H22" s="109">
        <v>1117.9319999999998</v>
      </c>
      <c r="I22" s="109">
        <v>36.783999999999992</v>
      </c>
      <c r="J22" s="109">
        <v>0.63</v>
      </c>
      <c r="K22" s="109">
        <v>22.119999999999997</v>
      </c>
      <c r="L22" s="109">
        <v>0</v>
      </c>
      <c r="M22" s="109">
        <v>0</v>
      </c>
      <c r="N22" s="109">
        <v>37.413999999999994</v>
      </c>
      <c r="O22" s="271">
        <v>397.815</v>
      </c>
      <c r="P22" s="109">
        <v>0</v>
      </c>
      <c r="Q22" s="109">
        <v>230.53000000000003</v>
      </c>
      <c r="R22" s="109">
        <v>0</v>
      </c>
      <c r="S22" s="109">
        <v>0</v>
      </c>
      <c r="T22" s="271">
        <v>397.815</v>
      </c>
      <c r="U22" s="271">
        <v>1553.1609999999998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27" t="s">
        <v>94</v>
      </c>
      <c r="B23" s="327"/>
      <c r="C23" s="110">
        <v>2309.3569999999991</v>
      </c>
      <c r="D23" s="110">
        <v>2.76</v>
      </c>
      <c r="E23" s="110">
        <v>20.849999999999998</v>
      </c>
      <c r="F23" s="110">
        <v>0</v>
      </c>
      <c r="G23" s="110">
        <v>255</v>
      </c>
      <c r="H23" s="110">
        <v>2312.1169999999988</v>
      </c>
      <c r="I23" s="110">
        <v>256.76800000000009</v>
      </c>
      <c r="J23" s="110">
        <v>1.48</v>
      </c>
      <c r="K23" s="110">
        <v>24.889999999999997</v>
      </c>
      <c r="L23" s="110">
        <v>0</v>
      </c>
      <c r="M23" s="110">
        <v>0</v>
      </c>
      <c r="N23" s="110">
        <v>258.2480000000001</v>
      </c>
      <c r="O23" s="110">
        <v>2158.8559999999998</v>
      </c>
      <c r="P23" s="110">
        <v>66.38000000000001</v>
      </c>
      <c r="Q23" s="110">
        <v>778.01</v>
      </c>
      <c r="R23" s="110">
        <v>0</v>
      </c>
      <c r="S23" s="110">
        <v>0</v>
      </c>
      <c r="T23" s="110">
        <v>2225.2359999999994</v>
      </c>
      <c r="U23" s="272">
        <v>4795.6009999999987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3" t="s">
        <v>95</v>
      </c>
      <c r="B24" s="324"/>
      <c r="C24" s="110">
        <v>11032.562999999996</v>
      </c>
      <c r="D24" s="110">
        <v>4.59</v>
      </c>
      <c r="E24" s="110">
        <v>124.15</v>
      </c>
      <c r="F24" s="110">
        <v>480.94</v>
      </c>
      <c r="G24" s="110">
        <v>413.49</v>
      </c>
      <c r="H24" s="110">
        <v>10556.212999999994</v>
      </c>
      <c r="I24" s="110">
        <v>1514.5610000000001</v>
      </c>
      <c r="J24" s="110">
        <v>19.686</v>
      </c>
      <c r="K24" s="110">
        <v>99.169000000000011</v>
      </c>
      <c r="L24" s="110">
        <v>0.7</v>
      </c>
      <c r="M24" s="110">
        <v>2.4500000000000002</v>
      </c>
      <c r="N24" s="110">
        <v>1533.5470000000003</v>
      </c>
      <c r="O24" s="110">
        <v>5056.2839999999997</v>
      </c>
      <c r="P24" s="110">
        <v>353.65000000000003</v>
      </c>
      <c r="Q24" s="110">
        <v>1372.1699999999998</v>
      </c>
      <c r="R24" s="110">
        <v>0</v>
      </c>
      <c r="S24" s="110">
        <v>70.959999999999994</v>
      </c>
      <c r="T24" s="110">
        <v>5409.9340000000002</v>
      </c>
      <c r="U24" s="110">
        <v>17499.693999999996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1196.9919999999993</v>
      </c>
      <c r="D25" s="109">
        <v>2.44</v>
      </c>
      <c r="E25" s="109">
        <v>15.789999999999997</v>
      </c>
      <c r="F25" s="109">
        <v>0</v>
      </c>
      <c r="G25" s="109">
        <v>0</v>
      </c>
      <c r="H25" s="109">
        <v>1199.4319999999993</v>
      </c>
      <c r="I25" s="109">
        <v>0.04</v>
      </c>
      <c r="J25" s="109">
        <v>0.04</v>
      </c>
      <c r="K25" s="109">
        <v>0.08</v>
      </c>
      <c r="L25" s="109">
        <v>0</v>
      </c>
      <c r="M25" s="109">
        <v>0</v>
      </c>
      <c r="N25" s="109">
        <v>0.08</v>
      </c>
      <c r="O25" s="271">
        <v>166.05</v>
      </c>
      <c r="P25" s="109">
        <v>0.24</v>
      </c>
      <c r="Q25" s="109">
        <v>36.910000000000004</v>
      </c>
      <c r="R25" s="109">
        <v>0</v>
      </c>
      <c r="S25" s="109">
        <v>0.18</v>
      </c>
      <c r="T25" s="271">
        <v>166.29000000000002</v>
      </c>
      <c r="U25" s="271">
        <v>1365.8019999999992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10355.006999999992</v>
      </c>
      <c r="D26" s="109">
        <v>11.82</v>
      </c>
      <c r="E26" s="109">
        <v>68.64</v>
      </c>
      <c r="F26" s="109">
        <v>0</v>
      </c>
      <c r="G26" s="109">
        <v>0</v>
      </c>
      <c r="H26" s="109">
        <v>10366.826999999992</v>
      </c>
      <c r="I26" s="109">
        <v>394.52499999999998</v>
      </c>
      <c r="J26" s="109">
        <v>1.17</v>
      </c>
      <c r="K26" s="109">
        <v>10.66</v>
      </c>
      <c r="L26" s="109">
        <v>0</v>
      </c>
      <c r="M26" s="109">
        <v>0</v>
      </c>
      <c r="N26" s="109">
        <v>395.69499999999999</v>
      </c>
      <c r="O26" s="271">
        <v>35.250000000000014</v>
      </c>
      <c r="P26" s="109">
        <v>0.73</v>
      </c>
      <c r="Q26" s="109">
        <v>5.84</v>
      </c>
      <c r="R26" s="109">
        <v>0</v>
      </c>
      <c r="S26" s="109">
        <v>45.21</v>
      </c>
      <c r="T26" s="271">
        <v>35.980000000000011</v>
      </c>
      <c r="U26" s="271">
        <v>10798.501999999991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27" t="s">
        <v>98</v>
      </c>
      <c r="B27" s="327"/>
      <c r="C27" s="110">
        <v>11551.998999999993</v>
      </c>
      <c r="D27" s="110">
        <v>14.26</v>
      </c>
      <c r="E27" s="110">
        <v>84.429999999999993</v>
      </c>
      <c r="F27" s="110">
        <v>0</v>
      </c>
      <c r="G27" s="110">
        <v>0</v>
      </c>
      <c r="H27" s="110">
        <v>11566.258999999991</v>
      </c>
      <c r="I27" s="110">
        <v>394.565</v>
      </c>
      <c r="J27" s="110">
        <v>1.21</v>
      </c>
      <c r="K27" s="110">
        <v>10.74</v>
      </c>
      <c r="L27" s="110">
        <v>0</v>
      </c>
      <c r="M27" s="110">
        <v>0</v>
      </c>
      <c r="N27" s="110">
        <v>395.77499999999998</v>
      </c>
      <c r="O27" s="110">
        <v>201.3</v>
      </c>
      <c r="P27" s="110">
        <v>0.97</v>
      </c>
      <c r="Q27" s="110">
        <v>42.75</v>
      </c>
      <c r="R27" s="110">
        <v>0</v>
      </c>
      <c r="S27" s="110">
        <v>45.39</v>
      </c>
      <c r="T27" s="110">
        <v>202.27000000000004</v>
      </c>
      <c r="U27" s="272">
        <v>12164.303999999991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4445.5030000000015</v>
      </c>
      <c r="D28" s="109">
        <v>6.89</v>
      </c>
      <c r="E28" s="109">
        <v>50.78</v>
      </c>
      <c r="F28" s="109">
        <v>0</v>
      </c>
      <c r="G28" s="109">
        <v>0</v>
      </c>
      <c r="H28" s="109">
        <v>4452.3930000000018</v>
      </c>
      <c r="I28" s="109">
        <v>156.21</v>
      </c>
      <c r="J28" s="109">
        <v>28.49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4775.1730000000016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6248.2740000000022</v>
      </c>
      <c r="D29" s="109">
        <v>157.65</v>
      </c>
      <c r="E29" s="109">
        <v>230.58</v>
      </c>
      <c r="F29" s="109">
        <v>0</v>
      </c>
      <c r="G29" s="109">
        <v>0</v>
      </c>
      <c r="H29" s="109">
        <v>6405.9240000000018</v>
      </c>
      <c r="I29" s="109">
        <v>60.45</v>
      </c>
      <c r="J29" s="109">
        <v>70.349999999999994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0.22</v>
      </c>
      <c r="P29" s="109">
        <v>44.92</v>
      </c>
      <c r="Q29" s="109">
        <v>44.92</v>
      </c>
      <c r="R29" s="109">
        <v>0</v>
      </c>
      <c r="S29" s="109">
        <v>0</v>
      </c>
      <c r="T29" s="271">
        <v>45.14</v>
      </c>
      <c r="U29" s="271">
        <v>6581.8640000000023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3092.097999999999</v>
      </c>
      <c r="D30" s="109">
        <v>2.96</v>
      </c>
      <c r="E30" s="109">
        <v>24.375000000000004</v>
      </c>
      <c r="F30" s="109">
        <v>0</v>
      </c>
      <c r="G30" s="109">
        <v>3.38</v>
      </c>
      <c r="H30" s="109">
        <v>3095.0579999999991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48.88</v>
      </c>
      <c r="Q30" s="109">
        <v>48.88</v>
      </c>
      <c r="R30" s="109">
        <v>0</v>
      </c>
      <c r="S30" s="109">
        <v>0</v>
      </c>
      <c r="T30" s="271">
        <v>177.35999999999999</v>
      </c>
      <c r="U30" s="271">
        <v>3322.597999999999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4381.96</v>
      </c>
      <c r="D31" s="109">
        <v>6.77</v>
      </c>
      <c r="E31" s="109">
        <v>20.049999999999997</v>
      </c>
      <c r="F31" s="109">
        <v>12.81</v>
      </c>
      <c r="G31" s="109">
        <v>0</v>
      </c>
      <c r="H31" s="109">
        <v>4375.92</v>
      </c>
      <c r="I31" s="109">
        <v>197.68</v>
      </c>
      <c r="J31" s="109">
        <v>23.07</v>
      </c>
      <c r="K31" s="109">
        <v>86.91</v>
      </c>
      <c r="L31" s="109">
        <v>0</v>
      </c>
      <c r="M31" s="109">
        <v>0</v>
      </c>
      <c r="N31" s="109">
        <v>220.75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4840.32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27" t="s">
        <v>99</v>
      </c>
      <c r="B32" s="327"/>
      <c r="C32" s="110">
        <v>18167.835000000003</v>
      </c>
      <c r="D32" s="110">
        <v>174.27</v>
      </c>
      <c r="E32" s="110">
        <v>325.78500000000003</v>
      </c>
      <c r="F32" s="110">
        <v>12.81</v>
      </c>
      <c r="G32" s="110">
        <v>3.38</v>
      </c>
      <c r="H32" s="110">
        <v>18329.295000000002</v>
      </c>
      <c r="I32" s="110">
        <v>464.52000000000004</v>
      </c>
      <c r="J32" s="110">
        <v>121.91</v>
      </c>
      <c r="K32" s="110">
        <v>377.74</v>
      </c>
      <c r="L32" s="110">
        <v>0</v>
      </c>
      <c r="M32" s="110">
        <v>0</v>
      </c>
      <c r="N32" s="110">
        <v>586.43000000000006</v>
      </c>
      <c r="O32" s="110">
        <v>510.42999999999995</v>
      </c>
      <c r="P32" s="110">
        <v>93.800000000000011</v>
      </c>
      <c r="Q32" s="110">
        <v>93.810000000000016</v>
      </c>
      <c r="R32" s="110">
        <v>0</v>
      </c>
      <c r="S32" s="110">
        <v>27.41</v>
      </c>
      <c r="T32" s="110">
        <v>604.23</v>
      </c>
      <c r="U32" s="110">
        <v>19519.955000000002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5911.9600000000019</v>
      </c>
      <c r="D33" s="109">
        <v>9.73</v>
      </c>
      <c r="E33" s="109">
        <v>55.58</v>
      </c>
      <c r="F33" s="109">
        <v>0</v>
      </c>
      <c r="G33" s="109">
        <v>0</v>
      </c>
      <c r="H33" s="109">
        <v>5921.6900000000014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5962.3900000000012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4687.8850000000011</v>
      </c>
      <c r="D34" s="109">
        <v>31.21</v>
      </c>
      <c r="E34" s="109">
        <v>94.19</v>
      </c>
      <c r="F34" s="109">
        <v>0</v>
      </c>
      <c r="G34" s="109">
        <v>0</v>
      </c>
      <c r="H34" s="109">
        <v>4719.0950000000012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100.93</v>
      </c>
      <c r="Q34" s="109">
        <v>100.93</v>
      </c>
      <c r="R34" s="109">
        <v>0</v>
      </c>
      <c r="S34" s="109">
        <v>0</v>
      </c>
      <c r="T34" s="271">
        <v>117.36000000000001</v>
      </c>
      <c r="U34" s="271">
        <v>4836.5550000000012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7013.079999999999</v>
      </c>
      <c r="D36" s="109">
        <v>1.54</v>
      </c>
      <c r="E36" s="109">
        <v>7.0200000000000005</v>
      </c>
      <c r="F36" s="109">
        <v>0</v>
      </c>
      <c r="G36" s="109">
        <v>0</v>
      </c>
      <c r="H36" s="109">
        <v>7014.619999999999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7017.7199999999993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27" t="s">
        <v>107</v>
      </c>
      <c r="B37" s="327"/>
      <c r="C37" s="110">
        <v>36981.045000000006</v>
      </c>
      <c r="D37" s="110">
        <v>42.48</v>
      </c>
      <c r="E37" s="110">
        <v>158.04</v>
      </c>
      <c r="F37" s="110">
        <v>0</v>
      </c>
      <c r="G37" s="110">
        <v>0</v>
      </c>
      <c r="H37" s="110">
        <v>37023.525000000009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130.62</v>
      </c>
      <c r="P37" s="110">
        <v>100.93</v>
      </c>
      <c r="Q37" s="110">
        <v>212.01999999999998</v>
      </c>
      <c r="R37" s="110">
        <v>0</v>
      </c>
      <c r="S37" s="110">
        <v>0</v>
      </c>
      <c r="T37" s="110">
        <v>231.54999999999998</v>
      </c>
      <c r="U37" s="110">
        <v>37265.67500000001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27" t="s">
        <v>108</v>
      </c>
      <c r="B38" s="327"/>
      <c r="C38" s="110">
        <v>66700.879000000001</v>
      </c>
      <c r="D38" s="110">
        <v>231.01</v>
      </c>
      <c r="E38" s="110">
        <v>568.255</v>
      </c>
      <c r="F38" s="110">
        <v>12.81</v>
      </c>
      <c r="G38" s="110">
        <v>3.38</v>
      </c>
      <c r="H38" s="110">
        <v>66919.078999999998</v>
      </c>
      <c r="I38" s="110">
        <v>869.68500000000006</v>
      </c>
      <c r="J38" s="110">
        <v>123.11999999999999</v>
      </c>
      <c r="K38" s="110">
        <v>390.48</v>
      </c>
      <c r="L38" s="110">
        <v>0</v>
      </c>
      <c r="M38" s="110">
        <v>0</v>
      </c>
      <c r="N38" s="110">
        <v>992.80500000000006</v>
      </c>
      <c r="O38" s="110">
        <v>842.34999999999991</v>
      </c>
      <c r="P38" s="110">
        <v>195.70000000000002</v>
      </c>
      <c r="Q38" s="110">
        <v>348.58</v>
      </c>
      <c r="R38" s="110">
        <v>0</v>
      </c>
      <c r="S38" s="110">
        <v>72.8</v>
      </c>
      <c r="T38" s="110">
        <v>1038.05</v>
      </c>
      <c r="U38" s="110">
        <v>68949.933999999994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13862.318000000003</v>
      </c>
      <c r="D39" s="109">
        <v>5.33</v>
      </c>
      <c r="E39" s="109">
        <v>82.559999999999988</v>
      </c>
      <c r="F39" s="109">
        <v>0</v>
      </c>
      <c r="G39" s="109">
        <v>0</v>
      </c>
      <c r="H39" s="109">
        <v>13867.648000000003</v>
      </c>
      <c r="I39" s="109">
        <v>37.799999999999997</v>
      </c>
      <c r="J39" s="109">
        <v>0</v>
      </c>
      <c r="K39" s="109">
        <v>37.799999999999997</v>
      </c>
      <c r="L39" s="109">
        <v>0</v>
      </c>
      <c r="M39" s="109">
        <v>0</v>
      </c>
      <c r="N39" s="109">
        <v>37.799999999999997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13905.448000000002</v>
      </c>
    </row>
    <row r="40" spans="1:132" ht="38.25" customHeight="1" x14ac:dyDescent="0.35">
      <c r="A40" s="246">
        <v>26</v>
      </c>
      <c r="B40" s="246" t="s">
        <v>110</v>
      </c>
      <c r="C40" s="109">
        <v>10485.815999999993</v>
      </c>
      <c r="D40" s="109">
        <v>8.25</v>
      </c>
      <c r="E40" s="109">
        <v>384.35</v>
      </c>
      <c r="F40" s="109">
        <v>0</v>
      </c>
      <c r="G40" s="109">
        <v>0</v>
      </c>
      <c r="H40" s="109">
        <v>10494.065999999993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10494.065999999993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23910.929</v>
      </c>
      <c r="D41" s="109">
        <v>3.83</v>
      </c>
      <c r="E41" s="109">
        <v>40.844999999999999</v>
      </c>
      <c r="F41" s="109">
        <v>0</v>
      </c>
      <c r="G41" s="109">
        <v>0</v>
      </c>
      <c r="H41" s="109">
        <v>23914.759000000002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23914.759000000002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2329.0230000000001</v>
      </c>
      <c r="D42" s="109">
        <v>40.54</v>
      </c>
      <c r="E42" s="109">
        <v>83.1</v>
      </c>
      <c r="F42" s="109">
        <v>0</v>
      </c>
      <c r="G42" s="109">
        <v>0</v>
      </c>
      <c r="H42" s="109">
        <v>2369.5630000000001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2369.5630000000001</v>
      </c>
    </row>
    <row r="43" spans="1:132" s="111" customFormat="1" ht="38.25" customHeight="1" x14ac:dyDescent="0.4">
      <c r="A43" s="327" t="s">
        <v>109</v>
      </c>
      <c r="B43" s="327"/>
      <c r="C43" s="110">
        <v>50588.085999999996</v>
      </c>
      <c r="D43" s="110">
        <v>57.95</v>
      </c>
      <c r="E43" s="110">
        <v>590.85500000000002</v>
      </c>
      <c r="F43" s="110">
        <v>0</v>
      </c>
      <c r="G43" s="110">
        <v>0</v>
      </c>
      <c r="H43" s="110">
        <v>50646.036</v>
      </c>
      <c r="I43" s="110">
        <v>37.799999999999997</v>
      </c>
      <c r="J43" s="110">
        <v>0</v>
      </c>
      <c r="K43" s="110">
        <v>37.799999999999997</v>
      </c>
      <c r="L43" s="110">
        <v>0</v>
      </c>
      <c r="M43" s="110">
        <v>0</v>
      </c>
      <c r="N43" s="110">
        <v>37.799999999999997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50683.836000000003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14080.624999999998</v>
      </c>
      <c r="D44" s="109">
        <v>0.62</v>
      </c>
      <c r="E44" s="109">
        <v>127.19499999999999</v>
      </c>
      <c r="F44" s="109">
        <v>0</v>
      </c>
      <c r="G44" s="109">
        <v>0</v>
      </c>
      <c r="H44" s="109">
        <v>14081.244999999999</v>
      </c>
      <c r="I44" s="109">
        <v>6.6400000000000006</v>
      </c>
      <c r="J44" s="109">
        <v>0.01</v>
      </c>
      <c r="K44" s="109">
        <v>0.02</v>
      </c>
      <c r="L44" s="109">
        <v>0</v>
      </c>
      <c r="M44" s="109">
        <v>0</v>
      </c>
      <c r="N44" s="109">
        <v>6.65</v>
      </c>
      <c r="O44" s="271">
        <v>97.920000000000016</v>
      </c>
      <c r="P44" s="109">
        <v>7.95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14193.764999999999</v>
      </c>
    </row>
    <row r="45" spans="1:132" ht="38.25" customHeight="1" x14ac:dyDescent="0.35">
      <c r="A45" s="246">
        <v>30</v>
      </c>
      <c r="B45" s="246" t="s">
        <v>114</v>
      </c>
      <c r="C45" s="109">
        <v>7301.5449999999992</v>
      </c>
      <c r="D45" s="109">
        <v>3.23</v>
      </c>
      <c r="E45" s="109">
        <v>39.414999999999999</v>
      </c>
      <c r="F45" s="109">
        <v>0</v>
      </c>
      <c r="G45" s="109">
        <v>0</v>
      </c>
      <c r="H45" s="109">
        <v>7304.7749999999987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7312.3649999999989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11099.932000000008</v>
      </c>
      <c r="D47" s="109">
        <v>1.36</v>
      </c>
      <c r="E47" s="109">
        <v>11.1</v>
      </c>
      <c r="F47" s="109">
        <v>0</v>
      </c>
      <c r="G47" s="109">
        <v>0</v>
      </c>
      <c r="H47" s="109">
        <v>11101.292000000009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11131.822000000009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27" t="s">
        <v>117</v>
      </c>
      <c r="B48" s="327"/>
      <c r="C48" s="110">
        <v>44785.422000000006</v>
      </c>
      <c r="D48" s="110">
        <v>5.21</v>
      </c>
      <c r="E48" s="110">
        <v>187.76999999999998</v>
      </c>
      <c r="F48" s="110">
        <v>0</v>
      </c>
      <c r="G48" s="110">
        <v>0</v>
      </c>
      <c r="H48" s="110">
        <v>44790.632000000005</v>
      </c>
      <c r="I48" s="110">
        <v>7.94</v>
      </c>
      <c r="J48" s="110">
        <v>0.01</v>
      </c>
      <c r="K48" s="110">
        <v>0.02</v>
      </c>
      <c r="L48" s="110">
        <v>0</v>
      </c>
      <c r="M48" s="110">
        <v>0</v>
      </c>
      <c r="N48" s="110">
        <v>7.95</v>
      </c>
      <c r="O48" s="110">
        <v>222.22000000000003</v>
      </c>
      <c r="P48" s="110">
        <v>7.95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45028.752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27" t="s">
        <v>118</v>
      </c>
      <c r="B49" s="327"/>
      <c r="C49" s="110">
        <v>95373.508000000002</v>
      </c>
      <c r="D49" s="110">
        <v>63.160000000000004</v>
      </c>
      <c r="E49" s="110">
        <v>778.625</v>
      </c>
      <c r="F49" s="110">
        <v>0</v>
      </c>
      <c r="G49" s="110">
        <v>0</v>
      </c>
      <c r="H49" s="110">
        <v>95436.668000000005</v>
      </c>
      <c r="I49" s="110">
        <v>45.739999999999995</v>
      </c>
      <c r="J49" s="110">
        <v>0.01</v>
      </c>
      <c r="K49" s="110">
        <v>37.82</v>
      </c>
      <c r="L49" s="110">
        <v>0</v>
      </c>
      <c r="M49" s="110">
        <v>0</v>
      </c>
      <c r="N49" s="110">
        <v>45.75</v>
      </c>
      <c r="O49" s="110">
        <v>222.22000000000003</v>
      </c>
      <c r="P49" s="110">
        <v>7.95</v>
      </c>
      <c r="Q49" s="110">
        <v>76.23</v>
      </c>
      <c r="R49" s="110">
        <v>0</v>
      </c>
      <c r="S49" s="110">
        <v>0.41000000000000003</v>
      </c>
      <c r="T49" s="110">
        <v>230.17000000000004</v>
      </c>
      <c r="U49" s="110">
        <v>95712.588000000003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27" t="s">
        <v>119</v>
      </c>
      <c r="B50" s="327"/>
      <c r="C50" s="110">
        <v>173106.94999999998</v>
      </c>
      <c r="D50" s="110">
        <v>298.76</v>
      </c>
      <c r="E50" s="110">
        <v>1471.0300000000002</v>
      </c>
      <c r="F50" s="110">
        <v>493.75</v>
      </c>
      <c r="G50" s="110">
        <v>416.87</v>
      </c>
      <c r="H50" s="110">
        <v>172911.96</v>
      </c>
      <c r="I50" s="110">
        <v>2429.9860000000003</v>
      </c>
      <c r="J50" s="110">
        <v>142.816</v>
      </c>
      <c r="K50" s="110">
        <v>527.46900000000005</v>
      </c>
      <c r="L50" s="110">
        <v>0.7</v>
      </c>
      <c r="M50" s="110">
        <v>2.4500000000000002</v>
      </c>
      <c r="N50" s="110">
        <v>2572.1020000000003</v>
      </c>
      <c r="O50" s="110">
        <v>6120.8539999999994</v>
      </c>
      <c r="P50" s="110">
        <v>557.30000000000007</v>
      </c>
      <c r="Q50" s="110">
        <v>1796.9799999999998</v>
      </c>
      <c r="R50" s="110">
        <v>0</v>
      </c>
      <c r="S50" s="110">
        <v>144.16999999999999</v>
      </c>
      <c r="T50" s="110">
        <v>6678.1540000000005</v>
      </c>
      <c r="U50" s="110">
        <v>182162.21600000001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76"/>
      <c r="C52" s="296" t="s">
        <v>54</v>
      </c>
      <c r="D52" s="296"/>
      <c r="E52" s="296"/>
      <c r="F52" s="296"/>
      <c r="G52" s="296"/>
      <c r="H52" s="118"/>
      <c r="I52" s="276"/>
      <c r="J52" s="276">
        <f>D50+J50+P50-F50-L50-R50</f>
        <v>504.4260000000001</v>
      </c>
      <c r="K52" s="276"/>
      <c r="L52" s="276"/>
      <c r="M52" s="276"/>
      <c r="N52" s="276"/>
      <c r="R52" s="276"/>
      <c r="U52" s="276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76"/>
      <c r="C53" s="296" t="s">
        <v>55</v>
      </c>
      <c r="D53" s="296"/>
      <c r="E53" s="296"/>
      <c r="F53" s="296"/>
      <c r="G53" s="296"/>
      <c r="H53" s="119"/>
      <c r="I53" s="276"/>
      <c r="J53" s="276">
        <f>E50+K50+Q50-G50-M50-S50</f>
        <v>3231.9890000000005</v>
      </c>
      <c r="K53" s="276"/>
      <c r="L53" s="276"/>
      <c r="M53" s="276"/>
      <c r="N53" s="276"/>
      <c r="R53" s="276"/>
      <c r="T53" s="276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76">
        <f>H50+N50+T50</f>
        <v>182162.21600000001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76"/>
      <c r="E55" s="276"/>
      <c r="F55" s="276"/>
      <c r="G55" s="276"/>
      <c r="H55" s="119"/>
      <c r="I55" s="121"/>
      <c r="J55" s="276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76"/>
      <c r="E56" s="276"/>
      <c r="F56" s="276"/>
      <c r="G56" s="276"/>
      <c r="H56" s="119"/>
      <c r="I56" s="121"/>
      <c r="J56" s="276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01" t="s">
        <v>57</v>
      </c>
      <c r="C57" s="301"/>
      <c r="D57" s="301"/>
      <c r="E57" s="301"/>
      <c r="F57" s="301"/>
      <c r="G57" s="153"/>
      <c r="H57" s="154"/>
      <c r="I57" s="155"/>
      <c r="J57" s="302"/>
      <c r="K57" s="300"/>
      <c r="L57" s="300"/>
      <c r="M57" s="169" t="e">
        <f>#REF!+'dec-2021'!J53</f>
        <v>#REF!</v>
      </c>
      <c r="N57" s="154"/>
      <c r="O57" s="154"/>
      <c r="P57" s="278"/>
      <c r="Q57" s="301" t="s">
        <v>58</v>
      </c>
      <c r="R57" s="301"/>
      <c r="S57" s="301"/>
      <c r="T57" s="301"/>
      <c r="U57" s="301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01" t="s">
        <v>59</v>
      </c>
      <c r="C58" s="301"/>
      <c r="D58" s="301"/>
      <c r="E58" s="301"/>
      <c r="F58" s="301"/>
      <c r="G58" s="154"/>
      <c r="H58" s="153"/>
      <c r="I58" s="156"/>
      <c r="J58" s="157"/>
      <c r="K58" s="277"/>
      <c r="L58" s="157"/>
      <c r="M58" s="154"/>
      <c r="N58" s="153"/>
      <c r="O58" s="154"/>
      <c r="P58" s="278"/>
      <c r="Q58" s="301" t="s">
        <v>59</v>
      </c>
      <c r="R58" s="301"/>
      <c r="S58" s="301"/>
      <c r="T58" s="301"/>
      <c r="U58" s="301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00" t="s">
        <v>61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00" t="s">
        <v>62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topLeftCell="A10" zoomScale="40" zoomScaleNormal="55" zoomScaleSheetLayoutView="40" workbookViewId="0">
      <selection activeCell="G9" sqref="G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54" ht="51.75" customHeight="1" x14ac:dyDescent="0.35">
      <c r="A2" s="370" t="s">
        <v>151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54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79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102.47000000000065</v>
      </c>
      <c r="D6" s="109">
        <v>0</v>
      </c>
      <c r="E6" s="109">
        <v>47.73</v>
      </c>
      <c r="F6" s="109">
        <v>0</v>
      </c>
      <c r="G6" s="109">
        <v>66.8</v>
      </c>
      <c r="H6" s="109">
        <v>102.47000000000065</v>
      </c>
      <c r="I6" s="109">
        <v>168.67499999999995</v>
      </c>
      <c r="J6" s="109">
        <v>2.2549999999999999</v>
      </c>
      <c r="K6" s="109">
        <v>40.165000000000006</v>
      </c>
      <c r="L6" s="109">
        <v>0</v>
      </c>
      <c r="M6" s="109">
        <v>0.04</v>
      </c>
      <c r="N6" s="109">
        <v>170.92999999999995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557.54000000000065</v>
      </c>
    </row>
    <row r="7" spans="1:54" ht="38.25" customHeight="1" x14ac:dyDescent="0.35">
      <c r="A7" s="245">
        <v>2</v>
      </c>
      <c r="B7" s="246" t="s">
        <v>79</v>
      </c>
      <c r="C7" s="109">
        <v>497.6749999999999</v>
      </c>
      <c r="D7" s="109">
        <v>0.03</v>
      </c>
      <c r="E7" s="109">
        <v>0.42000000000000004</v>
      </c>
      <c r="F7" s="109">
        <v>0</v>
      </c>
      <c r="G7" s="109">
        <v>0.19</v>
      </c>
      <c r="H7" s="109">
        <v>497.70499999999987</v>
      </c>
      <c r="I7" s="109">
        <v>128.22200000000001</v>
      </c>
      <c r="J7" s="109">
        <v>0.88</v>
      </c>
      <c r="K7" s="109">
        <v>9.072000000000001</v>
      </c>
      <c r="L7" s="109">
        <v>0</v>
      </c>
      <c r="M7" s="109">
        <v>0</v>
      </c>
      <c r="N7" s="109">
        <v>129.102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849.077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203.78900000000004</v>
      </c>
      <c r="J8" s="109">
        <v>1.373</v>
      </c>
      <c r="K8" s="109">
        <v>7.8289999999999997</v>
      </c>
      <c r="L8" s="109">
        <v>0</v>
      </c>
      <c r="M8" s="109">
        <v>0</v>
      </c>
      <c r="N8" s="109">
        <v>205.16200000000003</v>
      </c>
      <c r="O8" s="271">
        <v>464.93</v>
      </c>
      <c r="P8" s="109">
        <v>108.95</v>
      </c>
      <c r="Q8" s="109">
        <v>125.15</v>
      </c>
      <c r="R8" s="109">
        <v>0</v>
      </c>
      <c r="S8" s="109">
        <v>0</v>
      </c>
      <c r="T8" s="271">
        <v>573.88</v>
      </c>
      <c r="U8" s="271">
        <v>1433.0019999999997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143.45500000000007</v>
      </c>
      <c r="J9" s="109">
        <v>0.15</v>
      </c>
      <c r="K9" s="109">
        <v>1.571</v>
      </c>
      <c r="L9" s="109">
        <v>0</v>
      </c>
      <c r="M9" s="109">
        <v>0</v>
      </c>
      <c r="N9" s="109">
        <v>143.60500000000008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377.85500000000002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3" t="s">
        <v>82</v>
      </c>
      <c r="B10" s="324"/>
      <c r="C10" s="110">
        <v>1254.1050000000002</v>
      </c>
      <c r="D10" s="110">
        <v>0.03</v>
      </c>
      <c r="E10" s="110">
        <v>48.15</v>
      </c>
      <c r="F10" s="110">
        <v>0</v>
      </c>
      <c r="G10" s="110">
        <v>156.99</v>
      </c>
      <c r="H10" s="110">
        <v>1254.1350000000002</v>
      </c>
      <c r="I10" s="110">
        <v>644.14100000000008</v>
      </c>
      <c r="J10" s="110">
        <v>4.6580000000000004</v>
      </c>
      <c r="K10" s="110">
        <v>58.637000000000008</v>
      </c>
      <c r="L10" s="110">
        <v>0</v>
      </c>
      <c r="M10" s="110">
        <v>0.04</v>
      </c>
      <c r="N10" s="110">
        <v>648.79899999999998</v>
      </c>
      <c r="O10" s="110">
        <v>1205.5900000000001</v>
      </c>
      <c r="P10" s="110">
        <v>108.95</v>
      </c>
      <c r="Q10" s="110">
        <v>161.32000000000002</v>
      </c>
      <c r="R10" s="110">
        <v>0</v>
      </c>
      <c r="S10" s="110">
        <v>0</v>
      </c>
      <c r="T10" s="110">
        <v>1314.5400000000002</v>
      </c>
      <c r="U10" s="272">
        <v>3217.4740000000006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290.85000000000002</v>
      </c>
      <c r="G11" s="109">
        <v>290.85000000000002</v>
      </c>
      <c r="H11" s="109">
        <v>1362.639999999999</v>
      </c>
      <c r="I11" s="109">
        <v>122.68300000000001</v>
      </c>
      <c r="J11" s="273">
        <v>2.4700000000000002</v>
      </c>
      <c r="K11" s="109">
        <v>3.92</v>
      </c>
      <c r="L11" s="109">
        <v>0</v>
      </c>
      <c r="M11" s="109">
        <v>0.4</v>
      </c>
      <c r="N11" s="109">
        <v>125.15300000000001</v>
      </c>
      <c r="O11" s="271">
        <v>641.9</v>
      </c>
      <c r="P11" s="109">
        <v>145.88</v>
      </c>
      <c r="Q11" s="109">
        <v>208.87</v>
      </c>
      <c r="R11" s="109">
        <v>0</v>
      </c>
      <c r="S11" s="109">
        <v>0</v>
      </c>
      <c r="T11" s="271">
        <v>787.78</v>
      </c>
      <c r="U11" s="271">
        <v>2275.572999999999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151.5040000000001</v>
      </c>
      <c r="J12" s="273">
        <v>1.18</v>
      </c>
      <c r="K12" s="109">
        <v>5.09</v>
      </c>
      <c r="L12" s="109">
        <v>0</v>
      </c>
      <c r="M12" s="109">
        <v>0.72</v>
      </c>
      <c r="N12" s="109">
        <v>152.68400000000011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1263.654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0.08</v>
      </c>
      <c r="F13" s="109">
        <v>0</v>
      </c>
      <c r="G13" s="109">
        <v>0</v>
      </c>
      <c r="H13" s="109">
        <v>2084.5799999999995</v>
      </c>
      <c r="I13" s="109">
        <v>199.68399999999997</v>
      </c>
      <c r="J13" s="274">
        <v>2.6</v>
      </c>
      <c r="K13" s="109">
        <v>8.43</v>
      </c>
      <c r="L13" s="109">
        <v>0</v>
      </c>
      <c r="M13" s="109">
        <v>0</v>
      </c>
      <c r="N13" s="109">
        <v>202.28399999999996</v>
      </c>
      <c r="O13" s="271">
        <v>403.19999999999993</v>
      </c>
      <c r="P13" s="109">
        <v>0</v>
      </c>
      <c r="Q13" s="109">
        <v>51.04</v>
      </c>
      <c r="R13" s="109">
        <v>0</v>
      </c>
      <c r="S13" s="109">
        <v>0</v>
      </c>
      <c r="T13" s="271">
        <v>403.19999999999993</v>
      </c>
      <c r="U13" s="271">
        <v>2690.0639999999994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3" t="s">
        <v>86</v>
      </c>
      <c r="B14" s="324"/>
      <c r="C14" s="110">
        <v>4761.8399999999983</v>
      </c>
      <c r="D14" s="110">
        <v>0</v>
      </c>
      <c r="E14" s="110">
        <v>0.08</v>
      </c>
      <c r="F14" s="110">
        <v>290.85000000000002</v>
      </c>
      <c r="G14" s="110">
        <v>290.85000000000002</v>
      </c>
      <c r="H14" s="110">
        <v>4470.989999999998</v>
      </c>
      <c r="I14" s="110">
        <v>473.87100000000009</v>
      </c>
      <c r="J14" s="110">
        <v>6.25</v>
      </c>
      <c r="K14" s="110">
        <v>17.439999999999998</v>
      </c>
      <c r="L14" s="110">
        <v>0</v>
      </c>
      <c r="M14" s="110">
        <v>1.1200000000000001</v>
      </c>
      <c r="N14" s="110">
        <v>480.12100000000009</v>
      </c>
      <c r="O14" s="110">
        <v>1132.3</v>
      </c>
      <c r="P14" s="110">
        <v>145.88</v>
      </c>
      <c r="Q14" s="110">
        <v>260.58</v>
      </c>
      <c r="R14" s="110">
        <v>0</v>
      </c>
      <c r="S14" s="110">
        <v>0</v>
      </c>
      <c r="T14" s="110">
        <v>1278.1799999999998</v>
      </c>
      <c r="U14" s="272">
        <v>6229.2909999999983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1318.9319999999991</v>
      </c>
      <c r="D15" s="109">
        <v>1.32</v>
      </c>
      <c r="E15" s="109">
        <v>16.579999999999998</v>
      </c>
      <c r="F15" s="109">
        <v>16.440000000000001</v>
      </c>
      <c r="G15" s="109">
        <v>17.940000000000001</v>
      </c>
      <c r="H15" s="109">
        <v>1303.811999999999</v>
      </c>
      <c r="I15" s="109">
        <v>112.18000000000002</v>
      </c>
      <c r="J15" s="109">
        <v>0.18</v>
      </c>
      <c r="K15" s="109">
        <v>1.34</v>
      </c>
      <c r="L15" s="109">
        <v>0</v>
      </c>
      <c r="M15" s="109">
        <v>0</v>
      </c>
      <c r="N15" s="109">
        <v>112.36000000000003</v>
      </c>
      <c r="O15" s="271">
        <v>422.86900000000003</v>
      </c>
      <c r="P15" s="109">
        <v>89.78</v>
      </c>
      <c r="Q15" s="109">
        <v>401.25</v>
      </c>
      <c r="R15" s="109">
        <v>0</v>
      </c>
      <c r="S15" s="109">
        <v>0</v>
      </c>
      <c r="T15" s="271">
        <v>512.649</v>
      </c>
      <c r="U15" s="271">
        <v>1928.820999999999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28.206999999999994</v>
      </c>
      <c r="J16" s="109">
        <v>0.2</v>
      </c>
      <c r="K16" s="109">
        <v>7.3199999999999994</v>
      </c>
      <c r="L16" s="109">
        <v>0</v>
      </c>
      <c r="M16" s="109">
        <v>0.99</v>
      </c>
      <c r="N16" s="109">
        <v>28.406999999999993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759.28199999999993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16.899999999999988</v>
      </c>
      <c r="J17" s="109">
        <v>0</v>
      </c>
      <c r="K17" s="109">
        <v>0.83</v>
      </c>
      <c r="L17" s="109">
        <v>0</v>
      </c>
      <c r="M17" s="109">
        <v>0.3</v>
      </c>
      <c r="N17" s="109">
        <v>16.899999999999988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926.47299999999927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3" t="s">
        <v>89</v>
      </c>
      <c r="B18" s="324"/>
      <c r="C18" s="110">
        <v>2228.150999999998</v>
      </c>
      <c r="D18" s="110">
        <v>1.32</v>
      </c>
      <c r="E18" s="110">
        <v>56.5</v>
      </c>
      <c r="F18" s="110">
        <v>16.440000000000001</v>
      </c>
      <c r="G18" s="110">
        <v>17.940000000000001</v>
      </c>
      <c r="H18" s="110">
        <v>2213.0309999999981</v>
      </c>
      <c r="I18" s="110">
        <v>157.28699999999998</v>
      </c>
      <c r="J18" s="110">
        <v>0.38</v>
      </c>
      <c r="K18" s="110">
        <v>9.49</v>
      </c>
      <c r="L18" s="110">
        <v>0</v>
      </c>
      <c r="M18" s="110">
        <v>1.29</v>
      </c>
      <c r="N18" s="110">
        <v>157.667</v>
      </c>
      <c r="O18" s="110">
        <v>1154.0980000000002</v>
      </c>
      <c r="P18" s="110">
        <v>89.78</v>
      </c>
      <c r="Q18" s="110">
        <v>516.87</v>
      </c>
      <c r="R18" s="110">
        <v>0</v>
      </c>
      <c r="S18" s="110">
        <v>70.959999999999994</v>
      </c>
      <c r="T18" s="110">
        <v>1243.8780000000002</v>
      </c>
      <c r="U18" s="272">
        <v>3614.5759999999982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154.37100000000007</v>
      </c>
      <c r="J19" s="109">
        <v>0.21</v>
      </c>
      <c r="K19" s="109">
        <v>2.2800000000000002</v>
      </c>
      <c r="L19" s="109">
        <v>0</v>
      </c>
      <c r="M19" s="109">
        <v>0</v>
      </c>
      <c r="N19" s="109">
        <v>154.58100000000007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1920.0169999999994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50.733000000000018</v>
      </c>
      <c r="J20" s="109">
        <v>0.42</v>
      </c>
      <c r="K20" s="109">
        <v>0.99</v>
      </c>
      <c r="L20" s="109">
        <v>0</v>
      </c>
      <c r="M20" s="109">
        <v>0</v>
      </c>
      <c r="N20" s="109">
        <v>51.15300000000002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504.64299999999986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775.6099999999999</v>
      </c>
      <c r="P21" s="109">
        <v>0</v>
      </c>
      <c r="Q21" s="109">
        <v>104.10000000000001</v>
      </c>
      <c r="R21" s="109">
        <v>0</v>
      </c>
      <c r="S21" s="109">
        <v>0</v>
      </c>
      <c r="T21" s="271">
        <v>775.6099999999999</v>
      </c>
      <c r="U21" s="271">
        <v>818.40999999999974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1117.9319999999998</v>
      </c>
      <c r="D22" s="109">
        <v>2</v>
      </c>
      <c r="E22" s="109">
        <v>21.97</v>
      </c>
      <c r="F22" s="109">
        <v>0</v>
      </c>
      <c r="G22" s="109">
        <v>75</v>
      </c>
      <c r="H22" s="109">
        <v>1119.9319999999998</v>
      </c>
      <c r="I22" s="109">
        <v>37.413999999999994</v>
      </c>
      <c r="J22" s="109">
        <v>1.42</v>
      </c>
      <c r="K22" s="109">
        <v>23.54</v>
      </c>
      <c r="L22" s="109">
        <v>0</v>
      </c>
      <c r="M22" s="109">
        <v>0</v>
      </c>
      <c r="N22" s="109">
        <v>38.833999999999996</v>
      </c>
      <c r="O22" s="271">
        <v>397.815</v>
      </c>
      <c r="P22" s="109">
        <v>4.25</v>
      </c>
      <c r="Q22" s="109">
        <v>234.78000000000003</v>
      </c>
      <c r="R22" s="109">
        <v>0</v>
      </c>
      <c r="S22" s="109">
        <v>0</v>
      </c>
      <c r="T22" s="271">
        <v>402.065</v>
      </c>
      <c r="U22" s="271">
        <v>1560.8309999999999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27" t="s">
        <v>94</v>
      </c>
      <c r="B23" s="327"/>
      <c r="C23" s="110">
        <v>2312.1169999999988</v>
      </c>
      <c r="D23" s="110">
        <v>2</v>
      </c>
      <c r="E23" s="110">
        <v>22.849999999999998</v>
      </c>
      <c r="F23" s="110">
        <v>0</v>
      </c>
      <c r="G23" s="110">
        <v>255</v>
      </c>
      <c r="H23" s="110">
        <v>2314.1169999999988</v>
      </c>
      <c r="I23" s="110">
        <v>258.2480000000001</v>
      </c>
      <c r="J23" s="110">
        <v>2.0499999999999998</v>
      </c>
      <c r="K23" s="110">
        <v>26.939999999999998</v>
      </c>
      <c r="L23" s="110">
        <v>0</v>
      </c>
      <c r="M23" s="110">
        <v>0</v>
      </c>
      <c r="N23" s="110">
        <v>260.29800000000012</v>
      </c>
      <c r="O23" s="110">
        <v>2225.2359999999994</v>
      </c>
      <c r="P23" s="110">
        <v>4.25</v>
      </c>
      <c r="Q23" s="110">
        <v>782.26</v>
      </c>
      <c r="R23" s="110">
        <v>0</v>
      </c>
      <c r="S23" s="110">
        <v>0</v>
      </c>
      <c r="T23" s="110">
        <v>2229.4859999999994</v>
      </c>
      <c r="U23" s="272">
        <v>4803.9009999999989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3" t="s">
        <v>95</v>
      </c>
      <c r="B24" s="324"/>
      <c r="C24" s="110">
        <v>10556.212999999994</v>
      </c>
      <c r="D24" s="110">
        <v>3.35</v>
      </c>
      <c r="E24" s="110">
        <v>127.57999999999998</v>
      </c>
      <c r="F24" s="110">
        <v>307.29000000000002</v>
      </c>
      <c r="G24" s="110">
        <v>720.78</v>
      </c>
      <c r="H24" s="110">
        <v>10252.272999999996</v>
      </c>
      <c r="I24" s="110">
        <v>1533.5470000000003</v>
      </c>
      <c r="J24" s="110">
        <v>13.338000000000001</v>
      </c>
      <c r="K24" s="110">
        <v>112.50700000000001</v>
      </c>
      <c r="L24" s="110">
        <v>0</v>
      </c>
      <c r="M24" s="110">
        <v>2.4500000000000002</v>
      </c>
      <c r="N24" s="110">
        <v>1546.8850000000002</v>
      </c>
      <c r="O24" s="110">
        <v>5717.2240000000002</v>
      </c>
      <c r="P24" s="110">
        <v>348.86</v>
      </c>
      <c r="Q24" s="110">
        <v>1721.03</v>
      </c>
      <c r="R24" s="110">
        <v>0</v>
      </c>
      <c r="S24" s="110">
        <v>70.959999999999994</v>
      </c>
      <c r="T24" s="110">
        <v>6066.0839999999998</v>
      </c>
      <c r="U24" s="110">
        <v>17865.241999999998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1199.4319999999993</v>
      </c>
      <c r="D25" s="109">
        <v>2.77</v>
      </c>
      <c r="E25" s="109">
        <v>18.559999999999999</v>
      </c>
      <c r="F25" s="109">
        <v>0</v>
      </c>
      <c r="G25" s="109">
        <v>0</v>
      </c>
      <c r="H25" s="109">
        <v>1202.2019999999993</v>
      </c>
      <c r="I25" s="109">
        <v>0.08</v>
      </c>
      <c r="J25" s="109">
        <v>0</v>
      </c>
      <c r="K25" s="109">
        <v>0.08</v>
      </c>
      <c r="L25" s="109">
        <v>0</v>
      </c>
      <c r="M25" s="109">
        <v>0</v>
      </c>
      <c r="N25" s="109">
        <v>0.08</v>
      </c>
      <c r="O25" s="271">
        <v>166.29000000000002</v>
      </c>
      <c r="P25" s="109">
        <v>0</v>
      </c>
      <c r="Q25" s="109">
        <v>36.910000000000004</v>
      </c>
      <c r="R25" s="109">
        <v>0</v>
      </c>
      <c r="S25" s="109">
        <v>0.18</v>
      </c>
      <c r="T25" s="271">
        <v>166.29000000000002</v>
      </c>
      <c r="U25" s="271">
        <v>1368.5719999999992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10366.826999999992</v>
      </c>
      <c r="D26" s="109">
        <v>16.78</v>
      </c>
      <c r="E26" s="109">
        <v>85.42</v>
      </c>
      <c r="F26" s="109">
        <v>0</v>
      </c>
      <c r="G26" s="109">
        <v>0</v>
      </c>
      <c r="H26" s="109">
        <v>10383.606999999993</v>
      </c>
      <c r="I26" s="109">
        <v>395.69499999999999</v>
      </c>
      <c r="J26" s="109">
        <v>0.35</v>
      </c>
      <c r="K26" s="109">
        <v>11.01</v>
      </c>
      <c r="L26" s="109">
        <v>0</v>
      </c>
      <c r="M26" s="109">
        <v>0</v>
      </c>
      <c r="N26" s="109">
        <v>396.04500000000002</v>
      </c>
      <c r="O26" s="271">
        <v>35.980000000000011</v>
      </c>
      <c r="P26" s="109">
        <v>0.92</v>
      </c>
      <c r="Q26" s="109">
        <v>6.76</v>
      </c>
      <c r="R26" s="109">
        <v>0</v>
      </c>
      <c r="S26" s="109">
        <v>45.21</v>
      </c>
      <c r="T26" s="271">
        <v>36.900000000000013</v>
      </c>
      <c r="U26" s="271">
        <v>10816.551999999992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27" t="s">
        <v>98</v>
      </c>
      <c r="B27" s="327"/>
      <c r="C27" s="110">
        <v>11566.258999999991</v>
      </c>
      <c r="D27" s="110">
        <v>19.55</v>
      </c>
      <c r="E27" s="110">
        <v>103.98</v>
      </c>
      <c r="F27" s="110">
        <v>0</v>
      </c>
      <c r="G27" s="110">
        <v>0</v>
      </c>
      <c r="H27" s="110">
        <v>11585.808999999992</v>
      </c>
      <c r="I27" s="110">
        <v>395.77499999999998</v>
      </c>
      <c r="J27" s="110">
        <v>0.35</v>
      </c>
      <c r="K27" s="110">
        <v>11.09</v>
      </c>
      <c r="L27" s="110">
        <v>0</v>
      </c>
      <c r="M27" s="110">
        <v>0</v>
      </c>
      <c r="N27" s="110">
        <v>396.125</v>
      </c>
      <c r="O27" s="110">
        <v>202.27000000000004</v>
      </c>
      <c r="P27" s="110">
        <v>0.92</v>
      </c>
      <c r="Q27" s="110">
        <v>43.67</v>
      </c>
      <c r="R27" s="110">
        <v>0</v>
      </c>
      <c r="S27" s="110">
        <v>45.39</v>
      </c>
      <c r="T27" s="110">
        <v>203.19000000000003</v>
      </c>
      <c r="U27" s="272">
        <v>12185.123999999993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4452.3930000000018</v>
      </c>
      <c r="D28" s="109">
        <v>6.6139999999999999</v>
      </c>
      <c r="E28" s="109">
        <v>57.393999999999998</v>
      </c>
      <c r="F28" s="109">
        <v>0</v>
      </c>
      <c r="G28" s="109">
        <v>0</v>
      </c>
      <c r="H28" s="109">
        <v>4459.0070000000014</v>
      </c>
      <c r="I28" s="109">
        <v>184.70000000000002</v>
      </c>
      <c r="J28" s="109">
        <v>0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138.08000000000001</v>
      </c>
      <c r="P28" s="109">
        <v>108.66</v>
      </c>
      <c r="Q28" s="109">
        <v>108.66</v>
      </c>
      <c r="R28" s="109">
        <v>0</v>
      </c>
      <c r="S28" s="109">
        <v>0</v>
      </c>
      <c r="T28" s="271">
        <v>246.74</v>
      </c>
      <c r="U28" s="271">
        <v>4890.447000000001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6405.9240000000018</v>
      </c>
      <c r="D29" s="109">
        <v>1.3540000000000001</v>
      </c>
      <c r="E29" s="109">
        <v>231.93400000000003</v>
      </c>
      <c r="F29" s="109">
        <v>0</v>
      </c>
      <c r="G29" s="109">
        <v>0</v>
      </c>
      <c r="H29" s="109">
        <v>6407.2780000000021</v>
      </c>
      <c r="I29" s="109">
        <v>130.80000000000001</v>
      </c>
      <c r="J29" s="109">
        <v>0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45.14</v>
      </c>
      <c r="P29" s="109">
        <v>29.91</v>
      </c>
      <c r="Q29" s="109">
        <v>74.83</v>
      </c>
      <c r="R29" s="109">
        <v>0</v>
      </c>
      <c r="S29" s="109">
        <v>0</v>
      </c>
      <c r="T29" s="271">
        <v>75.05</v>
      </c>
      <c r="U29" s="271">
        <v>6613.1280000000024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3095.0579999999991</v>
      </c>
      <c r="D30" s="109">
        <v>9.5739999999999998</v>
      </c>
      <c r="E30" s="109">
        <v>33.949000000000005</v>
      </c>
      <c r="F30" s="109">
        <v>0</v>
      </c>
      <c r="G30" s="109">
        <v>3.38</v>
      </c>
      <c r="H30" s="109">
        <v>3104.6319999999992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177.35999999999999</v>
      </c>
      <c r="P30" s="109">
        <v>11.18</v>
      </c>
      <c r="Q30" s="109">
        <v>60.06</v>
      </c>
      <c r="R30" s="109">
        <v>0</v>
      </c>
      <c r="S30" s="109">
        <v>0</v>
      </c>
      <c r="T30" s="271">
        <v>188.54</v>
      </c>
      <c r="U30" s="271">
        <v>3343.351999999999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4375.92</v>
      </c>
      <c r="D31" s="109">
        <v>3.97</v>
      </c>
      <c r="E31" s="109">
        <v>24.019999999999996</v>
      </c>
      <c r="F31" s="109">
        <v>0</v>
      </c>
      <c r="G31" s="109">
        <v>0</v>
      </c>
      <c r="H31" s="109">
        <v>4379.8900000000003</v>
      </c>
      <c r="I31" s="109">
        <v>220.75</v>
      </c>
      <c r="J31" s="109">
        <v>0.16</v>
      </c>
      <c r="K31" s="109">
        <v>87.07</v>
      </c>
      <c r="L31" s="109">
        <v>0</v>
      </c>
      <c r="M31" s="109">
        <v>0</v>
      </c>
      <c r="N31" s="109">
        <v>220.91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4844.45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27" t="s">
        <v>99</v>
      </c>
      <c r="B32" s="327"/>
      <c r="C32" s="110">
        <v>18329.295000000002</v>
      </c>
      <c r="D32" s="110">
        <v>21.512</v>
      </c>
      <c r="E32" s="110">
        <v>347.29700000000003</v>
      </c>
      <c r="F32" s="110">
        <v>0</v>
      </c>
      <c r="G32" s="110">
        <v>3.38</v>
      </c>
      <c r="H32" s="110">
        <v>18350.807000000004</v>
      </c>
      <c r="I32" s="110">
        <v>586.43000000000006</v>
      </c>
      <c r="J32" s="110">
        <v>0.16</v>
      </c>
      <c r="K32" s="110">
        <v>377.9</v>
      </c>
      <c r="L32" s="110">
        <v>0</v>
      </c>
      <c r="M32" s="110">
        <v>0</v>
      </c>
      <c r="N32" s="110">
        <v>586.59</v>
      </c>
      <c r="O32" s="110">
        <v>604.23</v>
      </c>
      <c r="P32" s="110">
        <v>149.75</v>
      </c>
      <c r="Q32" s="110">
        <v>243.56</v>
      </c>
      <c r="R32" s="110">
        <v>0</v>
      </c>
      <c r="S32" s="110">
        <v>27.41</v>
      </c>
      <c r="T32" s="110">
        <v>753.98</v>
      </c>
      <c r="U32" s="110">
        <v>19691.377000000004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5921.6900000000014</v>
      </c>
      <c r="D33" s="109">
        <v>10.5</v>
      </c>
      <c r="E33" s="109">
        <v>66.08</v>
      </c>
      <c r="F33" s="109">
        <v>0</v>
      </c>
      <c r="G33" s="109">
        <v>0</v>
      </c>
      <c r="H33" s="109">
        <v>5932.1900000000014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5972.8900000000012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4719.0950000000012</v>
      </c>
      <c r="D34" s="109">
        <v>9.01</v>
      </c>
      <c r="E34" s="109">
        <v>103.2</v>
      </c>
      <c r="F34" s="109">
        <v>0</v>
      </c>
      <c r="G34" s="109">
        <v>0</v>
      </c>
      <c r="H34" s="109">
        <v>4728.1050000000014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117.36000000000001</v>
      </c>
      <c r="P34" s="109">
        <v>0</v>
      </c>
      <c r="Q34" s="109">
        <v>100.93</v>
      </c>
      <c r="R34" s="109">
        <v>0</v>
      </c>
      <c r="S34" s="109">
        <v>0</v>
      </c>
      <c r="T34" s="271">
        <v>117.36000000000001</v>
      </c>
      <c r="U34" s="271">
        <v>4845.5650000000014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7014.619999999999</v>
      </c>
      <c r="D36" s="109">
        <v>0.74</v>
      </c>
      <c r="E36" s="109">
        <v>7.7600000000000007</v>
      </c>
      <c r="F36" s="109">
        <v>0</v>
      </c>
      <c r="G36" s="109">
        <v>0</v>
      </c>
      <c r="H36" s="109">
        <v>7015.3599999999988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7018.4599999999991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27" t="s">
        <v>107</v>
      </c>
      <c r="B37" s="327"/>
      <c r="C37" s="110">
        <v>37023.525000000009</v>
      </c>
      <c r="D37" s="110">
        <v>20.249999999999996</v>
      </c>
      <c r="E37" s="110">
        <v>178.29</v>
      </c>
      <c r="F37" s="110">
        <v>0</v>
      </c>
      <c r="G37" s="110">
        <v>0</v>
      </c>
      <c r="H37" s="110">
        <v>37043.775000000001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231.54999999999998</v>
      </c>
      <c r="P37" s="110">
        <v>0</v>
      </c>
      <c r="Q37" s="110">
        <v>212.01999999999998</v>
      </c>
      <c r="R37" s="110">
        <v>0</v>
      </c>
      <c r="S37" s="110">
        <v>0</v>
      </c>
      <c r="T37" s="110">
        <v>231.54999999999998</v>
      </c>
      <c r="U37" s="110">
        <v>37285.925000000003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27" t="s">
        <v>108</v>
      </c>
      <c r="B38" s="327"/>
      <c r="C38" s="110">
        <v>66919.078999999998</v>
      </c>
      <c r="D38" s="110">
        <v>61.311999999999998</v>
      </c>
      <c r="E38" s="110">
        <v>629.56700000000001</v>
      </c>
      <c r="F38" s="110">
        <v>0</v>
      </c>
      <c r="G38" s="110">
        <v>3.38</v>
      </c>
      <c r="H38" s="110">
        <v>66980.391000000003</v>
      </c>
      <c r="I38" s="110">
        <v>992.80500000000006</v>
      </c>
      <c r="J38" s="110">
        <v>0.51</v>
      </c>
      <c r="K38" s="110">
        <v>390.98999999999995</v>
      </c>
      <c r="L38" s="110">
        <v>0</v>
      </c>
      <c r="M38" s="110">
        <v>0</v>
      </c>
      <c r="N38" s="110">
        <v>993.31500000000005</v>
      </c>
      <c r="O38" s="110">
        <v>1038.05</v>
      </c>
      <c r="P38" s="110">
        <v>150.66999999999999</v>
      </c>
      <c r="Q38" s="110">
        <v>499.25</v>
      </c>
      <c r="R38" s="110">
        <v>0</v>
      </c>
      <c r="S38" s="110">
        <v>72.8</v>
      </c>
      <c r="T38" s="110">
        <v>1188.72</v>
      </c>
      <c r="U38" s="110">
        <v>69162.426000000007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13867.648000000003</v>
      </c>
      <c r="D39" s="109">
        <v>0</v>
      </c>
      <c r="E39" s="109">
        <v>82.559999999999988</v>
      </c>
      <c r="F39" s="109">
        <v>0.24</v>
      </c>
      <c r="G39" s="109">
        <v>0.24</v>
      </c>
      <c r="H39" s="109">
        <v>13867.408000000003</v>
      </c>
      <c r="I39" s="109">
        <v>37.799999999999997</v>
      </c>
      <c r="J39" s="109">
        <v>31.5</v>
      </c>
      <c r="K39" s="109">
        <v>69.3</v>
      </c>
      <c r="L39" s="109">
        <v>0</v>
      </c>
      <c r="M39" s="109">
        <v>0</v>
      </c>
      <c r="N39" s="109">
        <v>69.3</v>
      </c>
      <c r="O39" s="271">
        <v>0</v>
      </c>
      <c r="P39" s="109">
        <v>12.5</v>
      </c>
      <c r="Q39" s="109">
        <v>12.5</v>
      </c>
      <c r="R39" s="109">
        <v>0</v>
      </c>
      <c r="S39" s="109">
        <v>0</v>
      </c>
      <c r="T39" s="271">
        <v>12.5</v>
      </c>
      <c r="U39" s="271">
        <v>13949.208000000002</v>
      </c>
    </row>
    <row r="40" spans="1:132" ht="38.25" customHeight="1" x14ac:dyDescent="0.35">
      <c r="A40" s="246">
        <v>26</v>
      </c>
      <c r="B40" s="246" t="s">
        <v>110</v>
      </c>
      <c r="C40" s="109">
        <v>10494.065999999993</v>
      </c>
      <c r="D40" s="109">
        <v>28.119999999999997</v>
      </c>
      <c r="E40" s="109">
        <v>412.47</v>
      </c>
      <c r="F40" s="109">
        <v>0</v>
      </c>
      <c r="G40" s="109">
        <v>0</v>
      </c>
      <c r="H40" s="109">
        <v>10522.185999999994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14.93</v>
      </c>
      <c r="Q40" s="109">
        <v>14.93</v>
      </c>
      <c r="R40" s="109">
        <v>0</v>
      </c>
      <c r="S40" s="109">
        <v>0</v>
      </c>
      <c r="T40" s="271">
        <v>14.93</v>
      </c>
      <c r="U40" s="271">
        <v>10537.115999999995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23914.759000000002</v>
      </c>
      <c r="D41" s="109">
        <v>6.8949999999999996</v>
      </c>
      <c r="E41" s="109">
        <v>47.739999999999995</v>
      </c>
      <c r="F41" s="109">
        <v>0</v>
      </c>
      <c r="G41" s="109">
        <v>0</v>
      </c>
      <c r="H41" s="109">
        <v>23921.654000000002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6.41</v>
      </c>
      <c r="Q41" s="109">
        <v>6.41</v>
      </c>
      <c r="R41" s="109">
        <v>0</v>
      </c>
      <c r="S41" s="109">
        <v>0</v>
      </c>
      <c r="T41" s="271">
        <v>6.41</v>
      </c>
      <c r="U41" s="271">
        <v>23928.064000000002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2369.5630000000001</v>
      </c>
      <c r="D42" s="109">
        <v>73.400000000000006</v>
      </c>
      <c r="E42" s="109">
        <v>156.5</v>
      </c>
      <c r="F42" s="109">
        <v>0</v>
      </c>
      <c r="G42" s="109">
        <v>0</v>
      </c>
      <c r="H42" s="109">
        <v>2442.9630000000002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24.41</v>
      </c>
      <c r="Q42" s="109">
        <v>24.41</v>
      </c>
      <c r="R42" s="109">
        <v>0</v>
      </c>
      <c r="S42" s="109">
        <v>0</v>
      </c>
      <c r="T42" s="271">
        <v>24.41</v>
      </c>
      <c r="U42" s="271">
        <v>2467.373</v>
      </c>
    </row>
    <row r="43" spans="1:132" s="111" customFormat="1" ht="38.25" customHeight="1" x14ac:dyDescent="0.4">
      <c r="A43" s="327" t="s">
        <v>109</v>
      </c>
      <c r="B43" s="327"/>
      <c r="C43" s="110">
        <v>50646.036</v>
      </c>
      <c r="D43" s="110">
        <v>108.41500000000001</v>
      </c>
      <c r="E43" s="110">
        <v>699.27</v>
      </c>
      <c r="F43" s="110">
        <v>0.24</v>
      </c>
      <c r="G43" s="110">
        <v>0.24</v>
      </c>
      <c r="H43" s="110">
        <v>50754.211000000003</v>
      </c>
      <c r="I43" s="110">
        <v>37.799999999999997</v>
      </c>
      <c r="J43" s="110">
        <v>31.5</v>
      </c>
      <c r="K43" s="110">
        <v>69.3</v>
      </c>
      <c r="L43" s="110">
        <v>0</v>
      </c>
      <c r="M43" s="110">
        <v>0</v>
      </c>
      <c r="N43" s="110">
        <v>69.3</v>
      </c>
      <c r="O43" s="110">
        <v>0</v>
      </c>
      <c r="P43" s="110">
        <v>58.25</v>
      </c>
      <c r="Q43" s="110">
        <v>58.25</v>
      </c>
      <c r="R43" s="110">
        <v>0</v>
      </c>
      <c r="S43" s="110">
        <v>0</v>
      </c>
      <c r="T43" s="110">
        <v>58.25</v>
      </c>
      <c r="U43" s="110">
        <v>50881.760999999999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14081.244999999999</v>
      </c>
      <c r="D44" s="109">
        <v>2.69</v>
      </c>
      <c r="E44" s="109">
        <v>129.88499999999999</v>
      </c>
      <c r="F44" s="109">
        <v>0</v>
      </c>
      <c r="G44" s="109">
        <v>0</v>
      </c>
      <c r="H44" s="109">
        <v>14083.934999999999</v>
      </c>
      <c r="I44" s="109">
        <v>6.65</v>
      </c>
      <c r="J44" s="109">
        <v>0</v>
      </c>
      <c r="K44" s="109">
        <v>0.02</v>
      </c>
      <c r="L44" s="109">
        <v>0</v>
      </c>
      <c r="M44" s="109">
        <v>0</v>
      </c>
      <c r="N44" s="109">
        <v>6.65</v>
      </c>
      <c r="O44" s="271">
        <v>105.87000000000002</v>
      </c>
      <c r="P44" s="109">
        <v>0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14196.455</v>
      </c>
    </row>
    <row r="45" spans="1:132" ht="38.25" customHeight="1" x14ac:dyDescent="0.35">
      <c r="A45" s="246">
        <v>30</v>
      </c>
      <c r="B45" s="246" t="s">
        <v>114</v>
      </c>
      <c r="C45" s="109">
        <v>7304.7749999999987</v>
      </c>
      <c r="D45" s="109">
        <v>2.0299999999999998</v>
      </c>
      <c r="E45" s="109">
        <v>41.445</v>
      </c>
      <c r="F45" s="109">
        <v>0</v>
      </c>
      <c r="G45" s="109">
        <v>0</v>
      </c>
      <c r="H45" s="109">
        <v>7306.8049999999985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7314.3949999999986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11101.292000000009</v>
      </c>
      <c r="D47" s="109">
        <v>1.53</v>
      </c>
      <c r="E47" s="109">
        <v>12.629999999999999</v>
      </c>
      <c r="F47" s="109">
        <v>0</v>
      </c>
      <c r="G47" s="109">
        <v>0</v>
      </c>
      <c r="H47" s="109">
        <v>11102.822000000009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11133.35200000001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27" t="s">
        <v>117</v>
      </c>
      <c r="B48" s="327"/>
      <c r="C48" s="110">
        <v>44790.632000000005</v>
      </c>
      <c r="D48" s="110">
        <v>6.25</v>
      </c>
      <c r="E48" s="110">
        <v>194.01999999999998</v>
      </c>
      <c r="F48" s="110">
        <v>0</v>
      </c>
      <c r="G48" s="110">
        <v>0</v>
      </c>
      <c r="H48" s="110">
        <v>44796.882000000005</v>
      </c>
      <c r="I48" s="110">
        <v>7.95</v>
      </c>
      <c r="J48" s="110">
        <v>0</v>
      </c>
      <c r="K48" s="110">
        <v>0.02</v>
      </c>
      <c r="L48" s="110">
        <v>0</v>
      </c>
      <c r="M48" s="110">
        <v>0</v>
      </c>
      <c r="N48" s="110">
        <v>7.95</v>
      </c>
      <c r="O48" s="110">
        <v>230.17000000000004</v>
      </c>
      <c r="P48" s="110">
        <v>0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45035.002000000008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27" t="s">
        <v>118</v>
      </c>
      <c r="B49" s="327"/>
      <c r="C49" s="110">
        <v>95436.668000000005</v>
      </c>
      <c r="D49" s="110">
        <v>114.66500000000001</v>
      </c>
      <c r="E49" s="110">
        <v>893.29</v>
      </c>
      <c r="F49" s="110">
        <v>0.24</v>
      </c>
      <c r="G49" s="110">
        <v>0.24</v>
      </c>
      <c r="H49" s="110">
        <v>95551.093000000008</v>
      </c>
      <c r="I49" s="110">
        <v>45.75</v>
      </c>
      <c r="J49" s="110">
        <v>31.5</v>
      </c>
      <c r="K49" s="110">
        <v>69.319999999999993</v>
      </c>
      <c r="L49" s="110">
        <v>0</v>
      </c>
      <c r="M49" s="110">
        <v>0</v>
      </c>
      <c r="N49" s="110">
        <v>77.25</v>
      </c>
      <c r="O49" s="110">
        <v>230.17000000000004</v>
      </c>
      <c r="P49" s="110">
        <v>58.25</v>
      </c>
      <c r="Q49" s="110">
        <v>134.48000000000002</v>
      </c>
      <c r="R49" s="110">
        <v>0</v>
      </c>
      <c r="S49" s="110">
        <v>0.41000000000000003</v>
      </c>
      <c r="T49" s="110">
        <v>288.42000000000007</v>
      </c>
      <c r="U49" s="110">
        <v>95916.763000000006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27" t="s">
        <v>119</v>
      </c>
      <c r="B50" s="327"/>
      <c r="C50" s="110">
        <v>172911.96</v>
      </c>
      <c r="D50" s="110">
        <v>179.327</v>
      </c>
      <c r="E50" s="110">
        <v>1650.4369999999999</v>
      </c>
      <c r="F50" s="110">
        <v>307.53000000000003</v>
      </c>
      <c r="G50" s="110">
        <v>724.4</v>
      </c>
      <c r="H50" s="110">
        <v>172783.75699999998</v>
      </c>
      <c r="I50" s="110">
        <v>2572.1020000000003</v>
      </c>
      <c r="J50" s="110">
        <v>45.347999999999999</v>
      </c>
      <c r="K50" s="110">
        <v>572.81700000000001</v>
      </c>
      <c r="L50" s="110">
        <v>0</v>
      </c>
      <c r="M50" s="110">
        <v>2.4500000000000002</v>
      </c>
      <c r="N50" s="110">
        <v>2617.4500000000003</v>
      </c>
      <c r="O50" s="110">
        <v>6985.4440000000004</v>
      </c>
      <c r="P50" s="110">
        <v>557.78</v>
      </c>
      <c r="Q50" s="110">
        <v>2354.7600000000002</v>
      </c>
      <c r="R50" s="110">
        <v>0</v>
      </c>
      <c r="S50" s="110">
        <v>144.16999999999999</v>
      </c>
      <c r="T50" s="110">
        <v>7543.2240000000002</v>
      </c>
      <c r="U50" s="110">
        <v>182944.43100000001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80"/>
      <c r="C52" s="296" t="s">
        <v>54</v>
      </c>
      <c r="D52" s="296"/>
      <c r="E52" s="296"/>
      <c r="F52" s="296"/>
      <c r="G52" s="296"/>
      <c r="H52" s="118"/>
      <c r="I52" s="280"/>
      <c r="J52" s="280">
        <f>D50+J50+P50-F50-L50-R50</f>
        <v>474.9249999999999</v>
      </c>
      <c r="K52" s="280"/>
      <c r="L52" s="280"/>
      <c r="M52" s="280"/>
      <c r="N52" s="280"/>
      <c r="R52" s="280"/>
      <c r="U52" s="280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80"/>
      <c r="C53" s="296" t="s">
        <v>55</v>
      </c>
      <c r="D53" s="296"/>
      <c r="E53" s="296"/>
      <c r="F53" s="296"/>
      <c r="G53" s="296"/>
      <c r="H53" s="119"/>
      <c r="I53" s="280"/>
      <c r="J53" s="280">
        <f>E50+K50+Q50-G50-M50-S50</f>
        <v>3706.9940000000001</v>
      </c>
      <c r="K53" s="280"/>
      <c r="L53" s="280"/>
      <c r="M53" s="280"/>
      <c r="N53" s="280"/>
      <c r="R53" s="280"/>
      <c r="T53" s="280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80">
        <f>H50+N50+T50</f>
        <v>182944.43099999998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80"/>
      <c r="E55" s="280"/>
      <c r="F55" s="280"/>
      <c r="G55" s="280"/>
      <c r="H55" s="119"/>
      <c r="I55" s="121"/>
      <c r="J55" s="280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80"/>
      <c r="E56" s="280"/>
      <c r="F56" s="280"/>
      <c r="G56" s="280"/>
      <c r="H56" s="119"/>
      <c r="I56" s="121"/>
      <c r="J56" s="280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01" t="s">
        <v>57</v>
      </c>
      <c r="C57" s="301"/>
      <c r="D57" s="301"/>
      <c r="E57" s="301"/>
      <c r="F57" s="301"/>
      <c r="G57" s="153"/>
      <c r="H57" s="154"/>
      <c r="I57" s="155"/>
      <c r="J57" s="302"/>
      <c r="K57" s="300"/>
      <c r="L57" s="300"/>
      <c r="M57" s="169" t="e">
        <f>#REF!+'dec-2021'!J53</f>
        <v>#REF!</v>
      </c>
      <c r="N57" s="154"/>
      <c r="O57" s="154"/>
      <c r="P57" s="282"/>
      <c r="Q57" s="301" t="s">
        <v>58</v>
      </c>
      <c r="R57" s="301"/>
      <c r="S57" s="301"/>
      <c r="T57" s="301"/>
      <c r="U57" s="301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01" t="s">
        <v>59</v>
      </c>
      <c r="C58" s="301"/>
      <c r="D58" s="301"/>
      <c r="E58" s="301"/>
      <c r="F58" s="301"/>
      <c r="G58" s="154"/>
      <c r="H58" s="153"/>
      <c r="I58" s="156"/>
      <c r="J58" s="157"/>
      <c r="K58" s="281"/>
      <c r="L58" s="157"/>
      <c r="M58" s="154"/>
      <c r="N58" s="153"/>
      <c r="O58" s="154"/>
      <c r="P58" s="282"/>
      <c r="Q58" s="301" t="s">
        <v>59</v>
      </c>
      <c r="R58" s="301"/>
      <c r="S58" s="301"/>
      <c r="T58" s="301"/>
      <c r="U58" s="301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00" t="s">
        <v>61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00" t="s">
        <v>62</v>
      </c>
      <c r="K60" s="300"/>
      <c r="L60" s="300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8:B18"/>
    <mergeCell ref="A23:B23"/>
    <mergeCell ref="A24:B2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A14:B14"/>
    <mergeCell ref="H4:H5"/>
    <mergeCell ref="I4:I5"/>
    <mergeCell ref="J4:K4"/>
    <mergeCell ref="L4:M4"/>
    <mergeCell ref="P4:Q4"/>
    <mergeCell ref="R4:S4"/>
    <mergeCell ref="T4:T5"/>
    <mergeCell ref="U4:U5"/>
    <mergeCell ref="A10:B10"/>
    <mergeCell ref="N4:N5"/>
    <mergeCell ref="O4:O5"/>
    <mergeCell ref="A27:B2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9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132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179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0.9</v>
      </c>
      <c r="F7" s="174">
        <v>0</v>
      </c>
      <c r="G7" s="174">
        <v>14.58</v>
      </c>
      <c r="H7" s="174">
        <v>2176.6200000000008</v>
      </c>
      <c r="I7" s="174">
        <v>297.15999999999997</v>
      </c>
      <c r="J7" s="174">
        <v>0.21</v>
      </c>
      <c r="K7" s="174">
        <v>1.49</v>
      </c>
      <c r="L7" s="174">
        <v>0</v>
      </c>
      <c r="M7" s="174">
        <v>0</v>
      </c>
      <c r="N7" s="174">
        <v>297.36999999999995</v>
      </c>
      <c r="O7" s="175">
        <v>207.91000000000005</v>
      </c>
      <c r="P7" s="174">
        <v>0</v>
      </c>
      <c r="Q7" s="174">
        <v>10.28</v>
      </c>
      <c r="R7" s="174">
        <v>0</v>
      </c>
      <c r="S7" s="174">
        <v>0</v>
      </c>
      <c r="T7" s="175">
        <v>207.91000000000005</v>
      </c>
      <c r="U7" s="175">
        <v>2681.9000000000005</v>
      </c>
    </row>
    <row r="8" spans="1:21" ht="38.25" customHeight="1" x14ac:dyDescent="0.5">
      <c r="A8" s="171">
        <v>2</v>
      </c>
      <c r="B8" s="172" t="s">
        <v>79</v>
      </c>
      <c r="C8" s="174">
        <v>10.295</v>
      </c>
      <c r="D8" s="174">
        <v>0.03</v>
      </c>
      <c r="E8" s="174">
        <v>2.6449999999999996</v>
      </c>
      <c r="F8" s="174">
        <v>0</v>
      </c>
      <c r="G8" s="174">
        <v>0</v>
      </c>
      <c r="H8" s="174">
        <v>10.324999999999999</v>
      </c>
      <c r="I8" s="174">
        <v>30.777000000000001</v>
      </c>
      <c r="J8" s="174">
        <v>0.503</v>
      </c>
      <c r="K8" s="174">
        <v>8.51</v>
      </c>
      <c r="L8" s="174">
        <v>0</v>
      </c>
      <c r="M8" s="174">
        <v>0</v>
      </c>
      <c r="N8" s="174">
        <v>31.28</v>
      </c>
      <c r="O8" s="175">
        <v>164.56</v>
      </c>
      <c r="P8" s="174">
        <v>0</v>
      </c>
      <c r="Q8" s="174">
        <v>0.06</v>
      </c>
      <c r="R8" s="174">
        <v>0</v>
      </c>
      <c r="S8" s="174">
        <v>0</v>
      </c>
      <c r="T8" s="175">
        <v>164.56</v>
      </c>
      <c r="U8" s="175">
        <v>206.16500000000002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56.8</v>
      </c>
      <c r="H9" s="174">
        <v>1250.3299999999997</v>
      </c>
      <c r="I9" s="174">
        <v>148.41400000000004</v>
      </c>
      <c r="J9" s="174">
        <v>0.6</v>
      </c>
      <c r="K9" s="174">
        <v>7.4309999999999992</v>
      </c>
      <c r="L9" s="174">
        <v>0</v>
      </c>
      <c r="M9" s="174">
        <v>0</v>
      </c>
      <c r="N9" s="174">
        <v>149.01400000000004</v>
      </c>
      <c r="O9" s="175">
        <v>141.44</v>
      </c>
      <c r="P9" s="174">
        <v>0</v>
      </c>
      <c r="Q9" s="174">
        <v>113.04000000000002</v>
      </c>
      <c r="R9" s="174">
        <v>0</v>
      </c>
      <c r="S9" s="174">
        <v>0</v>
      </c>
      <c r="T9" s="175">
        <v>141.44</v>
      </c>
      <c r="U9" s="175">
        <v>1540.7839999999999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160.91000000000003</v>
      </c>
      <c r="J10" s="174">
        <v>0.86499999999999999</v>
      </c>
      <c r="K10" s="174">
        <v>2.375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0.18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303" t="s">
        <v>82</v>
      </c>
      <c r="B11" s="304"/>
      <c r="C11" s="176">
        <v>3621.1750000000006</v>
      </c>
      <c r="D11" s="176">
        <v>0.03</v>
      </c>
      <c r="E11" s="176">
        <v>3.5449999999999995</v>
      </c>
      <c r="F11" s="176">
        <v>0</v>
      </c>
      <c r="G11" s="176">
        <v>71.38</v>
      </c>
      <c r="H11" s="176">
        <v>3621.2050000000004</v>
      </c>
      <c r="I11" s="176">
        <v>637.26099999999997</v>
      </c>
      <c r="J11" s="176">
        <v>2.1779999999999999</v>
      </c>
      <c r="K11" s="176">
        <v>19.805999999999997</v>
      </c>
      <c r="L11" s="176">
        <v>0</v>
      </c>
      <c r="M11" s="176">
        <v>0</v>
      </c>
      <c r="N11" s="176">
        <v>639.43900000000008</v>
      </c>
      <c r="O11" s="178">
        <v>923.3900000000001</v>
      </c>
      <c r="P11" s="176">
        <v>0</v>
      </c>
      <c r="Q11" s="176">
        <v>123.56000000000003</v>
      </c>
      <c r="R11" s="176">
        <v>0</v>
      </c>
      <c r="S11" s="176">
        <v>0</v>
      </c>
      <c r="T11" s="178">
        <v>923.3900000000001</v>
      </c>
      <c r="U11" s="176">
        <v>5184.0339999999997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0.04</v>
      </c>
      <c r="F12" s="174">
        <v>0</v>
      </c>
      <c r="G12" s="174">
        <v>0</v>
      </c>
      <c r="H12" s="174">
        <v>1974.1999999999989</v>
      </c>
      <c r="I12" s="174">
        <v>122.07299999999998</v>
      </c>
      <c r="J12" s="174">
        <v>0.22</v>
      </c>
      <c r="K12" s="174">
        <v>5.4499999999999993</v>
      </c>
      <c r="L12" s="174">
        <v>0</v>
      </c>
      <c r="M12" s="174">
        <v>0</v>
      </c>
      <c r="N12" s="174">
        <v>122.29299999999998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2345.1329999999989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139.88400000000004</v>
      </c>
      <c r="J13" s="174">
        <v>1.05</v>
      </c>
      <c r="K13" s="174">
        <v>7.4300000000000006</v>
      </c>
      <c r="L13" s="174">
        <v>0</v>
      </c>
      <c r="M13" s="174">
        <v>0</v>
      </c>
      <c r="N13" s="174">
        <v>140.93400000000005</v>
      </c>
      <c r="O13" s="175">
        <v>85.32</v>
      </c>
      <c r="P13" s="174">
        <v>0</v>
      </c>
      <c r="Q13" s="174">
        <v>3.19</v>
      </c>
      <c r="R13" s="174">
        <v>0</v>
      </c>
      <c r="S13" s="174">
        <v>0</v>
      </c>
      <c r="T13" s="175">
        <v>85.32</v>
      </c>
      <c r="U13" s="175">
        <v>1241.0239999999997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227.29</v>
      </c>
      <c r="H14" s="174">
        <v>2182.1799999999994</v>
      </c>
      <c r="I14" s="174">
        <v>188.67699999999996</v>
      </c>
      <c r="J14" s="174">
        <v>3.3</v>
      </c>
      <c r="K14" s="174">
        <v>17.25</v>
      </c>
      <c r="L14" s="174">
        <v>0</v>
      </c>
      <c r="M14" s="174">
        <v>0</v>
      </c>
      <c r="N14" s="174">
        <v>191.97699999999998</v>
      </c>
      <c r="O14" s="175">
        <v>317.96999999999997</v>
      </c>
      <c r="P14" s="174">
        <v>0.19</v>
      </c>
      <c r="Q14" s="174">
        <v>227.98</v>
      </c>
      <c r="R14" s="174">
        <v>0</v>
      </c>
      <c r="S14" s="174">
        <v>65</v>
      </c>
      <c r="T14" s="175">
        <v>318.15999999999997</v>
      </c>
      <c r="U14" s="175">
        <v>2692.3169999999991</v>
      </c>
    </row>
    <row r="15" spans="1:21" s="111" customFormat="1" ht="38.25" customHeight="1" x14ac:dyDescent="0.5">
      <c r="A15" s="303" t="s">
        <v>86</v>
      </c>
      <c r="B15" s="304"/>
      <c r="C15" s="176">
        <v>5171.1499999999978</v>
      </c>
      <c r="D15" s="176">
        <v>0</v>
      </c>
      <c r="E15" s="176">
        <v>0.04</v>
      </c>
      <c r="F15" s="176">
        <v>0</v>
      </c>
      <c r="G15" s="176">
        <v>227.29</v>
      </c>
      <c r="H15" s="176">
        <v>5171.1499999999978</v>
      </c>
      <c r="I15" s="176">
        <v>450.63399999999996</v>
      </c>
      <c r="J15" s="176">
        <v>4.57</v>
      </c>
      <c r="K15" s="176">
        <v>30.13</v>
      </c>
      <c r="L15" s="176">
        <v>0</v>
      </c>
      <c r="M15" s="176">
        <v>0</v>
      </c>
      <c r="N15" s="176">
        <v>455.20400000000001</v>
      </c>
      <c r="O15" s="178">
        <v>651.92999999999995</v>
      </c>
      <c r="P15" s="176">
        <v>0.19</v>
      </c>
      <c r="Q15" s="176">
        <v>231.17</v>
      </c>
      <c r="R15" s="176">
        <v>0</v>
      </c>
      <c r="S15" s="176">
        <v>65</v>
      </c>
      <c r="T15" s="178">
        <v>652.11999999999989</v>
      </c>
      <c r="U15" s="176">
        <v>6278.4739999999974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1926.9809999999993</v>
      </c>
      <c r="D16" s="174">
        <v>3.0150000000000001</v>
      </c>
      <c r="E16" s="174">
        <v>46.235000000000007</v>
      </c>
      <c r="F16" s="174">
        <v>12</v>
      </c>
      <c r="G16" s="174">
        <v>14.855</v>
      </c>
      <c r="H16" s="174">
        <v>1917.9959999999994</v>
      </c>
      <c r="I16" s="174">
        <v>65.149000000000029</v>
      </c>
      <c r="J16" s="174">
        <v>0.33</v>
      </c>
      <c r="K16" s="174">
        <v>1.7170000000000001</v>
      </c>
      <c r="L16" s="174">
        <v>0</v>
      </c>
      <c r="M16" s="174">
        <v>0</v>
      </c>
      <c r="N16" s="174">
        <v>65.479000000000028</v>
      </c>
      <c r="O16" s="175">
        <v>63.669000000000004</v>
      </c>
      <c r="P16" s="174">
        <v>13.04</v>
      </c>
      <c r="Q16" s="174">
        <v>18.809999999999999</v>
      </c>
      <c r="R16" s="174">
        <v>0</v>
      </c>
      <c r="S16" s="174">
        <v>0</v>
      </c>
      <c r="T16" s="175">
        <v>76.709000000000003</v>
      </c>
      <c r="U16" s="175">
        <v>2060.1839999999993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0.6</v>
      </c>
      <c r="F17" s="174">
        <v>0</v>
      </c>
      <c r="G17" s="174">
        <v>52.036999999999999</v>
      </c>
      <c r="H17" s="174">
        <v>734.11399999999981</v>
      </c>
      <c r="I17" s="174">
        <v>22.243999999999993</v>
      </c>
      <c r="J17" s="174">
        <v>0.10299999999999999</v>
      </c>
      <c r="K17" s="174">
        <v>1.2770000000000001</v>
      </c>
      <c r="L17" s="174">
        <v>0</v>
      </c>
      <c r="M17" s="174">
        <v>0</v>
      </c>
      <c r="N17" s="174">
        <v>22.346999999999994</v>
      </c>
      <c r="O17" s="175">
        <v>358.03099999999995</v>
      </c>
      <c r="P17" s="174">
        <v>0</v>
      </c>
      <c r="Q17" s="174">
        <v>76.916000000000011</v>
      </c>
      <c r="R17" s="174">
        <v>0</v>
      </c>
      <c r="S17" s="174">
        <v>0</v>
      </c>
      <c r="T17" s="175">
        <v>358.03099999999995</v>
      </c>
      <c r="U17" s="175">
        <v>1114.4919999999997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826.90499999999952</v>
      </c>
      <c r="D18" s="174">
        <v>0.3</v>
      </c>
      <c r="E18" s="174">
        <v>2.8</v>
      </c>
      <c r="F18" s="174">
        <v>0</v>
      </c>
      <c r="G18" s="174">
        <v>0</v>
      </c>
      <c r="H18" s="174">
        <v>827.20499999999947</v>
      </c>
      <c r="I18" s="174">
        <v>36.024999999999991</v>
      </c>
      <c r="J18" s="177">
        <v>0.01</v>
      </c>
      <c r="K18" s="174">
        <v>2.585999999999999</v>
      </c>
      <c r="L18" s="174">
        <v>0</v>
      </c>
      <c r="M18" s="174">
        <v>0</v>
      </c>
      <c r="N18" s="174">
        <v>36.034999999999989</v>
      </c>
      <c r="O18" s="175">
        <v>59.058000000000007</v>
      </c>
      <c r="P18" s="174">
        <v>1.4</v>
      </c>
      <c r="Q18" s="174">
        <v>3.573</v>
      </c>
      <c r="R18" s="174">
        <v>0</v>
      </c>
      <c r="S18" s="174">
        <v>0</v>
      </c>
      <c r="T18" s="175">
        <v>60.458000000000006</v>
      </c>
      <c r="U18" s="175">
        <v>923.69799999999941</v>
      </c>
    </row>
    <row r="19" spans="1:21" s="111" customFormat="1" ht="38.25" customHeight="1" x14ac:dyDescent="0.5">
      <c r="A19" s="303" t="s">
        <v>89</v>
      </c>
      <c r="B19" s="304"/>
      <c r="C19" s="176">
        <v>3487.9999999999991</v>
      </c>
      <c r="D19" s="176">
        <v>3.3149999999999999</v>
      </c>
      <c r="E19" s="176">
        <v>49.635000000000005</v>
      </c>
      <c r="F19" s="176">
        <v>12</v>
      </c>
      <c r="G19" s="176">
        <v>66.891999999999996</v>
      </c>
      <c r="H19" s="176">
        <v>3479.3149999999987</v>
      </c>
      <c r="I19" s="176">
        <v>123.41800000000002</v>
      </c>
      <c r="J19" s="176">
        <v>0.443</v>
      </c>
      <c r="K19" s="176">
        <v>5.5799999999999992</v>
      </c>
      <c r="L19" s="176">
        <v>0</v>
      </c>
      <c r="M19" s="176">
        <v>0</v>
      </c>
      <c r="N19" s="176">
        <v>123.86100000000002</v>
      </c>
      <c r="O19" s="178">
        <v>480.75799999999992</v>
      </c>
      <c r="P19" s="176">
        <v>14.44</v>
      </c>
      <c r="Q19" s="176">
        <v>99.299000000000007</v>
      </c>
      <c r="R19" s="176">
        <v>0</v>
      </c>
      <c r="S19" s="176">
        <v>0</v>
      </c>
      <c r="T19" s="178">
        <v>495.19799999999998</v>
      </c>
      <c r="U19" s="176">
        <v>4098.373999999998</v>
      </c>
    </row>
    <row r="20" spans="1:21" ht="38.25" customHeight="1" x14ac:dyDescent="0.5">
      <c r="A20" s="171">
        <v>8</v>
      </c>
      <c r="B20" s="172" t="s">
        <v>91</v>
      </c>
      <c r="C20" s="174">
        <v>1535.4549999999997</v>
      </c>
      <c r="D20" s="174">
        <v>0.98499999999999999</v>
      </c>
      <c r="E20" s="174">
        <v>8.48</v>
      </c>
      <c r="F20" s="174">
        <v>127.8</v>
      </c>
      <c r="G20" s="174">
        <v>127.8</v>
      </c>
      <c r="H20" s="174">
        <v>1408.6399999999996</v>
      </c>
      <c r="I20" s="174">
        <v>144.404</v>
      </c>
      <c r="J20" s="174">
        <v>0.29099999999999998</v>
      </c>
      <c r="K20" s="174">
        <v>4.9850000000000012</v>
      </c>
      <c r="L20" s="174">
        <v>0</v>
      </c>
      <c r="M20" s="174">
        <v>0</v>
      </c>
      <c r="N20" s="174">
        <v>144.69499999999999</v>
      </c>
      <c r="O20" s="175">
        <v>209.74899999999997</v>
      </c>
      <c r="P20" s="174">
        <v>74.974999999999994</v>
      </c>
      <c r="Q20" s="174">
        <v>76.443999999999988</v>
      </c>
      <c r="R20" s="174">
        <v>0</v>
      </c>
      <c r="S20" s="174">
        <v>0</v>
      </c>
      <c r="T20" s="175">
        <v>284.72399999999993</v>
      </c>
      <c r="U20" s="175">
        <v>1838.0589999999995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0.05</v>
      </c>
      <c r="F21" s="174">
        <v>0</v>
      </c>
      <c r="G21" s="174">
        <v>0</v>
      </c>
      <c r="H21" s="174">
        <v>898.61999999999989</v>
      </c>
      <c r="I21" s="174">
        <v>46.292999999999999</v>
      </c>
      <c r="J21" s="174">
        <v>7.0000000000000007E-2</v>
      </c>
      <c r="K21" s="174">
        <v>0.76</v>
      </c>
      <c r="L21" s="174">
        <v>0</v>
      </c>
      <c r="M21" s="174">
        <v>0</v>
      </c>
      <c r="N21" s="174">
        <v>46.363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1096.913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599.49999999999989</v>
      </c>
      <c r="D22" s="174">
        <v>0.06</v>
      </c>
      <c r="E22" s="174">
        <v>0.26</v>
      </c>
      <c r="F22" s="174">
        <v>0</v>
      </c>
      <c r="G22" s="174">
        <v>177.95</v>
      </c>
      <c r="H22" s="174">
        <v>599.55999999999983</v>
      </c>
      <c r="I22" s="174">
        <v>27.100000000000005</v>
      </c>
      <c r="J22" s="174">
        <v>0.02</v>
      </c>
      <c r="K22" s="174">
        <v>0.65000000000000013</v>
      </c>
      <c r="L22" s="174">
        <v>0</v>
      </c>
      <c r="M22" s="174">
        <v>0</v>
      </c>
      <c r="N22" s="174">
        <v>27.120000000000005</v>
      </c>
      <c r="O22" s="175">
        <v>291.01</v>
      </c>
      <c r="P22" s="174">
        <v>0</v>
      </c>
      <c r="Q22" s="174">
        <v>166.91</v>
      </c>
      <c r="R22" s="174">
        <v>0</v>
      </c>
      <c r="S22" s="174">
        <v>0</v>
      </c>
      <c r="T22" s="175">
        <v>291.01</v>
      </c>
      <c r="U22" s="175">
        <v>917.68999999999983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1155.7550000000001</v>
      </c>
      <c r="D23" s="174">
        <v>1.331</v>
      </c>
      <c r="E23" s="174">
        <v>28.565999999999999</v>
      </c>
      <c r="F23" s="174">
        <v>0</v>
      </c>
      <c r="G23" s="174">
        <v>0</v>
      </c>
      <c r="H23" s="174">
        <v>1157.086</v>
      </c>
      <c r="I23" s="174">
        <v>10.169999999999996</v>
      </c>
      <c r="J23" s="174">
        <v>0</v>
      </c>
      <c r="K23" s="174">
        <v>1.0900000000000001</v>
      </c>
      <c r="L23" s="174">
        <v>0</v>
      </c>
      <c r="M23" s="174">
        <v>0</v>
      </c>
      <c r="N23" s="174">
        <v>10.169999999999996</v>
      </c>
      <c r="O23" s="175">
        <v>145.48999999999998</v>
      </c>
      <c r="P23" s="174">
        <v>0.08</v>
      </c>
      <c r="Q23" s="174">
        <v>0.8</v>
      </c>
      <c r="R23" s="174">
        <v>0</v>
      </c>
      <c r="S23" s="174">
        <v>0</v>
      </c>
      <c r="T23" s="175">
        <v>145.57</v>
      </c>
      <c r="U23" s="175">
        <v>1312.826</v>
      </c>
    </row>
    <row r="24" spans="1:21" s="111" customFormat="1" ht="38.25" customHeight="1" x14ac:dyDescent="0.5">
      <c r="A24" s="308" t="s">
        <v>94</v>
      </c>
      <c r="B24" s="308"/>
      <c r="C24" s="176">
        <v>4189.33</v>
      </c>
      <c r="D24" s="176">
        <v>2.3759999999999999</v>
      </c>
      <c r="E24" s="176">
        <v>37.356000000000002</v>
      </c>
      <c r="F24" s="176">
        <v>127.8</v>
      </c>
      <c r="G24" s="176">
        <v>305.75</v>
      </c>
      <c r="H24" s="176">
        <v>4063.905999999999</v>
      </c>
      <c r="I24" s="176">
        <v>227.96699999999998</v>
      </c>
      <c r="J24" s="176">
        <v>0.38100000000000001</v>
      </c>
      <c r="K24" s="176">
        <v>7.4850000000000012</v>
      </c>
      <c r="L24" s="176">
        <v>0</v>
      </c>
      <c r="M24" s="176">
        <v>0</v>
      </c>
      <c r="N24" s="176">
        <v>228.34799999999998</v>
      </c>
      <c r="O24" s="178">
        <v>798.17899999999997</v>
      </c>
      <c r="P24" s="176">
        <v>75.054999999999993</v>
      </c>
      <c r="Q24" s="176">
        <v>244.154</v>
      </c>
      <c r="R24" s="176">
        <v>0</v>
      </c>
      <c r="S24" s="176">
        <v>0</v>
      </c>
      <c r="T24" s="178">
        <v>873.23399999999992</v>
      </c>
      <c r="U24" s="176">
        <v>5165.4879999999994</v>
      </c>
    </row>
    <row r="25" spans="1:21" s="145" customFormat="1" ht="38.25" customHeight="1" x14ac:dyDescent="0.5">
      <c r="A25" s="309" t="s">
        <v>95</v>
      </c>
      <c r="B25" s="310"/>
      <c r="C25" s="176">
        <v>16469.654999999995</v>
      </c>
      <c r="D25" s="176">
        <v>5.7210000000000001</v>
      </c>
      <c r="E25" s="176">
        <v>90.576000000000022</v>
      </c>
      <c r="F25" s="176">
        <v>139.80000000000001</v>
      </c>
      <c r="G25" s="176">
        <v>671.31200000000001</v>
      </c>
      <c r="H25" s="176">
        <v>16335.575999999995</v>
      </c>
      <c r="I25" s="176">
        <v>1439.28</v>
      </c>
      <c r="J25" s="176">
        <v>7.5720000000000001</v>
      </c>
      <c r="K25" s="176">
        <v>63.000999999999998</v>
      </c>
      <c r="L25" s="176">
        <v>0</v>
      </c>
      <c r="M25" s="176">
        <v>0</v>
      </c>
      <c r="N25" s="176">
        <v>1446.8520000000001</v>
      </c>
      <c r="O25" s="178">
        <v>2854.2569999999996</v>
      </c>
      <c r="P25" s="176">
        <v>89.684999999999988</v>
      </c>
      <c r="Q25" s="176">
        <v>698.18299999999999</v>
      </c>
      <c r="R25" s="176">
        <v>0</v>
      </c>
      <c r="S25" s="176">
        <v>65</v>
      </c>
      <c r="T25" s="178">
        <v>2943.942</v>
      </c>
      <c r="U25" s="176">
        <v>20726.369999999995</v>
      </c>
    </row>
    <row r="26" spans="1:21" ht="38.25" customHeight="1" x14ac:dyDescent="0.5">
      <c r="A26" s="171">
        <v>15</v>
      </c>
      <c r="B26" s="172" t="s">
        <v>96</v>
      </c>
      <c r="C26" s="174">
        <v>11564.802</v>
      </c>
      <c r="D26" s="174">
        <v>7.7850000000000001</v>
      </c>
      <c r="E26" s="174">
        <v>184.92500000000001</v>
      </c>
      <c r="F26" s="174">
        <v>0</v>
      </c>
      <c r="G26" s="174">
        <v>0</v>
      </c>
      <c r="H26" s="174">
        <v>11572.587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11572.587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10126.976999999995</v>
      </c>
      <c r="D27" s="174">
        <v>15.88</v>
      </c>
      <c r="E27" s="174">
        <v>212.47</v>
      </c>
      <c r="F27" s="174">
        <v>0</v>
      </c>
      <c r="G27" s="174">
        <v>2.6</v>
      </c>
      <c r="H27" s="174">
        <v>10142.856999999995</v>
      </c>
      <c r="I27" s="174">
        <v>328.83499999999992</v>
      </c>
      <c r="J27" s="174">
        <v>0.72</v>
      </c>
      <c r="K27" s="174">
        <v>14.540000000000001</v>
      </c>
      <c r="L27" s="174">
        <v>0</v>
      </c>
      <c r="M27" s="174">
        <v>0</v>
      </c>
      <c r="N27" s="174">
        <v>329.55499999999995</v>
      </c>
      <c r="O27" s="175">
        <v>74.960000000000008</v>
      </c>
      <c r="P27" s="174">
        <v>0</v>
      </c>
      <c r="Q27" s="174">
        <v>16.25</v>
      </c>
      <c r="R27" s="174">
        <v>0</v>
      </c>
      <c r="S27" s="174">
        <v>0</v>
      </c>
      <c r="T27" s="175">
        <v>74.960000000000008</v>
      </c>
      <c r="U27" s="175">
        <v>10547.371999999994</v>
      </c>
    </row>
    <row r="28" spans="1:21" s="111" customFormat="1" ht="38.25" customHeight="1" x14ac:dyDescent="0.5">
      <c r="A28" s="308" t="s">
        <v>98</v>
      </c>
      <c r="B28" s="308"/>
      <c r="C28" s="176">
        <v>21691.778999999995</v>
      </c>
      <c r="D28" s="176">
        <v>23.664999999999999</v>
      </c>
      <c r="E28" s="176">
        <v>397.39499999999998</v>
      </c>
      <c r="F28" s="176">
        <v>0</v>
      </c>
      <c r="G28" s="176">
        <v>2.6</v>
      </c>
      <c r="H28" s="176">
        <v>21715.443999999996</v>
      </c>
      <c r="I28" s="176">
        <v>328.83499999999992</v>
      </c>
      <c r="J28" s="176">
        <v>0.72</v>
      </c>
      <c r="K28" s="176">
        <v>14.540000000000001</v>
      </c>
      <c r="L28" s="176">
        <v>0</v>
      </c>
      <c r="M28" s="176">
        <v>0</v>
      </c>
      <c r="N28" s="176">
        <v>329.55499999999995</v>
      </c>
      <c r="O28" s="178">
        <v>74.960000000000008</v>
      </c>
      <c r="P28" s="176">
        <v>0</v>
      </c>
      <c r="Q28" s="176">
        <v>16.25</v>
      </c>
      <c r="R28" s="176">
        <v>0</v>
      </c>
      <c r="S28" s="176">
        <v>0</v>
      </c>
      <c r="T28" s="178">
        <v>74.960000000000008</v>
      </c>
      <c r="U28" s="176">
        <v>22119.958999999995</v>
      </c>
    </row>
    <row r="29" spans="1:21" ht="38.25" customHeight="1" x14ac:dyDescent="0.5">
      <c r="A29" s="171">
        <v>17</v>
      </c>
      <c r="B29" s="172" t="s">
        <v>99</v>
      </c>
      <c r="C29" s="174">
        <v>6967.4270000000006</v>
      </c>
      <c r="D29" s="174">
        <v>3.66</v>
      </c>
      <c r="E29" s="174">
        <v>60.974999999999994</v>
      </c>
      <c r="F29" s="174">
        <v>0</v>
      </c>
      <c r="G29" s="174">
        <v>0</v>
      </c>
      <c r="H29" s="174">
        <v>6971.0870000000004</v>
      </c>
      <c r="I29" s="174">
        <v>3.5700000000000003</v>
      </c>
      <c r="J29" s="174">
        <v>0</v>
      </c>
      <c r="K29" s="174">
        <v>0.05</v>
      </c>
      <c r="L29" s="174">
        <v>0</v>
      </c>
      <c r="M29" s="174">
        <v>0</v>
      </c>
      <c r="N29" s="174">
        <v>3.5700000000000003</v>
      </c>
      <c r="O29" s="175">
        <v>47.709999999999994</v>
      </c>
      <c r="P29" s="174">
        <v>0.09</v>
      </c>
      <c r="Q29" s="174">
        <v>1.08</v>
      </c>
      <c r="R29" s="174">
        <v>0</v>
      </c>
      <c r="S29" s="174">
        <v>0</v>
      </c>
      <c r="T29" s="175">
        <v>47.8</v>
      </c>
      <c r="U29" s="175">
        <v>7022.4570000000003</v>
      </c>
    </row>
    <row r="30" spans="1:21" ht="38.25" customHeight="1" x14ac:dyDescent="0.5">
      <c r="A30" s="171">
        <v>18</v>
      </c>
      <c r="B30" s="172" t="s">
        <v>100</v>
      </c>
      <c r="C30" s="174">
        <v>471.43399999999997</v>
      </c>
      <c r="D30" s="174">
        <v>3.9</v>
      </c>
      <c r="E30" s="174">
        <v>97.594999999999999</v>
      </c>
      <c r="F30" s="174">
        <v>0</v>
      </c>
      <c r="G30" s="174">
        <v>0</v>
      </c>
      <c r="H30" s="174">
        <v>475.33399999999995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0.22</v>
      </c>
      <c r="R30" s="174">
        <v>0</v>
      </c>
      <c r="S30" s="174">
        <v>0</v>
      </c>
      <c r="T30" s="175">
        <v>0.22</v>
      </c>
      <c r="U30" s="175">
        <v>475.55399999999997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5467.7849999999999</v>
      </c>
      <c r="D31" s="174">
        <v>1.97</v>
      </c>
      <c r="E31" s="174">
        <v>15.406000000000002</v>
      </c>
      <c r="F31" s="174">
        <v>0</v>
      </c>
      <c r="G31" s="174">
        <v>0</v>
      </c>
      <c r="H31" s="174">
        <v>5469.7550000000001</v>
      </c>
      <c r="I31" s="174">
        <v>32.010000000000005</v>
      </c>
      <c r="J31" s="174">
        <v>0</v>
      </c>
      <c r="K31" s="174">
        <v>1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0</v>
      </c>
      <c r="Q31" s="174">
        <v>0</v>
      </c>
      <c r="R31" s="174">
        <v>0</v>
      </c>
      <c r="S31" s="174">
        <v>0</v>
      </c>
      <c r="T31" s="175">
        <v>48.29</v>
      </c>
      <c r="U31" s="175">
        <v>5550.0550000000003</v>
      </c>
    </row>
    <row r="32" spans="1:21" ht="38.25" customHeight="1" x14ac:dyDescent="0.5">
      <c r="A32" s="171">
        <v>20</v>
      </c>
      <c r="B32" s="172" t="s">
        <v>102</v>
      </c>
      <c r="C32" s="174">
        <v>4470.9469999999992</v>
      </c>
      <c r="D32" s="174">
        <v>7.7910000000000004</v>
      </c>
      <c r="E32" s="174">
        <v>73.338999999999999</v>
      </c>
      <c r="F32" s="174">
        <v>0</v>
      </c>
      <c r="G32" s="174">
        <v>0</v>
      </c>
      <c r="H32" s="174">
        <v>4478.7379999999994</v>
      </c>
      <c r="I32" s="174">
        <v>57.740000000000009</v>
      </c>
      <c r="J32" s="174">
        <v>0.12</v>
      </c>
      <c r="K32" s="174">
        <v>6.3800000000000008</v>
      </c>
      <c r="L32" s="174">
        <v>0</v>
      </c>
      <c r="M32" s="174">
        <v>0</v>
      </c>
      <c r="N32" s="174">
        <v>57.860000000000007</v>
      </c>
      <c r="O32" s="175">
        <v>266.54999999999995</v>
      </c>
      <c r="P32" s="174">
        <v>0</v>
      </c>
      <c r="Q32" s="174">
        <v>0</v>
      </c>
      <c r="R32" s="174">
        <v>0</v>
      </c>
      <c r="S32" s="174">
        <v>0</v>
      </c>
      <c r="T32" s="175">
        <v>266.54999999999995</v>
      </c>
      <c r="U32" s="175">
        <v>4803.1479999999992</v>
      </c>
    </row>
    <row r="33" spans="1:21" s="111" customFormat="1" ht="38.25" customHeight="1" x14ac:dyDescent="0.5">
      <c r="A33" s="308" t="s">
        <v>99</v>
      </c>
      <c r="B33" s="308"/>
      <c r="C33" s="176">
        <v>17377.593000000001</v>
      </c>
      <c r="D33" s="176">
        <v>17.321000000000002</v>
      </c>
      <c r="E33" s="176">
        <v>247.315</v>
      </c>
      <c r="F33" s="176">
        <v>0</v>
      </c>
      <c r="G33" s="176">
        <v>0</v>
      </c>
      <c r="H33" s="176">
        <v>17394.913999999997</v>
      </c>
      <c r="I33" s="176">
        <v>93.320000000000022</v>
      </c>
      <c r="J33" s="176">
        <v>0.12</v>
      </c>
      <c r="K33" s="176">
        <v>7.4300000000000006</v>
      </c>
      <c r="L33" s="176">
        <v>0</v>
      </c>
      <c r="M33" s="176">
        <v>0</v>
      </c>
      <c r="N33" s="176">
        <v>93.440000000000012</v>
      </c>
      <c r="O33" s="178">
        <v>362.77</v>
      </c>
      <c r="P33" s="176">
        <v>0.09</v>
      </c>
      <c r="Q33" s="176">
        <v>1.3</v>
      </c>
      <c r="R33" s="176">
        <v>0</v>
      </c>
      <c r="S33" s="176">
        <v>0</v>
      </c>
      <c r="T33" s="178">
        <v>362.85999999999996</v>
      </c>
      <c r="U33" s="176">
        <v>17851.214</v>
      </c>
    </row>
    <row r="34" spans="1:21" ht="38.25" customHeight="1" x14ac:dyDescent="0.5">
      <c r="A34" s="171">
        <v>21</v>
      </c>
      <c r="B34" s="172" t="s">
        <v>103</v>
      </c>
      <c r="C34" s="174">
        <v>5800.84</v>
      </c>
      <c r="D34" s="174">
        <v>0.59</v>
      </c>
      <c r="E34" s="174">
        <v>44.220000000000006</v>
      </c>
      <c r="F34" s="174">
        <v>0</v>
      </c>
      <c r="G34" s="174">
        <v>10.19</v>
      </c>
      <c r="H34" s="174">
        <v>5801.43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5801.43</v>
      </c>
    </row>
    <row r="35" spans="1:21" ht="38.25" customHeight="1" x14ac:dyDescent="0.5">
      <c r="A35" s="171">
        <v>22</v>
      </c>
      <c r="B35" s="172" t="s">
        <v>104</v>
      </c>
      <c r="C35" s="174">
        <v>4503.9449999999997</v>
      </c>
      <c r="D35" s="174">
        <v>4.49</v>
      </c>
      <c r="E35" s="174">
        <v>79.33</v>
      </c>
      <c r="F35" s="174">
        <v>0</v>
      </c>
      <c r="G35" s="174">
        <v>7.11</v>
      </c>
      <c r="H35" s="174">
        <v>4508.4349999999995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16.43</v>
      </c>
      <c r="R35" s="174">
        <v>0</v>
      </c>
      <c r="S35" s="174">
        <v>0</v>
      </c>
      <c r="T35" s="175">
        <v>16.43</v>
      </c>
      <c r="U35" s="175">
        <v>4524.8649999999998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5693.99</v>
      </c>
      <c r="D36" s="174">
        <v>4.4800000000000004</v>
      </c>
      <c r="E36" s="174">
        <v>19.16</v>
      </c>
      <c r="F36" s="174">
        <v>0</v>
      </c>
      <c r="G36" s="174">
        <v>0</v>
      </c>
      <c r="H36" s="174">
        <v>5698.4699999999993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5704.7999999999993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6976.3599999999988</v>
      </c>
      <c r="D37" s="174">
        <v>0.14000000000000001</v>
      </c>
      <c r="E37" s="174">
        <v>22.94</v>
      </c>
      <c r="F37" s="174">
        <v>0</v>
      </c>
      <c r="G37" s="174">
        <v>0</v>
      </c>
      <c r="H37" s="174">
        <v>6976.4999999999991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6976.4999999999991</v>
      </c>
    </row>
    <row r="38" spans="1:21" s="111" customFormat="1" ht="38.25" customHeight="1" x14ac:dyDescent="0.5">
      <c r="A38" s="308" t="s">
        <v>107</v>
      </c>
      <c r="B38" s="308"/>
      <c r="C38" s="176">
        <v>22975.134999999998</v>
      </c>
      <c r="D38" s="176">
        <v>9.7000000000000011</v>
      </c>
      <c r="E38" s="176">
        <v>165.65</v>
      </c>
      <c r="F38" s="176">
        <v>0</v>
      </c>
      <c r="G38" s="176">
        <v>17.3</v>
      </c>
      <c r="H38" s="176">
        <v>22984.834999999999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16.43</v>
      </c>
      <c r="R38" s="176">
        <v>0</v>
      </c>
      <c r="S38" s="176">
        <v>0</v>
      </c>
      <c r="T38" s="178">
        <v>16.43</v>
      </c>
      <c r="U38" s="176">
        <v>23007.594999999998</v>
      </c>
    </row>
    <row r="39" spans="1:21" s="145" customFormat="1" ht="38.25" customHeight="1" x14ac:dyDescent="0.5">
      <c r="A39" s="311" t="s">
        <v>108</v>
      </c>
      <c r="B39" s="311"/>
      <c r="C39" s="176">
        <v>62044.506999999998</v>
      </c>
      <c r="D39" s="176">
        <v>50.686</v>
      </c>
      <c r="E39" s="176">
        <v>810.36</v>
      </c>
      <c r="F39" s="176">
        <v>0</v>
      </c>
      <c r="G39" s="176">
        <v>19.900000000000002</v>
      </c>
      <c r="H39" s="176">
        <v>62095.192999999992</v>
      </c>
      <c r="I39" s="176">
        <v>428.48499999999996</v>
      </c>
      <c r="J39" s="176">
        <v>0.84</v>
      </c>
      <c r="K39" s="176">
        <v>21.970000000000002</v>
      </c>
      <c r="L39" s="176">
        <v>0</v>
      </c>
      <c r="M39" s="176">
        <v>0</v>
      </c>
      <c r="N39" s="176">
        <v>429.32499999999993</v>
      </c>
      <c r="O39" s="178">
        <v>454.15999999999997</v>
      </c>
      <c r="P39" s="176">
        <v>0.09</v>
      </c>
      <c r="Q39" s="176">
        <v>33.980000000000004</v>
      </c>
      <c r="R39" s="176">
        <v>0</v>
      </c>
      <c r="S39" s="176">
        <v>0</v>
      </c>
      <c r="T39" s="178">
        <v>454.25</v>
      </c>
      <c r="U39" s="176">
        <v>62978.767999999989</v>
      </c>
    </row>
    <row r="40" spans="1:21" ht="38.25" customHeight="1" x14ac:dyDescent="0.5">
      <c r="A40" s="171">
        <v>25</v>
      </c>
      <c r="B40" s="172" t="s">
        <v>109</v>
      </c>
      <c r="C40" s="174">
        <v>14939.865000000003</v>
      </c>
      <c r="D40" s="174">
        <v>14.64</v>
      </c>
      <c r="E40" s="174">
        <v>167.89</v>
      </c>
      <c r="F40" s="174">
        <v>0</v>
      </c>
      <c r="G40" s="174">
        <v>0</v>
      </c>
      <c r="H40" s="174">
        <v>14954.505000000003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14954.505000000003</v>
      </c>
    </row>
    <row r="41" spans="1:21" ht="38.25" customHeight="1" x14ac:dyDescent="0.5">
      <c r="A41" s="171">
        <v>26</v>
      </c>
      <c r="B41" s="172" t="s">
        <v>110</v>
      </c>
      <c r="C41" s="174">
        <v>9647.1909999999916</v>
      </c>
      <c r="D41" s="174">
        <v>2.02</v>
      </c>
      <c r="E41" s="174">
        <v>73.66</v>
      </c>
      <c r="F41" s="174">
        <v>0</v>
      </c>
      <c r="G41" s="174">
        <v>0</v>
      </c>
      <c r="H41" s="174">
        <v>9649.2109999999921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9649.2109999999921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23474.338000000003</v>
      </c>
      <c r="D42" s="174">
        <v>35.57</v>
      </c>
      <c r="E42" s="174">
        <v>135.26</v>
      </c>
      <c r="F42" s="174">
        <v>0</v>
      </c>
      <c r="G42" s="174">
        <v>0</v>
      </c>
      <c r="H42" s="174">
        <v>23509.908000000003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23509.908000000003</v>
      </c>
    </row>
    <row r="43" spans="1:21" ht="38.25" customHeight="1" x14ac:dyDescent="0.5">
      <c r="A43" s="171">
        <v>28</v>
      </c>
      <c r="B43" s="172" t="s">
        <v>112</v>
      </c>
      <c r="C43" s="174">
        <v>338.95800000000003</v>
      </c>
      <c r="D43" s="174">
        <v>12.61</v>
      </c>
      <c r="E43" s="174">
        <v>139.40000000000003</v>
      </c>
      <c r="F43" s="174">
        <v>0</v>
      </c>
      <c r="G43" s="174">
        <v>0</v>
      </c>
      <c r="H43" s="174">
        <v>351.56800000000004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351.56800000000004</v>
      </c>
    </row>
    <row r="44" spans="1:21" s="111" customFormat="1" ht="38.25" customHeight="1" x14ac:dyDescent="0.5">
      <c r="A44" s="308" t="s">
        <v>109</v>
      </c>
      <c r="B44" s="308"/>
      <c r="C44" s="176">
        <v>48400.351999999999</v>
      </c>
      <c r="D44" s="176">
        <v>64.84</v>
      </c>
      <c r="E44" s="176">
        <v>516.21</v>
      </c>
      <c r="F44" s="176">
        <v>0</v>
      </c>
      <c r="G44" s="176">
        <v>0</v>
      </c>
      <c r="H44" s="176">
        <v>48465.191999999995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48465.191999999995</v>
      </c>
    </row>
    <row r="45" spans="1:21" ht="38.25" customHeight="1" x14ac:dyDescent="0.5">
      <c r="A45" s="171">
        <v>29</v>
      </c>
      <c r="B45" s="172" t="s">
        <v>113</v>
      </c>
      <c r="C45" s="174">
        <v>14217.93</v>
      </c>
      <c r="D45" s="174">
        <v>9</v>
      </c>
      <c r="E45" s="174">
        <v>130.57999999999998</v>
      </c>
      <c r="F45" s="174">
        <v>0</v>
      </c>
      <c r="G45" s="174">
        <v>0</v>
      </c>
      <c r="H45" s="174">
        <v>14226.93</v>
      </c>
      <c r="I45" s="174">
        <v>0.51</v>
      </c>
      <c r="J45" s="174">
        <v>0</v>
      </c>
      <c r="K45" s="174">
        <v>0.03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14227.44</v>
      </c>
    </row>
    <row r="46" spans="1:21" ht="38.25" customHeight="1" x14ac:dyDescent="0.5">
      <c r="A46" s="171">
        <v>30</v>
      </c>
      <c r="B46" s="172" t="s">
        <v>114</v>
      </c>
      <c r="C46" s="174">
        <v>7151.420000000001</v>
      </c>
      <c r="D46" s="174">
        <v>16.309999999999999</v>
      </c>
      <c r="E46" s="174">
        <v>421.64</v>
      </c>
      <c r="F46" s="174">
        <v>0</v>
      </c>
      <c r="G46" s="174">
        <v>0</v>
      </c>
      <c r="H46" s="174">
        <v>7167.7300000000014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7167.9700000000012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12237.540000000005</v>
      </c>
      <c r="D47" s="174">
        <v>3</v>
      </c>
      <c r="E47" s="174">
        <v>146.54</v>
      </c>
      <c r="F47" s="174">
        <v>0</v>
      </c>
      <c r="G47" s="174">
        <v>0</v>
      </c>
      <c r="H47" s="174">
        <v>12240.540000000005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43.88</v>
      </c>
      <c r="R47" s="174">
        <v>0</v>
      </c>
      <c r="S47" s="174">
        <v>0</v>
      </c>
      <c r="T47" s="175">
        <v>46.550000000000004</v>
      </c>
      <c r="U47" s="175">
        <v>12292.430000000004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11081.217000000004</v>
      </c>
      <c r="D48" s="174">
        <v>4.7</v>
      </c>
      <c r="E48" s="174">
        <v>148.95299999999997</v>
      </c>
      <c r="F48" s="174">
        <v>0</v>
      </c>
      <c r="G48" s="174">
        <v>0</v>
      </c>
      <c r="H48" s="174">
        <v>11085.917000000005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11092.117000000006</v>
      </c>
    </row>
    <row r="49" spans="1:21" s="111" customFormat="1" ht="38.25" customHeight="1" x14ac:dyDescent="0.5">
      <c r="A49" s="308" t="s">
        <v>117</v>
      </c>
      <c r="B49" s="308"/>
      <c r="C49" s="176">
        <v>44688.107000000011</v>
      </c>
      <c r="D49" s="176">
        <v>33.01</v>
      </c>
      <c r="E49" s="176">
        <v>847.71299999999997</v>
      </c>
      <c r="F49" s="176">
        <v>0</v>
      </c>
      <c r="G49" s="176">
        <v>0</v>
      </c>
      <c r="H49" s="176">
        <v>44721.117000000013</v>
      </c>
      <c r="I49" s="176">
        <v>12.29</v>
      </c>
      <c r="J49" s="176">
        <v>0</v>
      </c>
      <c r="K49" s="176">
        <v>0.03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43.88</v>
      </c>
      <c r="R49" s="176">
        <v>0</v>
      </c>
      <c r="S49" s="176">
        <v>0</v>
      </c>
      <c r="T49" s="178">
        <v>46.550000000000004</v>
      </c>
      <c r="U49" s="176">
        <v>44779.957000000017</v>
      </c>
    </row>
    <row r="50" spans="1:21" s="145" customFormat="1" ht="38.25" customHeight="1" x14ac:dyDescent="0.5">
      <c r="A50" s="311" t="s">
        <v>118</v>
      </c>
      <c r="B50" s="311"/>
      <c r="C50" s="176">
        <v>93088.459000000003</v>
      </c>
      <c r="D50" s="176">
        <v>97.85</v>
      </c>
      <c r="E50" s="176">
        <v>1363.923</v>
      </c>
      <c r="F50" s="176">
        <v>0</v>
      </c>
      <c r="G50" s="176">
        <v>0</v>
      </c>
      <c r="H50" s="176">
        <v>93186.309000000008</v>
      </c>
      <c r="I50" s="176">
        <v>12.29</v>
      </c>
      <c r="J50" s="176">
        <v>0</v>
      </c>
      <c r="K50" s="176">
        <v>0.03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43.88</v>
      </c>
      <c r="R50" s="176">
        <v>0</v>
      </c>
      <c r="S50" s="176">
        <v>0</v>
      </c>
      <c r="T50" s="178">
        <v>46.550000000000004</v>
      </c>
      <c r="U50" s="176">
        <v>93245.149000000005</v>
      </c>
    </row>
    <row r="51" spans="1:21" s="146" customFormat="1" ht="38.25" customHeight="1" x14ac:dyDescent="0.5">
      <c r="A51" s="307" t="s">
        <v>119</v>
      </c>
      <c r="B51" s="307"/>
      <c r="C51" s="176">
        <v>171602.62100000001</v>
      </c>
      <c r="D51" s="176">
        <v>154.25700000000001</v>
      </c>
      <c r="E51" s="176">
        <v>2264.8589999999999</v>
      </c>
      <c r="F51" s="176">
        <v>139.80000000000001</v>
      </c>
      <c r="G51" s="176">
        <v>691.21199999999999</v>
      </c>
      <c r="H51" s="176">
        <v>171617.07800000001</v>
      </c>
      <c r="I51" s="176">
        <v>1880.0549999999998</v>
      </c>
      <c r="J51" s="176">
        <v>8.4120000000000008</v>
      </c>
      <c r="K51" s="176">
        <v>85.001000000000005</v>
      </c>
      <c r="L51" s="176">
        <v>0</v>
      </c>
      <c r="M51" s="176">
        <v>0</v>
      </c>
      <c r="N51" s="176">
        <v>1888.4670000000001</v>
      </c>
      <c r="O51" s="178">
        <v>3354.9669999999996</v>
      </c>
      <c r="P51" s="176">
        <v>89.774999999999991</v>
      </c>
      <c r="Q51" s="176">
        <v>776.04300000000001</v>
      </c>
      <c r="R51" s="176">
        <v>0</v>
      </c>
      <c r="S51" s="176">
        <v>65</v>
      </c>
      <c r="T51" s="178">
        <v>3444.7420000000002</v>
      </c>
      <c r="U51" s="176">
        <v>176950.28699999998</v>
      </c>
    </row>
    <row r="52" spans="1:21" s="111" customFormat="1" ht="19.5" customHeight="1" x14ac:dyDescent="0.4">
      <c r="A52" s="115"/>
      <c r="B52" s="115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1:21" s="115" customFormat="1" ht="24.75" hidden="1" customHeight="1" x14ac:dyDescent="0.4">
      <c r="B53" s="180"/>
      <c r="C53" s="296" t="s">
        <v>54</v>
      </c>
      <c r="D53" s="296"/>
      <c r="E53" s="296"/>
      <c r="F53" s="296"/>
      <c r="G53" s="296"/>
      <c r="H53" s="118"/>
      <c r="I53" s="180"/>
      <c r="J53" s="180">
        <f>D51+J51+P51-F51-L51-R51</f>
        <v>112.64400000000001</v>
      </c>
      <c r="K53" s="180"/>
      <c r="L53" s="180"/>
      <c r="M53" s="180"/>
      <c r="N53" s="180"/>
      <c r="R53" s="180"/>
      <c r="U53" s="180"/>
    </row>
    <row r="54" spans="1:21" s="115" customFormat="1" ht="30" hidden="1" customHeight="1" x14ac:dyDescent="0.35">
      <c r="B54" s="180"/>
      <c r="C54" s="296" t="s">
        <v>55</v>
      </c>
      <c r="D54" s="296"/>
      <c r="E54" s="296"/>
      <c r="F54" s="296"/>
      <c r="G54" s="296"/>
      <c r="H54" s="119"/>
      <c r="I54" s="180"/>
      <c r="J54" s="180">
        <f>E51+K51+Q51-G51-M51-S51</f>
        <v>2369.6910000000003</v>
      </c>
      <c r="K54" s="180"/>
      <c r="L54" s="180"/>
      <c r="M54" s="180"/>
      <c r="N54" s="180"/>
      <c r="R54" s="180"/>
      <c r="T54" s="180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80">
        <f>H51+N51+T51</f>
        <v>176950.28700000001</v>
      </c>
      <c r="K55" s="119"/>
      <c r="L55" s="119"/>
      <c r="M55" s="142" t="e">
        <f>#REF!+'March-2021'!J53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0"/>
      <c r="E56" s="180"/>
      <c r="F56" s="180"/>
      <c r="G56" s="180"/>
      <c r="H56" s="119"/>
      <c r="I56" s="121"/>
      <c r="J56" s="180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0"/>
      <c r="E57" s="180"/>
      <c r="F57" s="180"/>
      <c r="G57" s="180"/>
      <c r="H57" s="119"/>
      <c r="I57" s="121"/>
      <c r="J57" s="180"/>
      <c r="K57" s="119"/>
      <c r="L57" s="119"/>
      <c r="M57" s="142" t="e">
        <f>#REF!+'March-2021'!J53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#REF!+'March-2021'!J53</f>
        <v>#REF!</v>
      </c>
      <c r="N58" s="154"/>
      <c r="O58" s="154"/>
      <c r="P58" s="181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182"/>
      <c r="L59" s="157"/>
      <c r="M59" s="154"/>
      <c r="N59" s="153"/>
      <c r="O59" s="154"/>
      <c r="P59" s="181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#REF!+'March-2021'!J53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#REF!+'March-2021'!J53</f>
        <v>#REF!</v>
      </c>
      <c r="I61" s="158"/>
      <c r="J61" s="300" t="s">
        <v>62</v>
      </c>
      <c r="K61" s="300"/>
      <c r="L61" s="300"/>
      <c r="M61" s="159" t="e">
        <f>#REF!+'March-2021'!J53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7"/>
  <sheetViews>
    <sheetView view="pageBreakPreview" topLeftCell="A28" zoomScale="40" zoomScaleNormal="55" zoomScaleSheetLayoutView="40" workbookViewId="0">
      <selection activeCell="J32" sqref="J3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54" ht="51.75" customHeight="1" x14ac:dyDescent="0.35">
      <c r="A2" s="370" t="s">
        <v>152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54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84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102.47000000000065</v>
      </c>
      <c r="D6" s="109">
        <v>0</v>
      </c>
      <c r="E6" s="109">
        <v>47.73</v>
      </c>
      <c r="F6" s="109">
        <v>5.5</v>
      </c>
      <c r="G6" s="109">
        <v>72.3</v>
      </c>
      <c r="H6" s="109">
        <v>96.970000000000653</v>
      </c>
      <c r="I6" s="109">
        <v>170.92999999999995</v>
      </c>
      <c r="J6" s="109">
        <v>2.516</v>
      </c>
      <c r="K6" s="109">
        <v>42.681000000000004</v>
      </c>
      <c r="L6" s="109">
        <v>0</v>
      </c>
      <c r="M6" s="109">
        <v>0.04</v>
      </c>
      <c r="N6" s="109">
        <v>173.44599999999994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554.55600000000072</v>
      </c>
    </row>
    <row r="7" spans="1:54" ht="38.25" customHeight="1" x14ac:dyDescent="0.35">
      <c r="A7" s="245">
        <v>2</v>
      </c>
      <c r="B7" s="246" t="s">
        <v>79</v>
      </c>
      <c r="C7" s="109">
        <v>497.70499999999987</v>
      </c>
      <c r="D7" s="109">
        <v>0.03</v>
      </c>
      <c r="E7" s="109">
        <v>0.45000000000000007</v>
      </c>
      <c r="F7" s="109">
        <v>0.15</v>
      </c>
      <c r="G7" s="109">
        <v>0.33999999999999997</v>
      </c>
      <c r="H7" s="109">
        <v>497.58499999999987</v>
      </c>
      <c r="I7" s="109">
        <v>129.102</v>
      </c>
      <c r="J7" s="109">
        <v>1.7370000000000001</v>
      </c>
      <c r="K7" s="109">
        <v>10.809000000000001</v>
      </c>
      <c r="L7" s="109">
        <v>0</v>
      </c>
      <c r="M7" s="109">
        <v>0</v>
      </c>
      <c r="N7" s="109">
        <v>130.839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850.69399999999996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205.16200000000003</v>
      </c>
      <c r="J8" s="109">
        <v>2.0939999999999999</v>
      </c>
      <c r="K8" s="109">
        <v>9.923</v>
      </c>
      <c r="L8" s="109">
        <v>0</v>
      </c>
      <c r="M8" s="109">
        <v>0</v>
      </c>
      <c r="N8" s="109">
        <v>207.25600000000003</v>
      </c>
      <c r="O8" s="271">
        <v>811.34</v>
      </c>
      <c r="P8" s="109">
        <v>0</v>
      </c>
      <c r="Q8" s="109">
        <v>125.15</v>
      </c>
      <c r="R8" s="109">
        <v>0</v>
      </c>
      <c r="S8" s="109">
        <v>0</v>
      </c>
      <c r="T8" s="271">
        <v>811.34</v>
      </c>
      <c r="U8" s="271">
        <v>1672.5559999999996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143.60500000000008</v>
      </c>
      <c r="J9" s="109">
        <v>0.255</v>
      </c>
      <c r="K9" s="109">
        <v>1.8260000000000001</v>
      </c>
      <c r="L9" s="109">
        <v>0</v>
      </c>
      <c r="M9" s="109">
        <v>0</v>
      </c>
      <c r="N9" s="109">
        <v>143.86000000000007</v>
      </c>
      <c r="O9" s="271">
        <v>234.24999999999997</v>
      </c>
      <c r="P9" s="109">
        <v>0.03</v>
      </c>
      <c r="Q9" s="109">
        <v>1.1100000000000001</v>
      </c>
      <c r="R9" s="109">
        <v>0</v>
      </c>
      <c r="S9" s="109">
        <v>0</v>
      </c>
      <c r="T9" s="271">
        <v>234.27999999999997</v>
      </c>
      <c r="U9" s="271">
        <v>378.14000000000004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3" t="s">
        <v>82</v>
      </c>
      <c r="B10" s="324"/>
      <c r="C10" s="110">
        <v>1254.1350000000002</v>
      </c>
      <c r="D10" s="110">
        <v>0.03</v>
      </c>
      <c r="E10" s="110">
        <v>48.18</v>
      </c>
      <c r="F10" s="110">
        <v>5.65</v>
      </c>
      <c r="G10" s="110">
        <v>162.63999999999999</v>
      </c>
      <c r="H10" s="110">
        <v>1248.5150000000003</v>
      </c>
      <c r="I10" s="110">
        <v>648.79899999999998</v>
      </c>
      <c r="J10" s="110">
        <v>6.6019999999999994</v>
      </c>
      <c r="K10" s="110">
        <v>65.239000000000004</v>
      </c>
      <c r="L10" s="110">
        <v>0</v>
      </c>
      <c r="M10" s="110">
        <v>0.04</v>
      </c>
      <c r="N10" s="110">
        <v>655.40100000000007</v>
      </c>
      <c r="O10" s="110">
        <v>1552.0000000000002</v>
      </c>
      <c r="P10" s="110">
        <v>0.03</v>
      </c>
      <c r="Q10" s="110">
        <v>161.35000000000002</v>
      </c>
      <c r="R10" s="110">
        <v>0</v>
      </c>
      <c r="S10" s="110">
        <v>0</v>
      </c>
      <c r="T10" s="110">
        <v>1552.0300000000002</v>
      </c>
      <c r="U10" s="272">
        <v>3455.9460000000004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1362.639999999999</v>
      </c>
      <c r="D11" s="109">
        <v>0</v>
      </c>
      <c r="E11" s="109">
        <v>0</v>
      </c>
      <c r="F11" s="109">
        <v>319.68</v>
      </c>
      <c r="G11" s="109">
        <v>610.53</v>
      </c>
      <c r="H11" s="109">
        <v>1042.9599999999989</v>
      </c>
      <c r="I11" s="109">
        <v>125.15300000000001</v>
      </c>
      <c r="J11" s="273">
        <v>0.31</v>
      </c>
      <c r="K11" s="109">
        <v>4.2299999999999995</v>
      </c>
      <c r="L11" s="109">
        <v>0</v>
      </c>
      <c r="M11" s="109">
        <v>0.4</v>
      </c>
      <c r="N11" s="109">
        <v>125.46300000000001</v>
      </c>
      <c r="O11" s="271">
        <v>787.78</v>
      </c>
      <c r="P11" s="109">
        <v>0</v>
      </c>
      <c r="Q11" s="109">
        <v>208.87</v>
      </c>
      <c r="R11" s="109">
        <v>0</v>
      </c>
      <c r="S11" s="109">
        <v>0</v>
      </c>
      <c r="T11" s="271">
        <v>787.78</v>
      </c>
      <c r="U11" s="271">
        <v>1956.2029999999988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152.68400000000011</v>
      </c>
      <c r="J12" s="273">
        <v>0.98</v>
      </c>
      <c r="K12" s="109">
        <v>6.07</v>
      </c>
      <c r="L12" s="109">
        <v>0</v>
      </c>
      <c r="M12" s="109">
        <v>0.72</v>
      </c>
      <c r="N12" s="109">
        <v>153.6640000000001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1264.6339999999998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0.08</v>
      </c>
      <c r="F13" s="109">
        <v>0</v>
      </c>
      <c r="G13" s="109">
        <v>0</v>
      </c>
      <c r="H13" s="109">
        <v>2084.5799999999995</v>
      </c>
      <c r="I13" s="109">
        <v>202.28399999999996</v>
      </c>
      <c r="J13" s="274">
        <v>1.62</v>
      </c>
      <c r="K13" s="109">
        <v>10.050000000000001</v>
      </c>
      <c r="L13" s="109">
        <v>0</v>
      </c>
      <c r="M13" s="109">
        <v>0</v>
      </c>
      <c r="N13" s="109">
        <v>203.90399999999997</v>
      </c>
      <c r="O13" s="271">
        <v>403.19999999999993</v>
      </c>
      <c r="P13" s="109">
        <v>0.12</v>
      </c>
      <c r="Q13" s="109">
        <v>51.16</v>
      </c>
      <c r="R13" s="109">
        <v>0</v>
      </c>
      <c r="S13" s="109">
        <v>0</v>
      </c>
      <c r="T13" s="271">
        <v>403.31999999999994</v>
      </c>
      <c r="U13" s="271">
        <v>2691.8039999999992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3" t="s">
        <v>86</v>
      </c>
      <c r="B14" s="324"/>
      <c r="C14" s="110">
        <v>4470.989999999998</v>
      </c>
      <c r="D14" s="110">
        <v>0</v>
      </c>
      <c r="E14" s="110">
        <v>0.08</v>
      </c>
      <c r="F14" s="110">
        <v>319.68</v>
      </c>
      <c r="G14" s="110">
        <v>610.53</v>
      </c>
      <c r="H14" s="110">
        <v>4151.3099999999977</v>
      </c>
      <c r="I14" s="110">
        <v>480.12100000000009</v>
      </c>
      <c r="J14" s="110">
        <v>2.91</v>
      </c>
      <c r="K14" s="110">
        <v>20.350000000000001</v>
      </c>
      <c r="L14" s="110">
        <v>0</v>
      </c>
      <c r="M14" s="110">
        <v>1.1200000000000001</v>
      </c>
      <c r="N14" s="110">
        <v>483.03100000000006</v>
      </c>
      <c r="O14" s="110">
        <v>1278.1799999999998</v>
      </c>
      <c r="P14" s="110">
        <v>0.12</v>
      </c>
      <c r="Q14" s="110">
        <v>260.7</v>
      </c>
      <c r="R14" s="110">
        <v>0</v>
      </c>
      <c r="S14" s="110">
        <v>0</v>
      </c>
      <c r="T14" s="110">
        <v>1278.3</v>
      </c>
      <c r="U14" s="272">
        <v>5912.6409999999978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1303.811999999999</v>
      </c>
      <c r="D15" s="109">
        <v>1.4</v>
      </c>
      <c r="E15" s="109">
        <v>17.979999999999997</v>
      </c>
      <c r="F15" s="109">
        <v>1.79</v>
      </c>
      <c r="G15" s="109">
        <v>19.73</v>
      </c>
      <c r="H15" s="109">
        <v>1303.4219999999991</v>
      </c>
      <c r="I15" s="109">
        <v>112.36000000000003</v>
      </c>
      <c r="J15" s="109">
        <v>0.65</v>
      </c>
      <c r="K15" s="109">
        <v>1.9900000000000002</v>
      </c>
      <c r="L15" s="109">
        <v>0</v>
      </c>
      <c r="M15" s="109">
        <v>0</v>
      </c>
      <c r="N15" s="109">
        <v>113.01000000000003</v>
      </c>
      <c r="O15" s="271">
        <v>596.65899999999999</v>
      </c>
      <c r="P15" s="109">
        <v>90.02000000000001</v>
      </c>
      <c r="Q15" s="109">
        <v>491.27</v>
      </c>
      <c r="R15" s="109">
        <v>0</v>
      </c>
      <c r="S15" s="109">
        <v>0</v>
      </c>
      <c r="T15" s="271">
        <v>686.67899999999997</v>
      </c>
      <c r="U15" s="271">
        <v>2103.110999999999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28.406999999999993</v>
      </c>
      <c r="J16" s="109">
        <v>0.06</v>
      </c>
      <c r="K16" s="109">
        <v>7.379999999999999</v>
      </c>
      <c r="L16" s="109">
        <v>0</v>
      </c>
      <c r="M16" s="109">
        <v>0.99</v>
      </c>
      <c r="N16" s="109">
        <v>28.466999999999992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759.34199999999987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16.899999999999988</v>
      </c>
      <c r="J17" s="109">
        <v>0.95</v>
      </c>
      <c r="K17" s="109">
        <v>1.7799999999999998</v>
      </c>
      <c r="L17" s="109">
        <v>0</v>
      </c>
      <c r="M17" s="109">
        <v>0.3</v>
      </c>
      <c r="N17" s="109">
        <v>17.849999999999987</v>
      </c>
      <c r="O17" s="271">
        <v>239.708</v>
      </c>
      <c r="P17" s="109">
        <v>0.23</v>
      </c>
      <c r="Q17" s="109">
        <v>45.04</v>
      </c>
      <c r="R17" s="109">
        <v>0.05</v>
      </c>
      <c r="S17" s="109">
        <v>0.05</v>
      </c>
      <c r="T17" s="271">
        <v>239.88799999999998</v>
      </c>
      <c r="U17" s="271">
        <v>927.60299999999938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3" t="s">
        <v>89</v>
      </c>
      <c r="B18" s="324"/>
      <c r="C18" s="110">
        <v>2213.0309999999981</v>
      </c>
      <c r="D18" s="110">
        <v>1.4</v>
      </c>
      <c r="E18" s="110">
        <v>57.9</v>
      </c>
      <c r="F18" s="110">
        <v>1.79</v>
      </c>
      <c r="G18" s="110">
        <v>19.73</v>
      </c>
      <c r="H18" s="110">
        <v>2212.6409999999983</v>
      </c>
      <c r="I18" s="110">
        <v>157.667</v>
      </c>
      <c r="J18" s="110">
        <v>1.66</v>
      </c>
      <c r="K18" s="110">
        <v>11.149999999999999</v>
      </c>
      <c r="L18" s="110">
        <v>0</v>
      </c>
      <c r="M18" s="110">
        <v>1.29</v>
      </c>
      <c r="N18" s="110">
        <v>159.32700000000003</v>
      </c>
      <c r="O18" s="110">
        <v>1327.8880000000001</v>
      </c>
      <c r="P18" s="110">
        <v>90.250000000000014</v>
      </c>
      <c r="Q18" s="110">
        <v>607.11999999999989</v>
      </c>
      <c r="R18" s="110">
        <v>0.05</v>
      </c>
      <c r="S18" s="110">
        <v>71.009999999999991</v>
      </c>
      <c r="T18" s="110">
        <v>1418.088</v>
      </c>
      <c r="U18" s="272">
        <v>3790.0559999999978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154.58100000000007</v>
      </c>
      <c r="J19" s="109">
        <v>0.3</v>
      </c>
      <c r="K19" s="109">
        <v>2.58</v>
      </c>
      <c r="L19" s="109">
        <v>0</v>
      </c>
      <c r="M19" s="109">
        <v>0</v>
      </c>
      <c r="N19" s="109">
        <v>154.88100000000009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1920.3169999999991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51.15300000000002</v>
      </c>
      <c r="J20" s="109">
        <v>0.73</v>
      </c>
      <c r="K20" s="109">
        <v>1.72</v>
      </c>
      <c r="L20" s="109">
        <v>0</v>
      </c>
      <c r="M20" s="109">
        <v>0</v>
      </c>
      <c r="N20" s="109">
        <v>51.883000000000017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505.37299999999982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0.03</v>
      </c>
      <c r="K21" s="109">
        <v>0.16</v>
      </c>
      <c r="L21" s="109">
        <v>0</v>
      </c>
      <c r="M21" s="109">
        <v>0</v>
      </c>
      <c r="N21" s="109">
        <v>15.760000000000005</v>
      </c>
      <c r="O21" s="271">
        <v>775.6099999999999</v>
      </c>
      <c r="P21" s="109">
        <v>0.03</v>
      </c>
      <c r="Q21" s="109">
        <v>104.13000000000001</v>
      </c>
      <c r="R21" s="109">
        <v>0</v>
      </c>
      <c r="S21" s="109">
        <v>0</v>
      </c>
      <c r="T21" s="271">
        <v>775.63999999999987</v>
      </c>
      <c r="U21" s="271">
        <v>818.4699999999998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1119.9319999999998</v>
      </c>
      <c r="D22" s="109">
        <v>0.97</v>
      </c>
      <c r="E22" s="109">
        <v>22.939999999999998</v>
      </c>
      <c r="F22" s="109">
        <v>0</v>
      </c>
      <c r="G22" s="109">
        <v>75</v>
      </c>
      <c r="H22" s="109">
        <v>1120.9019999999998</v>
      </c>
      <c r="I22" s="109">
        <v>38.833999999999996</v>
      </c>
      <c r="J22" s="109">
        <v>0.51</v>
      </c>
      <c r="K22" s="109">
        <v>24.05</v>
      </c>
      <c r="L22" s="109">
        <v>0</v>
      </c>
      <c r="M22" s="109">
        <v>0</v>
      </c>
      <c r="N22" s="109">
        <v>39.343999999999994</v>
      </c>
      <c r="O22" s="271">
        <v>402.065</v>
      </c>
      <c r="P22" s="109">
        <v>1.36</v>
      </c>
      <c r="Q22" s="109">
        <v>236.14000000000004</v>
      </c>
      <c r="R22" s="109">
        <v>0</v>
      </c>
      <c r="S22" s="109">
        <v>0</v>
      </c>
      <c r="T22" s="271">
        <v>403.42500000000001</v>
      </c>
      <c r="U22" s="271">
        <v>1563.6709999999998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27" t="s">
        <v>94</v>
      </c>
      <c r="B23" s="327"/>
      <c r="C23" s="110">
        <v>2314.1169999999988</v>
      </c>
      <c r="D23" s="110">
        <v>0.97</v>
      </c>
      <c r="E23" s="110">
        <v>23.819999999999997</v>
      </c>
      <c r="F23" s="110">
        <v>0</v>
      </c>
      <c r="G23" s="110">
        <v>255</v>
      </c>
      <c r="H23" s="110">
        <v>2315.0869999999986</v>
      </c>
      <c r="I23" s="110">
        <v>260.29800000000012</v>
      </c>
      <c r="J23" s="110">
        <v>1.57</v>
      </c>
      <c r="K23" s="110">
        <v>28.51</v>
      </c>
      <c r="L23" s="110">
        <v>0</v>
      </c>
      <c r="M23" s="110">
        <v>0</v>
      </c>
      <c r="N23" s="110">
        <v>261.86800000000011</v>
      </c>
      <c r="O23" s="110">
        <v>2229.4859999999994</v>
      </c>
      <c r="P23" s="110">
        <v>1.3900000000000001</v>
      </c>
      <c r="Q23" s="110">
        <v>783.65000000000009</v>
      </c>
      <c r="R23" s="110">
        <v>0</v>
      </c>
      <c r="S23" s="110">
        <v>0</v>
      </c>
      <c r="T23" s="110">
        <v>2230.8759999999997</v>
      </c>
      <c r="U23" s="272">
        <v>4807.8309999999983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3" t="s">
        <v>95</v>
      </c>
      <c r="B24" s="324"/>
      <c r="C24" s="110">
        <v>10252.272999999996</v>
      </c>
      <c r="D24" s="110">
        <v>2.4</v>
      </c>
      <c r="E24" s="110">
        <v>129.97999999999999</v>
      </c>
      <c r="F24" s="110">
        <v>327.12</v>
      </c>
      <c r="G24" s="110">
        <v>1047.9000000000001</v>
      </c>
      <c r="H24" s="110">
        <v>9927.5529999999962</v>
      </c>
      <c r="I24" s="110">
        <v>1546.8850000000002</v>
      </c>
      <c r="J24" s="110">
        <v>12.742000000000001</v>
      </c>
      <c r="K24" s="110">
        <v>125.249</v>
      </c>
      <c r="L24" s="110">
        <v>0</v>
      </c>
      <c r="M24" s="110">
        <v>2.4500000000000002</v>
      </c>
      <c r="N24" s="110">
        <v>1559.6270000000004</v>
      </c>
      <c r="O24" s="110">
        <v>6387.5540000000001</v>
      </c>
      <c r="P24" s="110">
        <v>91.79000000000002</v>
      </c>
      <c r="Q24" s="110">
        <v>1812.8200000000002</v>
      </c>
      <c r="R24" s="110">
        <v>0.05</v>
      </c>
      <c r="S24" s="110">
        <v>71.009999999999991</v>
      </c>
      <c r="T24" s="110">
        <v>6479.2939999999999</v>
      </c>
      <c r="U24" s="110">
        <v>17966.473999999995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1202.2019999999993</v>
      </c>
      <c r="D25" s="109">
        <v>3.13</v>
      </c>
      <c r="E25" s="109">
        <v>21.689999999999998</v>
      </c>
      <c r="F25" s="109">
        <v>0</v>
      </c>
      <c r="G25" s="109">
        <v>0</v>
      </c>
      <c r="H25" s="109">
        <v>1205.3319999999994</v>
      </c>
      <c r="I25" s="109">
        <v>0.08</v>
      </c>
      <c r="J25" s="109">
        <v>0</v>
      </c>
      <c r="K25" s="109">
        <v>0.08</v>
      </c>
      <c r="L25" s="109">
        <v>0.04</v>
      </c>
      <c r="M25" s="109">
        <v>0.04</v>
      </c>
      <c r="N25" s="109">
        <v>0.04</v>
      </c>
      <c r="O25" s="271">
        <v>166.29000000000002</v>
      </c>
      <c r="P25" s="109">
        <v>6.69</v>
      </c>
      <c r="Q25" s="109">
        <v>43.6</v>
      </c>
      <c r="R25" s="109">
        <v>0.24</v>
      </c>
      <c r="S25" s="109">
        <v>0.42</v>
      </c>
      <c r="T25" s="271">
        <v>172.74</v>
      </c>
      <c r="U25" s="271">
        <v>1378.1119999999994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10383.606999999993</v>
      </c>
      <c r="D26" s="109">
        <v>6.97</v>
      </c>
      <c r="E26" s="109">
        <v>92.39</v>
      </c>
      <c r="F26" s="109">
        <v>0</v>
      </c>
      <c r="G26" s="109">
        <v>0</v>
      </c>
      <c r="H26" s="109">
        <v>10390.576999999992</v>
      </c>
      <c r="I26" s="109">
        <v>396.04500000000002</v>
      </c>
      <c r="J26" s="109">
        <v>1.27</v>
      </c>
      <c r="K26" s="109">
        <v>12.28</v>
      </c>
      <c r="L26" s="109">
        <v>0</v>
      </c>
      <c r="M26" s="109">
        <v>0</v>
      </c>
      <c r="N26" s="109">
        <v>397.315</v>
      </c>
      <c r="O26" s="271">
        <v>36.900000000000013</v>
      </c>
      <c r="P26" s="109">
        <v>0</v>
      </c>
      <c r="Q26" s="109">
        <v>6.76</v>
      </c>
      <c r="R26" s="109">
        <v>0.01</v>
      </c>
      <c r="S26" s="109">
        <v>45.22</v>
      </c>
      <c r="T26" s="271">
        <v>36.890000000000015</v>
      </c>
      <c r="U26" s="271">
        <v>10824.781999999992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27" t="s">
        <v>98</v>
      </c>
      <c r="B27" s="327"/>
      <c r="C27" s="110">
        <v>11585.808999999992</v>
      </c>
      <c r="D27" s="110">
        <v>10.1</v>
      </c>
      <c r="E27" s="110">
        <v>114.08</v>
      </c>
      <c r="F27" s="110">
        <v>0</v>
      </c>
      <c r="G27" s="110">
        <v>0</v>
      </c>
      <c r="H27" s="110">
        <v>11595.908999999992</v>
      </c>
      <c r="I27" s="110">
        <v>396.125</v>
      </c>
      <c r="J27" s="110">
        <v>1.27</v>
      </c>
      <c r="K27" s="110">
        <v>12.36</v>
      </c>
      <c r="L27" s="110">
        <v>0.04</v>
      </c>
      <c r="M27" s="110">
        <v>0.04</v>
      </c>
      <c r="N27" s="110">
        <v>397.35500000000002</v>
      </c>
      <c r="O27" s="110">
        <v>203.19000000000003</v>
      </c>
      <c r="P27" s="110">
        <v>6.69</v>
      </c>
      <c r="Q27" s="110">
        <v>50.36</v>
      </c>
      <c r="R27" s="110">
        <v>0.25</v>
      </c>
      <c r="S27" s="110">
        <v>45.64</v>
      </c>
      <c r="T27" s="110">
        <v>209.63000000000002</v>
      </c>
      <c r="U27" s="272">
        <v>12202.893999999991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4459.0070000000014</v>
      </c>
      <c r="D28" s="109">
        <v>17.82</v>
      </c>
      <c r="E28" s="109">
        <v>75.213999999999999</v>
      </c>
      <c r="F28" s="109">
        <v>0</v>
      </c>
      <c r="G28" s="109">
        <v>0</v>
      </c>
      <c r="H28" s="109">
        <v>4476.8270000000011</v>
      </c>
      <c r="I28" s="109">
        <v>184.70000000000002</v>
      </c>
      <c r="J28" s="109">
        <v>0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246.74</v>
      </c>
      <c r="P28" s="109">
        <v>107.94</v>
      </c>
      <c r="Q28" s="109">
        <v>216.6</v>
      </c>
      <c r="R28" s="109">
        <v>0</v>
      </c>
      <c r="S28" s="109">
        <v>0</v>
      </c>
      <c r="T28" s="271">
        <v>354.68</v>
      </c>
      <c r="U28" s="271">
        <v>5016.2070000000012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6407.2780000000021</v>
      </c>
      <c r="D29" s="109">
        <v>6.6210000000000004</v>
      </c>
      <c r="E29" s="109">
        <v>238.55500000000004</v>
      </c>
      <c r="F29" s="109">
        <v>0</v>
      </c>
      <c r="G29" s="109">
        <v>0</v>
      </c>
      <c r="H29" s="109">
        <v>6413.8990000000022</v>
      </c>
      <c r="I29" s="109">
        <v>130.80000000000001</v>
      </c>
      <c r="J29" s="109">
        <v>0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75.05</v>
      </c>
      <c r="P29" s="109">
        <v>29.91</v>
      </c>
      <c r="Q29" s="109">
        <v>104.74</v>
      </c>
      <c r="R29" s="109">
        <v>0</v>
      </c>
      <c r="S29" s="109">
        <v>0</v>
      </c>
      <c r="T29" s="271">
        <v>104.96</v>
      </c>
      <c r="U29" s="271">
        <v>6649.6590000000024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3104.6319999999992</v>
      </c>
      <c r="D30" s="109">
        <v>5.1189999999999998</v>
      </c>
      <c r="E30" s="109">
        <v>39.068000000000005</v>
      </c>
      <c r="F30" s="109">
        <v>0</v>
      </c>
      <c r="G30" s="109">
        <v>3.38</v>
      </c>
      <c r="H30" s="109">
        <v>3109.7509999999993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188.54</v>
      </c>
      <c r="P30" s="109">
        <v>55.9</v>
      </c>
      <c r="Q30" s="109">
        <v>115.96000000000001</v>
      </c>
      <c r="R30" s="109">
        <v>0</v>
      </c>
      <c r="S30" s="109">
        <v>0</v>
      </c>
      <c r="T30" s="271">
        <v>244.44</v>
      </c>
      <c r="U30" s="271">
        <v>3404.3709999999992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4379.8900000000003</v>
      </c>
      <c r="D31" s="109">
        <v>0.65</v>
      </c>
      <c r="E31" s="109">
        <v>24.669999999999995</v>
      </c>
      <c r="F31" s="109">
        <v>0</v>
      </c>
      <c r="G31" s="109">
        <v>0</v>
      </c>
      <c r="H31" s="109">
        <v>4380.54</v>
      </c>
      <c r="I31" s="109">
        <v>220.91</v>
      </c>
      <c r="J31" s="109">
        <v>2.19</v>
      </c>
      <c r="K31" s="109">
        <v>89.259999999999991</v>
      </c>
      <c r="L31" s="109">
        <v>0</v>
      </c>
      <c r="M31" s="109">
        <v>0</v>
      </c>
      <c r="N31" s="109">
        <v>223.1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4847.29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27" t="s">
        <v>99</v>
      </c>
      <c r="B32" s="327"/>
      <c r="C32" s="110">
        <v>18350.807000000004</v>
      </c>
      <c r="D32" s="110">
        <v>30.21</v>
      </c>
      <c r="E32" s="110">
        <v>377.50700000000001</v>
      </c>
      <c r="F32" s="110">
        <v>0</v>
      </c>
      <c r="G32" s="110">
        <v>3.38</v>
      </c>
      <c r="H32" s="110">
        <v>18381.017000000003</v>
      </c>
      <c r="I32" s="110">
        <v>586.59</v>
      </c>
      <c r="J32" s="110">
        <v>2.19</v>
      </c>
      <c r="K32" s="110">
        <v>380.09</v>
      </c>
      <c r="L32" s="110">
        <v>0</v>
      </c>
      <c r="M32" s="110">
        <v>0</v>
      </c>
      <c r="N32" s="110">
        <v>588.78</v>
      </c>
      <c r="O32" s="110">
        <v>753.98</v>
      </c>
      <c r="P32" s="110">
        <v>193.75</v>
      </c>
      <c r="Q32" s="110">
        <v>437.30999999999995</v>
      </c>
      <c r="R32" s="110">
        <v>0</v>
      </c>
      <c r="S32" s="110">
        <v>27.41</v>
      </c>
      <c r="T32" s="110">
        <v>947.7299999999999</v>
      </c>
      <c r="U32" s="110">
        <v>19917.527000000002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5932.1900000000014</v>
      </c>
      <c r="D33" s="109">
        <v>9.84</v>
      </c>
      <c r="E33" s="109">
        <v>75.92</v>
      </c>
      <c r="F33" s="109">
        <v>0</v>
      </c>
      <c r="G33" s="109">
        <v>0</v>
      </c>
      <c r="H33" s="109">
        <v>5942.0300000000016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5982.7300000000014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4728.1050000000014</v>
      </c>
      <c r="D34" s="109">
        <v>18.09</v>
      </c>
      <c r="E34" s="109">
        <v>121.29</v>
      </c>
      <c r="F34" s="109">
        <v>13.64</v>
      </c>
      <c r="G34" s="109">
        <v>13.64</v>
      </c>
      <c r="H34" s="109">
        <v>4732.5550000000012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117.36000000000001</v>
      </c>
      <c r="P34" s="109">
        <v>8.11</v>
      </c>
      <c r="Q34" s="109">
        <v>109.04</v>
      </c>
      <c r="R34" s="109">
        <v>0</v>
      </c>
      <c r="S34" s="109">
        <v>0</v>
      </c>
      <c r="T34" s="271">
        <v>125.47000000000001</v>
      </c>
      <c r="U34" s="271">
        <v>4858.1250000000018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7015.3599999999988</v>
      </c>
      <c r="D36" s="109">
        <v>1.34</v>
      </c>
      <c r="E36" s="109">
        <v>9.1000000000000014</v>
      </c>
      <c r="F36" s="109">
        <v>0</v>
      </c>
      <c r="G36" s="109">
        <v>0</v>
      </c>
      <c r="H36" s="109">
        <v>7016.6999999999989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7019.7999999999993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27" t="s">
        <v>107</v>
      </c>
      <c r="B37" s="327"/>
      <c r="C37" s="110">
        <v>37043.775000000001</v>
      </c>
      <c r="D37" s="110">
        <v>29.27</v>
      </c>
      <c r="E37" s="110">
        <v>207.56</v>
      </c>
      <c r="F37" s="110">
        <v>13.64</v>
      </c>
      <c r="G37" s="110">
        <v>13.64</v>
      </c>
      <c r="H37" s="110">
        <v>37059.405000000006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231.54999999999998</v>
      </c>
      <c r="P37" s="110">
        <v>8.11</v>
      </c>
      <c r="Q37" s="110">
        <v>220.13</v>
      </c>
      <c r="R37" s="110">
        <v>0</v>
      </c>
      <c r="S37" s="110">
        <v>0</v>
      </c>
      <c r="T37" s="110">
        <v>239.66</v>
      </c>
      <c r="U37" s="110">
        <v>37309.665000000008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27" t="s">
        <v>108</v>
      </c>
      <c r="B38" s="327"/>
      <c r="C38" s="110">
        <v>66980.391000000003</v>
      </c>
      <c r="D38" s="110">
        <v>69.58</v>
      </c>
      <c r="E38" s="110">
        <v>699.14700000000005</v>
      </c>
      <c r="F38" s="110">
        <v>13.64</v>
      </c>
      <c r="G38" s="110">
        <v>17.02</v>
      </c>
      <c r="H38" s="110">
        <v>67036.331000000006</v>
      </c>
      <c r="I38" s="110">
        <v>993.31500000000005</v>
      </c>
      <c r="J38" s="110">
        <v>3.46</v>
      </c>
      <c r="K38" s="110">
        <v>394.45</v>
      </c>
      <c r="L38" s="110">
        <v>0.04</v>
      </c>
      <c r="M38" s="110">
        <v>0.04</v>
      </c>
      <c r="N38" s="110">
        <v>996.73500000000001</v>
      </c>
      <c r="O38" s="110">
        <v>1188.72</v>
      </c>
      <c r="P38" s="110">
        <v>208.55</v>
      </c>
      <c r="Q38" s="110">
        <v>707.8</v>
      </c>
      <c r="R38" s="110">
        <v>0.25</v>
      </c>
      <c r="S38" s="110">
        <v>73.05</v>
      </c>
      <c r="T38" s="110">
        <v>1397.02</v>
      </c>
      <c r="U38" s="110">
        <v>69430.085999999996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13867.408000000003</v>
      </c>
      <c r="D39" s="109">
        <v>5.66</v>
      </c>
      <c r="E39" s="109">
        <v>88.219999999999985</v>
      </c>
      <c r="F39" s="109">
        <v>0</v>
      </c>
      <c r="G39" s="109">
        <v>0.24</v>
      </c>
      <c r="H39" s="109">
        <v>13873.068000000003</v>
      </c>
      <c r="I39" s="109">
        <v>69.3</v>
      </c>
      <c r="J39" s="109">
        <v>157.5</v>
      </c>
      <c r="K39" s="109">
        <v>226.8</v>
      </c>
      <c r="L39" s="109">
        <v>0</v>
      </c>
      <c r="M39" s="109">
        <v>0</v>
      </c>
      <c r="N39" s="109">
        <v>226.8</v>
      </c>
      <c r="O39" s="271">
        <v>12.5</v>
      </c>
      <c r="P39" s="109">
        <v>62.52</v>
      </c>
      <c r="Q39" s="109">
        <v>75.02000000000001</v>
      </c>
      <c r="R39" s="109">
        <v>0</v>
      </c>
      <c r="S39" s="109">
        <v>0</v>
      </c>
      <c r="T39" s="271">
        <v>75.02000000000001</v>
      </c>
      <c r="U39" s="271">
        <v>14174.888000000003</v>
      </c>
    </row>
    <row r="40" spans="1:132" ht="38.25" customHeight="1" x14ac:dyDescent="0.35">
      <c r="A40" s="246">
        <v>26</v>
      </c>
      <c r="B40" s="246" t="s">
        <v>110</v>
      </c>
      <c r="C40" s="109">
        <v>10522.185999999994</v>
      </c>
      <c r="D40" s="109">
        <v>2.58</v>
      </c>
      <c r="E40" s="109">
        <v>415.05</v>
      </c>
      <c r="F40" s="109">
        <v>0</v>
      </c>
      <c r="G40" s="109">
        <v>0</v>
      </c>
      <c r="H40" s="109">
        <v>10524.765999999994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14.93</v>
      </c>
      <c r="P40" s="109">
        <v>74.650000000000006</v>
      </c>
      <c r="Q40" s="109">
        <v>89.580000000000013</v>
      </c>
      <c r="R40" s="109">
        <v>0</v>
      </c>
      <c r="S40" s="109">
        <v>0</v>
      </c>
      <c r="T40" s="271">
        <v>89.580000000000013</v>
      </c>
      <c r="U40" s="271">
        <v>10614.345999999994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23935.294000000002</v>
      </c>
      <c r="D41" s="109">
        <v>10.19</v>
      </c>
      <c r="E41" s="109">
        <v>57.929999999999993</v>
      </c>
      <c r="F41" s="109">
        <v>0</v>
      </c>
      <c r="G41" s="109">
        <v>0</v>
      </c>
      <c r="H41" s="109">
        <v>23945.484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6.41</v>
      </c>
      <c r="P41" s="109">
        <v>32.06</v>
      </c>
      <c r="Q41" s="109">
        <v>38.47</v>
      </c>
      <c r="R41" s="109">
        <v>0</v>
      </c>
      <c r="S41" s="109">
        <v>0</v>
      </c>
      <c r="T41" s="271">
        <v>38.47</v>
      </c>
      <c r="U41" s="271">
        <v>23983.954000000002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2442.9630000000002</v>
      </c>
      <c r="D42" s="109">
        <v>8.01</v>
      </c>
      <c r="E42" s="109">
        <v>164.51</v>
      </c>
      <c r="F42" s="109">
        <v>0</v>
      </c>
      <c r="G42" s="109">
        <v>0</v>
      </c>
      <c r="H42" s="109">
        <v>2450.9730000000004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24.41</v>
      </c>
      <c r="P42" s="109">
        <v>122.08</v>
      </c>
      <c r="Q42" s="109">
        <v>146.49</v>
      </c>
      <c r="R42" s="109">
        <v>0</v>
      </c>
      <c r="S42" s="109">
        <v>0</v>
      </c>
      <c r="T42" s="271">
        <v>146.49</v>
      </c>
      <c r="U42" s="271">
        <v>2597.4630000000006</v>
      </c>
    </row>
    <row r="43" spans="1:132" s="111" customFormat="1" ht="38.25" customHeight="1" x14ac:dyDescent="0.4">
      <c r="A43" s="327" t="s">
        <v>109</v>
      </c>
      <c r="B43" s="327"/>
      <c r="C43" s="110">
        <v>50767.851000000002</v>
      </c>
      <c r="D43" s="110">
        <v>26.439999999999998</v>
      </c>
      <c r="E43" s="110">
        <v>725.70999999999992</v>
      </c>
      <c r="F43" s="110">
        <v>0</v>
      </c>
      <c r="G43" s="110">
        <v>0.24</v>
      </c>
      <c r="H43" s="110">
        <v>50794.290999999997</v>
      </c>
      <c r="I43" s="110">
        <v>69.3</v>
      </c>
      <c r="J43" s="110">
        <v>157.5</v>
      </c>
      <c r="K43" s="110">
        <v>226.8</v>
      </c>
      <c r="L43" s="110">
        <v>0</v>
      </c>
      <c r="M43" s="110">
        <v>0</v>
      </c>
      <c r="N43" s="110">
        <v>226.8</v>
      </c>
      <c r="O43" s="110">
        <v>58.25</v>
      </c>
      <c r="P43" s="110">
        <v>291.31</v>
      </c>
      <c r="Q43" s="110">
        <v>349.56000000000006</v>
      </c>
      <c r="R43" s="110">
        <v>0</v>
      </c>
      <c r="S43" s="110">
        <v>0</v>
      </c>
      <c r="T43" s="110">
        <v>349.56000000000006</v>
      </c>
      <c r="U43" s="110">
        <v>51370.650999999998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14083.934999999999</v>
      </c>
      <c r="D44" s="109">
        <v>4.58</v>
      </c>
      <c r="E44" s="109">
        <v>134.465</v>
      </c>
      <c r="F44" s="109">
        <v>0</v>
      </c>
      <c r="G44" s="109">
        <v>0</v>
      </c>
      <c r="H44" s="109">
        <v>14088.514999999999</v>
      </c>
      <c r="I44" s="109">
        <v>6.65</v>
      </c>
      <c r="J44" s="109">
        <v>0.02</v>
      </c>
      <c r="K44" s="109">
        <v>0.04</v>
      </c>
      <c r="L44" s="109">
        <v>0</v>
      </c>
      <c r="M44" s="109">
        <v>0</v>
      </c>
      <c r="N44" s="109">
        <v>6.67</v>
      </c>
      <c r="O44" s="271">
        <v>105.87000000000002</v>
      </c>
      <c r="P44" s="109">
        <v>0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14201.055</v>
      </c>
    </row>
    <row r="45" spans="1:132" ht="38.25" customHeight="1" x14ac:dyDescent="0.35">
      <c r="A45" s="246">
        <v>30</v>
      </c>
      <c r="B45" s="246" t="s">
        <v>114</v>
      </c>
      <c r="C45" s="109">
        <v>7306.8049999999985</v>
      </c>
      <c r="D45" s="109">
        <v>6.15</v>
      </c>
      <c r="E45" s="109">
        <v>47.594999999999999</v>
      </c>
      <c r="F45" s="109">
        <v>0</v>
      </c>
      <c r="G45" s="109">
        <v>0</v>
      </c>
      <c r="H45" s="109">
        <v>7312.9549999999981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7320.5449999999983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0.37</v>
      </c>
      <c r="E46" s="109">
        <v>10.43</v>
      </c>
      <c r="F46" s="109">
        <v>0</v>
      </c>
      <c r="G46" s="109">
        <v>0</v>
      </c>
      <c r="H46" s="109">
        <v>12303.690000000002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12391.170000000002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11102.822000000009</v>
      </c>
      <c r="D47" s="109">
        <v>1.08</v>
      </c>
      <c r="E47" s="109">
        <v>13.709999999999999</v>
      </c>
      <c r="F47" s="109">
        <v>0</v>
      </c>
      <c r="G47" s="109">
        <v>0</v>
      </c>
      <c r="H47" s="109">
        <v>11103.902000000009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11134.43200000001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27" t="s">
        <v>117</v>
      </c>
      <c r="B48" s="327"/>
      <c r="C48" s="110">
        <v>44796.882000000005</v>
      </c>
      <c r="D48" s="110">
        <v>12.18</v>
      </c>
      <c r="E48" s="110">
        <v>206.20000000000002</v>
      </c>
      <c r="F48" s="110">
        <v>0</v>
      </c>
      <c r="G48" s="110">
        <v>0</v>
      </c>
      <c r="H48" s="110">
        <v>44809.062000000013</v>
      </c>
      <c r="I48" s="110">
        <v>7.95</v>
      </c>
      <c r="J48" s="110">
        <v>0.02</v>
      </c>
      <c r="K48" s="110">
        <v>0.04</v>
      </c>
      <c r="L48" s="110">
        <v>0</v>
      </c>
      <c r="M48" s="110">
        <v>0</v>
      </c>
      <c r="N48" s="110">
        <v>7.97</v>
      </c>
      <c r="O48" s="110">
        <v>230.17000000000004</v>
      </c>
      <c r="P48" s="110">
        <v>0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45047.202000000012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27" t="s">
        <v>118</v>
      </c>
      <c r="B49" s="327"/>
      <c r="C49" s="110">
        <v>95564.733000000007</v>
      </c>
      <c r="D49" s="110">
        <v>38.619999999999997</v>
      </c>
      <c r="E49" s="110">
        <v>931.91</v>
      </c>
      <c r="F49" s="110">
        <v>0</v>
      </c>
      <c r="G49" s="110">
        <v>0.24</v>
      </c>
      <c r="H49" s="110">
        <v>95603.353000000003</v>
      </c>
      <c r="I49" s="110">
        <v>77.25</v>
      </c>
      <c r="J49" s="110">
        <v>157.52000000000001</v>
      </c>
      <c r="K49" s="110">
        <v>226.84</v>
      </c>
      <c r="L49" s="110">
        <v>0</v>
      </c>
      <c r="M49" s="110">
        <v>0</v>
      </c>
      <c r="N49" s="110">
        <v>234.77</v>
      </c>
      <c r="O49" s="110">
        <v>288.42000000000007</v>
      </c>
      <c r="P49" s="110">
        <v>291.31</v>
      </c>
      <c r="Q49" s="110">
        <v>425.79000000000008</v>
      </c>
      <c r="R49" s="110">
        <v>0</v>
      </c>
      <c r="S49" s="110">
        <v>0.41000000000000003</v>
      </c>
      <c r="T49" s="110">
        <v>579.73000000000013</v>
      </c>
      <c r="U49" s="110">
        <v>96417.853000000003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27" t="s">
        <v>119</v>
      </c>
      <c r="B50" s="327"/>
      <c r="C50" s="110">
        <v>172797.397</v>
      </c>
      <c r="D50" s="110">
        <v>110.6</v>
      </c>
      <c r="E50" s="110">
        <v>1761.037</v>
      </c>
      <c r="F50" s="110">
        <v>340.76</v>
      </c>
      <c r="G50" s="110">
        <v>1065.1600000000001</v>
      </c>
      <c r="H50" s="110">
        <v>172567.23699999999</v>
      </c>
      <c r="I50" s="110">
        <v>2617.4500000000003</v>
      </c>
      <c r="J50" s="110">
        <v>173.72200000000001</v>
      </c>
      <c r="K50" s="110">
        <v>746.53899999999999</v>
      </c>
      <c r="L50" s="110">
        <v>0.04</v>
      </c>
      <c r="M50" s="110">
        <v>2.4900000000000002</v>
      </c>
      <c r="N50" s="110">
        <v>2791.1320000000005</v>
      </c>
      <c r="O50" s="110">
        <v>7864.6940000000004</v>
      </c>
      <c r="P50" s="110">
        <v>591.65000000000009</v>
      </c>
      <c r="Q50" s="110">
        <v>2946.4100000000003</v>
      </c>
      <c r="R50" s="110">
        <v>0.3</v>
      </c>
      <c r="S50" s="110">
        <v>144.46999999999997</v>
      </c>
      <c r="T50" s="110">
        <v>8456.0439999999999</v>
      </c>
      <c r="U50" s="110">
        <v>183814.413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83"/>
      <c r="C51" s="296" t="s">
        <v>54</v>
      </c>
      <c r="D51" s="296"/>
      <c r="E51" s="296"/>
      <c r="F51" s="296"/>
      <c r="G51" s="296"/>
      <c r="H51" s="118"/>
      <c r="I51" s="283"/>
      <c r="J51" s="283">
        <f>D50+J50+P50-F50-L50-R50</f>
        <v>534.87200000000018</v>
      </c>
      <c r="K51" s="283"/>
      <c r="L51" s="283"/>
      <c r="M51" s="283"/>
      <c r="N51" s="283"/>
      <c r="R51" s="283"/>
      <c r="U51" s="28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83"/>
      <c r="C52" s="296" t="s">
        <v>55</v>
      </c>
      <c r="D52" s="296"/>
      <c r="E52" s="296"/>
      <c r="F52" s="296"/>
      <c r="G52" s="296"/>
      <c r="H52" s="119"/>
      <c r="I52" s="283"/>
      <c r="J52" s="283">
        <f>E50+K50+Q50-G50-M50-S50</f>
        <v>4241.8660000000009</v>
      </c>
      <c r="K52" s="283"/>
      <c r="L52" s="283"/>
      <c r="M52" s="283"/>
      <c r="N52" s="283"/>
      <c r="R52" s="283"/>
      <c r="T52" s="28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296" t="s">
        <v>56</v>
      </c>
      <c r="D53" s="296"/>
      <c r="E53" s="296"/>
      <c r="F53" s="296"/>
      <c r="G53" s="296"/>
      <c r="H53" s="119"/>
      <c r="I53" s="121"/>
      <c r="J53" s="283">
        <f>H50+N50+T50</f>
        <v>183814.413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83"/>
      <c r="E54" s="283"/>
      <c r="F54" s="283"/>
      <c r="G54" s="283"/>
      <c r="H54" s="119"/>
      <c r="I54" s="121"/>
      <c r="J54" s="283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83"/>
      <c r="E55" s="283"/>
      <c r="F55" s="283"/>
      <c r="G55" s="283"/>
      <c r="H55" s="119"/>
      <c r="I55" s="121"/>
      <c r="J55" s="283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01" t="s">
        <v>57</v>
      </c>
      <c r="C56" s="301"/>
      <c r="D56" s="301"/>
      <c r="E56" s="301"/>
      <c r="F56" s="301"/>
      <c r="G56" s="153"/>
      <c r="H56" s="154"/>
      <c r="I56" s="155"/>
      <c r="J56" s="302"/>
      <c r="K56" s="300"/>
      <c r="L56" s="300"/>
      <c r="M56" s="169" t="e">
        <f>#REF!+'dec-2021'!J53</f>
        <v>#REF!</v>
      </c>
      <c r="N56" s="154"/>
      <c r="O56" s="154"/>
      <c r="P56" s="285"/>
      <c r="Q56" s="301" t="s">
        <v>58</v>
      </c>
      <c r="R56" s="301"/>
      <c r="S56" s="301"/>
      <c r="T56" s="301"/>
      <c r="U56" s="301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01" t="s">
        <v>59</v>
      </c>
      <c r="C57" s="301"/>
      <c r="D57" s="301"/>
      <c r="E57" s="301"/>
      <c r="F57" s="301"/>
      <c r="G57" s="154"/>
      <c r="H57" s="153"/>
      <c r="I57" s="156"/>
      <c r="J57" s="157"/>
      <c r="K57" s="286"/>
      <c r="L57" s="157"/>
      <c r="M57" s="154"/>
      <c r="N57" s="153"/>
      <c r="O57" s="154"/>
      <c r="P57" s="285"/>
      <c r="Q57" s="301" t="s">
        <v>59</v>
      </c>
      <c r="R57" s="301"/>
      <c r="S57" s="301"/>
      <c r="T57" s="301"/>
      <c r="U57" s="301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00" t="s">
        <v>61</v>
      </c>
      <c r="K58" s="300"/>
      <c r="L58" s="300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00" t="s">
        <v>62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19"/>
      <c r="H64" s="130"/>
      <c r="I64" s="131"/>
      <c r="J64" s="130"/>
    </row>
    <row r="65" spans="3:21" x14ac:dyDescent="0.35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</row>
    <row r="66" spans="3:21" x14ac:dyDescent="0.35">
      <c r="P66" s="107"/>
      <c r="Q66" s="107"/>
      <c r="R66" s="107"/>
      <c r="S66" s="108"/>
      <c r="T66" s="107"/>
      <c r="U66" s="107"/>
    </row>
    <row r="67" spans="3:21" x14ac:dyDescent="0.35">
      <c r="P67" s="107"/>
      <c r="Q67" s="107"/>
      <c r="R67" s="107"/>
      <c r="S67" s="108"/>
      <c r="T67" s="107"/>
      <c r="U67" s="107"/>
    </row>
  </sheetData>
  <mergeCells count="43">
    <mergeCell ref="J58:L58"/>
    <mergeCell ref="J59:L59"/>
    <mergeCell ref="C52:G52"/>
    <mergeCell ref="C53:G53"/>
    <mergeCell ref="B56:F56"/>
    <mergeCell ref="J56:L56"/>
    <mergeCell ref="A27:B27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P4:Q4"/>
    <mergeCell ref="R4:S4"/>
    <mergeCell ref="T4:T5"/>
    <mergeCell ref="U4:U5"/>
    <mergeCell ref="A10:B10"/>
    <mergeCell ref="A14:B14"/>
    <mergeCell ref="H4:H5"/>
    <mergeCell ref="I4:I5"/>
    <mergeCell ref="J4:K4"/>
    <mergeCell ref="L4:M4"/>
    <mergeCell ref="N4:N5"/>
    <mergeCell ref="O4:O5"/>
    <mergeCell ref="A18:B18"/>
    <mergeCell ref="A23:B23"/>
    <mergeCell ref="A24:B2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6"/>
  <sheetViews>
    <sheetView tabSelected="1" view="pageBreakPreview" zoomScale="40" zoomScaleNormal="55" zoomScaleSheetLayoutView="40" workbookViewId="0">
      <selection activeCell="I18" sqref="I1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54" ht="51.75" customHeight="1" x14ac:dyDescent="0.35">
      <c r="A2" s="370" t="s">
        <v>153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54" s="108" customFormat="1" ht="43.5" customHeight="1" x14ac:dyDescent="0.25">
      <c r="A3" s="372" t="s">
        <v>122</v>
      </c>
      <c r="B3" s="373" t="s">
        <v>121</v>
      </c>
      <c r="C3" s="291" t="s">
        <v>131</v>
      </c>
      <c r="D3" s="291"/>
      <c r="E3" s="291"/>
      <c r="F3" s="291"/>
      <c r="G3" s="291"/>
      <c r="H3" s="291"/>
      <c r="I3" s="291" t="s">
        <v>130</v>
      </c>
      <c r="J3" s="291"/>
      <c r="K3" s="291"/>
      <c r="L3" s="291"/>
      <c r="M3" s="291"/>
      <c r="N3" s="291"/>
      <c r="O3" s="291" t="s">
        <v>129</v>
      </c>
      <c r="P3" s="291"/>
      <c r="Q3" s="291"/>
      <c r="R3" s="291"/>
      <c r="S3" s="291"/>
      <c r="T3" s="291"/>
      <c r="U3" s="28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2"/>
      <c r="B4" s="374"/>
      <c r="C4" s="365" t="s">
        <v>6</v>
      </c>
      <c r="D4" s="363" t="s">
        <v>127</v>
      </c>
      <c r="E4" s="364"/>
      <c r="F4" s="363" t="s">
        <v>126</v>
      </c>
      <c r="G4" s="364"/>
      <c r="H4" s="365" t="s">
        <v>9</v>
      </c>
      <c r="I4" s="365" t="s">
        <v>6</v>
      </c>
      <c r="J4" s="363" t="s">
        <v>127</v>
      </c>
      <c r="K4" s="364"/>
      <c r="L4" s="363" t="s">
        <v>126</v>
      </c>
      <c r="M4" s="364"/>
      <c r="N4" s="365" t="s">
        <v>9</v>
      </c>
      <c r="O4" s="365" t="s">
        <v>6</v>
      </c>
      <c r="P4" s="363" t="s">
        <v>127</v>
      </c>
      <c r="Q4" s="364"/>
      <c r="R4" s="363" t="s">
        <v>126</v>
      </c>
      <c r="S4" s="364"/>
      <c r="T4" s="365" t="s">
        <v>9</v>
      </c>
      <c r="U4" s="367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2"/>
      <c r="B5" s="375"/>
      <c r="C5" s="366"/>
      <c r="D5" s="240" t="s">
        <v>124</v>
      </c>
      <c r="E5" s="240" t="s">
        <v>125</v>
      </c>
      <c r="F5" s="240" t="s">
        <v>124</v>
      </c>
      <c r="G5" s="240" t="s">
        <v>125</v>
      </c>
      <c r="H5" s="366"/>
      <c r="I5" s="366"/>
      <c r="J5" s="240" t="s">
        <v>124</v>
      </c>
      <c r="K5" s="240" t="s">
        <v>125</v>
      </c>
      <c r="L5" s="240" t="s">
        <v>124</v>
      </c>
      <c r="M5" s="240" t="s">
        <v>125</v>
      </c>
      <c r="N5" s="366"/>
      <c r="O5" s="366"/>
      <c r="P5" s="240" t="s">
        <v>124</v>
      </c>
      <c r="Q5" s="240" t="s">
        <v>125</v>
      </c>
      <c r="R5" s="240" t="s">
        <v>124</v>
      </c>
      <c r="S5" s="240" t="s">
        <v>125</v>
      </c>
      <c r="T5" s="366"/>
      <c r="U5" s="369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96.970000000000653</v>
      </c>
      <c r="D6" s="200">
        <v>0</v>
      </c>
      <c r="E6" s="200">
        <v>47.73</v>
      </c>
      <c r="F6" s="200">
        <v>0</v>
      </c>
      <c r="G6" s="200">
        <v>72.3</v>
      </c>
      <c r="H6" s="200">
        <v>96.970000000000653</v>
      </c>
      <c r="I6" s="200">
        <v>173.44599999999994</v>
      </c>
      <c r="J6" s="200">
        <v>0</v>
      </c>
      <c r="K6" s="200">
        <v>42.681000000000004</v>
      </c>
      <c r="L6" s="200">
        <v>0</v>
      </c>
      <c r="M6" s="200">
        <v>0.04</v>
      </c>
      <c r="N6" s="200">
        <v>173.44599999999994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554.55600000000072</v>
      </c>
    </row>
    <row r="7" spans="1:54" ht="38.25" customHeight="1" x14ac:dyDescent="0.45">
      <c r="A7" s="245">
        <v>2</v>
      </c>
      <c r="B7" s="246" t="s">
        <v>79</v>
      </c>
      <c r="C7" s="200">
        <v>497.58499999999987</v>
      </c>
      <c r="D7" s="200">
        <v>0</v>
      </c>
      <c r="E7" s="200">
        <v>0.45000000000000007</v>
      </c>
      <c r="F7" s="200">
        <v>0</v>
      </c>
      <c r="G7" s="200">
        <v>0.33999999999999997</v>
      </c>
      <c r="H7" s="200">
        <v>497.58499999999987</v>
      </c>
      <c r="I7" s="200">
        <v>130.839</v>
      </c>
      <c r="J7" s="200">
        <v>7.7130000000000001</v>
      </c>
      <c r="K7" s="200">
        <v>18.522000000000002</v>
      </c>
      <c r="L7" s="200">
        <v>0</v>
      </c>
      <c r="M7" s="200">
        <v>0</v>
      </c>
      <c r="N7" s="200">
        <v>138.55199999999999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858.40699999999993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207.25600000000003</v>
      </c>
      <c r="J8" s="200">
        <v>1.899</v>
      </c>
      <c r="K8" s="200">
        <v>11.821999999999999</v>
      </c>
      <c r="L8" s="200">
        <v>0</v>
      </c>
      <c r="M8" s="200">
        <v>0</v>
      </c>
      <c r="N8" s="200">
        <v>209.15500000000003</v>
      </c>
      <c r="O8" s="201">
        <v>811.34</v>
      </c>
      <c r="P8" s="200">
        <v>0</v>
      </c>
      <c r="Q8" s="200">
        <v>125.15</v>
      </c>
      <c r="R8" s="200">
        <v>0</v>
      </c>
      <c r="S8" s="200">
        <v>0</v>
      </c>
      <c r="T8" s="201">
        <v>811.34</v>
      </c>
      <c r="U8" s="201">
        <v>1674.4549999999999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143.86000000000007</v>
      </c>
      <c r="J9" s="200">
        <v>0.25</v>
      </c>
      <c r="K9" s="200">
        <v>2.0760000000000001</v>
      </c>
      <c r="L9" s="200">
        <v>0</v>
      </c>
      <c r="M9" s="200">
        <v>0</v>
      </c>
      <c r="N9" s="200">
        <v>144.11000000000007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378.39000000000004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3" t="s">
        <v>82</v>
      </c>
      <c r="B10" s="324"/>
      <c r="C10" s="202">
        <v>1248.5150000000003</v>
      </c>
      <c r="D10" s="202">
        <v>0</v>
      </c>
      <c r="E10" s="202">
        <v>48.18</v>
      </c>
      <c r="F10" s="202">
        <v>0</v>
      </c>
      <c r="G10" s="202">
        <v>162.63999999999999</v>
      </c>
      <c r="H10" s="202">
        <v>1248.5150000000003</v>
      </c>
      <c r="I10" s="202">
        <v>655.40100000000007</v>
      </c>
      <c r="J10" s="202">
        <v>9.8620000000000001</v>
      </c>
      <c r="K10" s="202">
        <v>75.100999999999999</v>
      </c>
      <c r="L10" s="202">
        <v>0</v>
      </c>
      <c r="M10" s="202">
        <v>0.04</v>
      </c>
      <c r="N10" s="202">
        <v>665.26300000000015</v>
      </c>
      <c r="O10" s="202">
        <v>1552.0300000000002</v>
      </c>
      <c r="P10" s="202">
        <v>0</v>
      </c>
      <c r="Q10" s="202">
        <v>161.35000000000002</v>
      </c>
      <c r="R10" s="202">
        <v>0</v>
      </c>
      <c r="S10" s="202">
        <v>0</v>
      </c>
      <c r="T10" s="202">
        <v>1552.0300000000002</v>
      </c>
      <c r="U10" s="202">
        <v>3465.8080000000004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1042.9599999999989</v>
      </c>
      <c r="D11" s="200">
        <v>0</v>
      </c>
      <c r="E11" s="200">
        <v>0</v>
      </c>
      <c r="F11" s="200">
        <v>0</v>
      </c>
      <c r="G11" s="200">
        <v>610.53</v>
      </c>
      <c r="H11" s="200">
        <v>1042.9599999999989</v>
      </c>
      <c r="I11" s="200">
        <v>125.46300000000001</v>
      </c>
      <c r="J11" s="200">
        <v>0.86</v>
      </c>
      <c r="K11" s="200">
        <v>5.09</v>
      </c>
      <c r="L11" s="200">
        <v>0</v>
      </c>
      <c r="M11" s="200">
        <v>0.4</v>
      </c>
      <c r="N11" s="200">
        <v>126.32300000000001</v>
      </c>
      <c r="O11" s="201">
        <v>787.78</v>
      </c>
      <c r="P11" s="200">
        <v>0</v>
      </c>
      <c r="Q11" s="200">
        <v>208.87</v>
      </c>
      <c r="R11" s="200">
        <v>0</v>
      </c>
      <c r="S11" s="200">
        <v>0</v>
      </c>
      <c r="T11" s="201">
        <v>787.78</v>
      </c>
      <c r="U11" s="201">
        <v>1957.062999999999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153.6640000000001</v>
      </c>
      <c r="J12" s="200">
        <v>1.17</v>
      </c>
      <c r="K12" s="200">
        <v>7.24</v>
      </c>
      <c r="L12" s="200">
        <v>0</v>
      </c>
      <c r="M12" s="200">
        <v>0.72</v>
      </c>
      <c r="N12" s="200">
        <v>154.83400000000009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1265.8039999999999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203.90399999999997</v>
      </c>
      <c r="J13" s="200">
        <v>1.96</v>
      </c>
      <c r="K13" s="200">
        <v>12.010000000000002</v>
      </c>
      <c r="L13" s="200">
        <v>0</v>
      </c>
      <c r="M13" s="200">
        <v>0</v>
      </c>
      <c r="N13" s="200">
        <v>205.86399999999998</v>
      </c>
      <c r="O13" s="201">
        <v>403.31999999999994</v>
      </c>
      <c r="P13" s="200">
        <v>0.06</v>
      </c>
      <c r="Q13" s="200">
        <v>51.22</v>
      </c>
      <c r="R13" s="200">
        <v>0</v>
      </c>
      <c r="S13" s="200">
        <v>0</v>
      </c>
      <c r="T13" s="201">
        <v>403.37999999999994</v>
      </c>
      <c r="U13" s="201">
        <v>2693.8239999999996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3" t="s">
        <v>86</v>
      </c>
      <c r="B14" s="324"/>
      <c r="C14" s="202">
        <v>4151.3099999999977</v>
      </c>
      <c r="D14" s="202">
        <v>0</v>
      </c>
      <c r="E14" s="202">
        <v>0.08</v>
      </c>
      <c r="F14" s="202">
        <v>0</v>
      </c>
      <c r="G14" s="202">
        <v>610.53</v>
      </c>
      <c r="H14" s="202">
        <v>4151.3099999999977</v>
      </c>
      <c r="I14" s="202">
        <v>483.03100000000006</v>
      </c>
      <c r="J14" s="202">
        <v>3.9899999999999998</v>
      </c>
      <c r="K14" s="202">
        <v>24.340000000000003</v>
      </c>
      <c r="L14" s="202">
        <v>0</v>
      </c>
      <c r="M14" s="202">
        <v>1.1200000000000001</v>
      </c>
      <c r="N14" s="202">
        <v>487.02100000000007</v>
      </c>
      <c r="O14" s="202">
        <v>1278.3</v>
      </c>
      <c r="P14" s="202">
        <v>0.06</v>
      </c>
      <c r="Q14" s="202">
        <v>260.76</v>
      </c>
      <c r="R14" s="202">
        <v>0</v>
      </c>
      <c r="S14" s="202">
        <v>0</v>
      </c>
      <c r="T14" s="202">
        <v>1278.3599999999999</v>
      </c>
      <c r="U14" s="202">
        <v>5916.6909999999989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1303.4219999999991</v>
      </c>
      <c r="D15" s="200">
        <v>1.66</v>
      </c>
      <c r="E15" s="200">
        <v>19.639999999999997</v>
      </c>
      <c r="F15" s="200">
        <v>0</v>
      </c>
      <c r="G15" s="200">
        <v>19.73</v>
      </c>
      <c r="H15" s="200">
        <v>1305.0819999999992</v>
      </c>
      <c r="I15" s="200">
        <v>113.01000000000003</v>
      </c>
      <c r="J15" s="200">
        <v>0.68</v>
      </c>
      <c r="K15" s="200">
        <v>2.6700000000000004</v>
      </c>
      <c r="L15" s="200">
        <v>0</v>
      </c>
      <c r="M15" s="200">
        <v>0</v>
      </c>
      <c r="N15" s="200">
        <v>113.69000000000004</v>
      </c>
      <c r="O15" s="201">
        <v>686.67899999999997</v>
      </c>
      <c r="P15" s="200">
        <v>68.320000000000007</v>
      </c>
      <c r="Q15" s="200">
        <v>559.59</v>
      </c>
      <c r="R15" s="200">
        <v>0</v>
      </c>
      <c r="S15" s="200">
        <v>0</v>
      </c>
      <c r="T15" s="201">
        <v>754.99900000000002</v>
      </c>
      <c r="U15" s="201">
        <v>2173.7709999999993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28.466999999999992</v>
      </c>
      <c r="J16" s="200">
        <v>0.19</v>
      </c>
      <c r="K16" s="200">
        <v>7.5699999999999994</v>
      </c>
      <c r="L16" s="200">
        <v>0</v>
      </c>
      <c r="M16" s="200">
        <v>0.99</v>
      </c>
      <c r="N16" s="200">
        <v>28.656999999999993</v>
      </c>
      <c r="O16" s="201">
        <v>491.52100000000007</v>
      </c>
      <c r="P16" s="200">
        <v>0</v>
      </c>
      <c r="Q16" s="200">
        <v>70.81</v>
      </c>
      <c r="R16" s="200">
        <v>0</v>
      </c>
      <c r="S16" s="200">
        <v>70.959999999999994</v>
      </c>
      <c r="T16" s="201">
        <v>491.52100000000007</v>
      </c>
      <c r="U16" s="201">
        <v>759.53199999999993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0</v>
      </c>
      <c r="G17" s="200">
        <v>0</v>
      </c>
      <c r="H17" s="200">
        <v>669.86499999999933</v>
      </c>
      <c r="I17" s="200">
        <v>17.849999999999987</v>
      </c>
      <c r="J17" s="200">
        <v>0.03</v>
      </c>
      <c r="K17" s="200">
        <v>1.8099999999999998</v>
      </c>
      <c r="L17" s="200">
        <v>0</v>
      </c>
      <c r="M17" s="200">
        <v>0.3</v>
      </c>
      <c r="N17" s="200">
        <v>17.879999999999988</v>
      </c>
      <c r="O17" s="201">
        <v>239.88799999999998</v>
      </c>
      <c r="P17" s="200">
        <v>7.0000000000000007E-2</v>
      </c>
      <c r="Q17" s="200">
        <v>45.11</v>
      </c>
      <c r="R17" s="200">
        <v>0</v>
      </c>
      <c r="S17" s="200">
        <v>0.05</v>
      </c>
      <c r="T17" s="201">
        <v>239.95799999999997</v>
      </c>
      <c r="U17" s="201">
        <v>927.70299999999929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3" t="s">
        <v>89</v>
      </c>
      <c r="B18" s="324"/>
      <c r="C18" s="202">
        <v>2212.6409999999983</v>
      </c>
      <c r="D18" s="202">
        <v>1.66</v>
      </c>
      <c r="E18" s="202">
        <v>59.56</v>
      </c>
      <c r="F18" s="202">
        <v>0</v>
      </c>
      <c r="G18" s="202">
        <v>19.73</v>
      </c>
      <c r="H18" s="202">
        <v>2214.3009999999986</v>
      </c>
      <c r="I18" s="202">
        <v>159.32700000000003</v>
      </c>
      <c r="J18" s="202">
        <v>0.90000000000000013</v>
      </c>
      <c r="K18" s="202">
        <v>12.05</v>
      </c>
      <c r="L18" s="202">
        <v>0</v>
      </c>
      <c r="M18" s="202">
        <v>1.29</v>
      </c>
      <c r="N18" s="202">
        <v>160.22700000000003</v>
      </c>
      <c r="O18" s="202">
        <v>1418.088</v>
      </c>
      <c r="P18" s="202">
        <v>68.39</v>
      </c>
      <c r="Q18" s="202">
        <v>675.5100000000001</v>
      </c>
      <c r="R18" s="202">
        <v>0</v>
      </c>
      <c r="S18" s="202">
        <v>71.009999999999991</v>
      </c>
      <c r="T18" s="202">
        <v>1486.4780000000001</v>
      </c>
      <c r="U18" s="202">
        <v>3861.0059999999985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1024.4249999999993</v>
      </c>
      <c r="D19" s="200">
        <v>0</v>
      </c>
      <c r="E19" s="200">
        <v>0.88</v>
      </c>
      <c r="F19" s="200">
        <v>0</v>
      </c>
      <c r="G19" s="200">
        <v>180</v>
      </c>
      <c r="H19" s="200">
        <v>1024.4249999999993</v>
      </c>
      <c r="I19" s="200">
        <v>154.88100000000009</v>
      </c>
      <c r="J19" s="200">
        <v>0.08</v>
      </c>
      <c r="K19" s="200">
        <v>2.66</v>
      </c>
      <c r="L19" s="200">
        <v>0</v>
      </c>
      <c r="M19" s="200">
        <v>0</v>
      </c>
      <c r="N19" s="200">
        <v>154.9610000000001</v>
      </c>
      <c r="O19" s="201">
        <v>741.01099999999985</v>
      </c>
      <c r="P19" s="200">
        <v>0.65</v>
      </c>
      <c r="Q19" s="200">
        <v>399.73</v>
      </c>
      <c r="R19" s="200">
        <v>0</v>
      </c>
      <c r="S19" s="200">
        <v>0</v>
      </c>
      <c r="T19" s="201">
        <v>741.66099999999983</v>
      </c>
      <c r="U19" s="201">
        <v>1921.0469999999991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51.883000000000017</v>
      </c>
      <c r="J20" s="200">
        <v>0.15</v>
      </c>
      <c r="K20" s="200">
        <v>1.8699999999999999</v>
      </c>
      <c r="L20" s="200">
        <v>0</v>
      </c>
      <c r="M20" s="200">
        <v>0</v>
      </c>
      <c r="N20" s="200">
        <v>52.033000000000015</v>
      </c>
      <c r="O20" s="201">
        <v>310.79999999999995</v>
      </c>
      <c r="P20" s="200">
        <v>0</v>
      </c>
      <c r="Q20" s="200">
        <v>44.3</v>
      </c>
      <c r="R20" s="200">
        <v>0</v>
      </c>
      <c r="S20" s="200">
        <v>0</v>
      </c>
      <c r="T20" s="201">
        <v>310.79999999999995</v>
      </c>
      <c r="U20" s="201">
        <v>505.52299999999985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15.760000000000005</v>
      </c>
      <c r="J21" s="200">
        <v>0.09</v>
      </c>
      <c r="K21" s="200">
        <v>0.25</v>
      </c>
      <c r="L21" s="200">
        <v>0</v>
      </c>
      <c r="M21" s="200">
        <v>0</v>
      </c>
      <c r="N21" s="200">
        <v>15.850000000000005</v>
      </c>
      <c r="O21" s="201">
        <v>775.63999999999987</v>
      </c>
      <c r="P21" s="200">
        <v>0.2</v>
      </c>
      <c r="Q21" s="200">
        <v>104.33000000000001</v>
      </c>
      <c r="R21" s="200">
        <v>0</v>
      </c>
      <c r="S21" s="200">
        <v>0</v>
      </c>
      <c r="T21" s="201">
        <v>775.83999999999992</v>
      </c>
      <c r="U21" s="201">
        <v>818.75999999999976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1120.9019999999998</v>
      </c>
      <c r="D22" s="200">
        <v>3.6</v>
      </c>
      <c r="E22" s="200">
        <v>26.54</v>
      </c>
      <c r="F22" s="200">
        <v>0</v>
      </c>
      <c r="G22" s="200">
        <v>75</v>
      </c>
      <c r="H22" s="200">
        <v>1124.5019999999997</v>
      </c>
      <c r="I22" s="200">
        <v>39.343999999999994</v>
      </c>
      <c r="J22" s="200">
        <v>2.4500000000000002</v>
      </c>
      <c r="K22" s="200">
        <v>26.5</v>
      </c>
      <c r="L22" s="200">
        <v>0</v>
      </c>
      <c r="M22" s="200">
        <v>0</v>
      </c>
      <c r="N22" s="200">
        <v>41.793999999999997</v>
      </c>
      <c r="O22" s="201">
        <v>403.42500000000001</v>
      </c>
      <c r="P22" s="200">
        <v>0</v>
      </c>
      <c r="Q22" s="200">
        <v>236.14000000000004</v>
      </c>
      <c r="R22" s="200">
        <v>0</v>
      </c>
      <c r="S22" s="200">
        <v>0</v>
      </c>
      <c r="T22" s="201">
        <v>403.42500000000001</v>
      </c>
      <c r="U22" s="201">
        <v>1569.7209999999998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27" t="s">
        <v>94</v>
      </c>
      <c r="B23" s="327"/>
      <c r="C23" s="202">
        <v>2315.0869999999986</v>
      </c>
      <c r="D23" s="202">
        <v>3.6</v>
      </c>
      <c r="E23" s="202">
        <v>27.419999999999998</v>
      </c>
      <c r="F23" s="202">
        <v>0</v>
      </c>
      <c r="G23" s="202">
        <v>255</v>
      </c>
      <c r="H23" s="202">
        <v>2318.686999999999</v>
      </c>
      <c r="I23" s="202">
        <v>261.86800000000011</v>
      </c>
      <c r="J23" s="202">
        <v>2.77</v>
      </c>
      <c r="K23" s="202">
        <v>31.28</v>
      </c>
      <c r="L23" s="202">
        <v>0</v>
      </c>
      <c r="M23" s="202">
        <v>0</v>
      </c>
      <c r="N23" s="202">
        <v>264.63800000000009</v>
      </c>
      <c r="O23" s="202">
        <v>2230.8759999999997</v>
      </c>
      <c r="P23" s="202">
        <v>0.85000000000000009</v>
      </c>
      <c r="Q23" s="202">
        <v>784.5</v>
      </c>
      <c r="R23" s="202">
        <v>0</v>
      </c>
      <c r="S23" s="202">
        <v>0</v>
      </c>
      <c r="T23" s="202">
        <v>2231.7259999999997</v>
      </c>
      <c r="U23" s="202">
        <v>4815.0509999999986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3" t="s">
        <v>95</v>
      </c>
      <c r="B24" s="324"/>
      <c r="C24" s="202">
        <v>9927.5529999999962</v>
      </c>
      <c r="D24" s="202">
        <v>5.26</v>
      </c>
      <c r="E24" s="202">
        <v>135.24</v>
      </c>
      <c r="F24" s="202">
        <v>0</v>
      </c>
      <c r="G24" s="202">
        <v>1047.9000000000001</v>
      </c>
      <c r="H24" s="202">
        <v>9932.8129999999946</v>
      </c>
      <c r="I24" s="202">
        <v>1559.6270000000004</v>
      </c>
      <c r="J24" s="202">
        <v>17.521999999999998</v>
      </c>
      <c r="K24" s="202">
        <v>142.77100000000002</v>
      </c>
      <c r="L24" s="202">
        <v>0</v>
      </c>
      <c r="M24" s="202">
        <v>2.4500000000000002</v>
      </c>
      <c r="N24" s="202">
        <v>1577.1490000000003</v>
      </c>
      <c r="O24" s="202">
        <v>6479.2939999999999</v>
      </c>
      <c r="P24" s="202">
        <v>69.3</v>
      </c>
      <c r="Q24" s="202">
        <v>1882.1200000000003</v>
      </c>
      <c r="R24" s="202">
        <v>0</v>
      </c>
      <c r="S24" s="202">
        <v>71.009999999999991</v>
      </c>
      <c r="T24" s="202">
        <v>6548.5939999999991</v>
      </c>
      <c r="U24" s="202">
        <v>18058.555999999997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1205.3319999999994</v>
      </c>
      <c r="D25" s="200">
        <v>2.7</v>
      </c>
      <c r="E25" s="200">
        <v>24.389999999999997</v>
      </c>
      <c r="F25" s="200">
        <v>0</v>
      </c>
      <c r="G25" s="200">
        <v>0</v>
      </c>
      <c r="H25" s="200">
        <v>1208.0319999999995</v>
      </c>
      <c r="I25" s="200">
        <v>0.04</v>
      </c>
      <c r="J25" s="200">
        <v>0.04</v>
      </c>
      <c r="K25" s="200">
        <v>0.12</v>
      </c>
      <c r="L25" s="200">
        <v>0</v>
      </c>
      <c r="M25" s="200">
        <v>0.04</v>
      </c>
      <c r="N25" s="200">
        <v>0.08</v>
      </c>
      <c r="O25" s="201">
        <v>172.74</v>
      </c>
      <c r="P25" s="200">
        <v>13.65</v>
      </c>
      <c r="Q25" s="200">
        <v>57.25</v>
      </c>
      <c r="R25" s="200">
        <v>0</v>
      </c>
      <c r="S25" s="200">
        <v>0.42</v>
      </c>
      <c r="T25" s="201">
        <v>186.39000000000001</v>
      </c>
      <c r="U25" s="201">
        <v>1394.5019999999995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10390.576999999992</v>
      </c>
      <c r="D26" s="200">
        <v>6.45</v>
      </c>
      <c r="E26" s="200">
        <v>98.84</v>
      </c>
      <c r="F26" s="200">
        <v>0</v>
      </c>
      <c r="G26" s="200">
        <v>0</v>
      </c>
      <c r="H26" s="200">
        <v>10397.026999999993</v>
      </c>
      <c r="I26" s="200">
        <v>397.315</v>
      </c>
      <c r="J26" s="200">
        <v>6.85</v>
      </c>
      <c r="K26" s="200">
        <v>19.13</v>
      </c>
      <c r="L26" s="200">
        <v>0</v>
      </c>
      <c r="M26" s="200">
        <v>0</v>
      </c>
      <c r="N26" s="200">
        <v>404.16500000000002</v>
      </c>
      <c r="O26" s="201">
        <v>36.890000000000015</v>
      </c>
      <c r="P26" s="200">
        <v>0.49</v>
      </c>
      <c r="Q26" s="200">
        <v>7.25</v>
      </c>
      <c r="R26" s="200">
        <v>0</v>
      </c>
      <c r="S26" s="200">
        <v>45.22</v>
      </c>
      <c r="T26" s="201">
        <v>37.380000000000017</v>
      </c>
      <c r="U26" s="201">
        <v>10838.571999999993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27" t="s">
        <v>98</v>
      </c>
      <c r="B27" s="327"/>
      <c r="C27" s="202">
        <v>11595.908999999992</v>
      </c>
      <c r="D27" s="202">
        <v>9.15</v>
      </c>
      <c r="E27" s="202">
        <v>123.23</v>
      </c>
      <c r="F27" s="202">
        <v>0</v>
      </c>
      <c r="G27" s="202">
        <v>0</v>
      </c>
      <c r="H27" s="202">
        <v>11605.058999999992</v>
      </c>
      <c r="I27" s="202">
        <v>397.35500000000002</v>
      </c>
      <c r="J27" s="202">
        <v>6.89</v>
      </c>
      <c r="K27" s="202">
        <v>19.25</v>
      </c>
      <c r="L27" s="202">
        <v>0</v>
      </c>
      <c r="M27" s="202">
        <v>0.04</v>
      </c>
      <c r="N27" s="202">
        <v>404.245</v>
      </c>
      <c r="O27" s="202">
        <v>209.63000000000002</v>
      </c>
      <c r="P27" s="202">
        <v>14.14</v>
      </c>
      <c r="Q27" s="202">
        <v>64.5</v>
      </c>
      <c r="R27" s="202">
        <v>0</v>
      </c>
      <c r="S27" s="202">
        <v>45.64</v>
      </c>
      <c r="T27" s="202">
        <v>223.77000000000004</v>
      </c>
      <c r="U27" s="202">
        <v>12233.073999999993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4476.8270000000011</v>
      </c>
      <c r="D28" s="200">
        <v>11.989000000000001</v>
      </c>
      <c r="E28" s="200">
        <v>87.203000000000003</v>
      </c>
      <c r="F28" s="200">
        <v>0</v>
      </c>
      <c r="G28" s="200">
        <v>0</v>
      </c>
      <c r="H28" s="200">
        <v>4488.8160000000007</v>
      </c>
      <c r="I28" s="200">
        <v>184.70000000000002</v>
      </c>
      <c r="J28" s="200">
        <v>0</v>
      </c>
      <c r="K28" s="200">
        <v>113.00999999999999</v>
      </c>
      <c r="L28" s="200">
        <v>0</v>
      </c>
      <c r="M28" s="200">
        <v>0</v>
      </c>
      <c r="N28" s="200">
        <v>184.70000000000002</v>
      </c>
      <c r="O28" s="201">
        <v>354.68</v>
      </c>
      <c r="P28" s="200">
        <v>107.97</v>
      </c>
      <c r="Q28" s="200">
        <v>324.57</v>
      </c>
      <c r="R28" s="200">
        <v>0</v>
      </c>
      <c r="S28" s="200">
        <v>0</v>
      </c>
      <c r="T28" s="201">
        <v>462.65</v>
      </c>
      <c r="U28" s="201">
        <v>5136.1660000000002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6413.8990000000022</v>
      </c>
      <c r="D29" s="200">
        <v>10.359</v>
      </c>
      <c r="E29" s="200">
        <v>248.91400000000004</v>
      </c>
      <c r="F29" s="200">
        <v>0</v>
      </c>
      <c r="G29" s="200">
        <v>0</v>
      </c>
      <c r="H29" s="200">
        <v>6424.2580000000025</v>
      </c>
      <c r="I29" s="200">
        <v>130.80000000000001</v>
      </c>
      <c r="J29" s="200">
        <v>0</v>
      </c>
      <c r="K29" s="200">
        <v>130.80000000000001</v>
      </c>
      <c r="L29" s="200">
        <v>0</v>
      </c>
      <c r="M29" s="200">
        <v>0</v>
      </c>
      <c r="N29" s="200">
        <v>130.80000000000001</v>
      </c>
      <c r="O29" s="201">
        <v>104.96</v>
      </c>
      <c r="P29" s="200">
        <v>44.91</v>
      </c>
      <c r="Q29" s="200">
        <v>149.64999999999998</v>
      </c>
      <c r="R29" s="200">
        <v>0</v>
      </c>
      <c r="S29" s="200">
        <v>0</v>
      </c>
      <c r="T29" s="201">
        <v>149.87</v>
      </c>
      <c r="U29" s="201">
        <v>6704.9280000000026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3109.7509999999993</v>
      </c>
      <c r="D30" s="200">
        <v>4.4779999999999998</v>
      </c>
      <c r="E30" s="200">
        <v>43.546000000000006</v>
      </c>
      <c r="F30" s="200">
        <v>0</v>
      </c>
      <c r="G30" s="200">
        <v>3.38</v>
      </c>
      <c r="H30" s="200">
        <v>3114.2289999999994</v>
      </c>
      <c r="I30" s="200">
        <v>50.180000000000007</v>
      </c>
      <c r="J30" s="200">
        <v>0</v>
      </c>
      <c r="K30" s="200">
        <v>47.02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115.96000000000001</v>
      </c>
      <c r="R30" s="200">
        <v>0</v>
      </c>
      <c r="S30" s="200">
        <v>0</v>
      </c>
      <c r="T30" s="201">
        <v>244.44</v>
      </c>
      <c r="U30" s="201">
        <v>3408.8489999999993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4380.54</v>
      </c>
      <c r="D31" s="200">
        <v>2.27</v>
      </c>
      <c r="E31" s="200">
        <v>26.939999999999994</v>
      </c>
      <c r="F31" s="200">
        <v>0</v>
      </c>
      <c r="G31" s="200">
        <v>0</v>
      </c>
      <c r="H31" s="200">
        <v>4382.8100000000004</v>
      </c>
      <c r="I31" s="200">
        <v>223.1</v>
      </c>
      <c r="J31" s="200">
        <v>1.1000000000000001</v>
      </c>
      <c r="K31" s="200">
        <v>90.359999999999985</v>
      </c>
      <c r="L31" s="200">
        <v>0</v>
      </c>
      <c r="M31" s="200">
        <v>0</v>
      </c>
      <c r="N31" s="200">
        <v>224.2</v>
      </c>
      <c r="O31" s="201">
        <v>243.64999999999995</v>
      </c>
      <c r="P31" s="200">
        <v>0</v>
      </c>
      <c r="Q31" s="200">
        <v>0.01</v>
      </c>
      <c r="R31" s="200">
        <v>0</v>
      </c>
      <c r="S31" s="200">
        <v>27.41</v>
      </c>
      <c r="T31" s="201">
        <v>243.64999999999995</v>
      </c>
      <c r="U31" s="201">
        <v>4850.66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27" t="s">
        <v>99</v>
      </c>
      <c r="B32" s="327"/>
      <c r="C32" s="202">
        <v>18381.017000000003</v>
      </c>
      <c r="D32" s="202">
        <v>29.096</v>
      </c>
      <c r="E32" s="202">
        <v>406.60300000000007</v>
      </c>
      <c r="F32" s="202">
        <v>0</v>
      </c>
      <c r="G32" s="202">
        <v>3.38</v>
      </c>
      <c r="H32" s="202">
        <v>18410.113000000005</v>
      </c>
      <c r="I32" s="202">
        <v>588.78</v>
      </c>
      <c r="J32" s="202">
        <v>1.1000000000000001</v>
      </c>
      <c r="K32" s="202">
        <v>381.18999999999994</v>
      </c>
      <c r="L32" s="202">
        <v>0</v>
      </c>
      <c r="M32" s="202">
        <v>0</v>
      </c>
      <c r="N32" s="202">
        <v>589.88</v>
      </c>
      <c r="O32" s="202">
        <v>947.7299999999999</v>
      </c>
      <c r="P32" s="202">
        <v>152.88</v>
      </c>
      <c r="Q32" s="202">
        <v>590.18999999999994</v>
      </c>
      <c r="R32" s="202">
        <v>0</v>
      </c>
      <c r="S32" s="202">
        <v>27.41</v>
      </c>
      <c r="T32" s="202">
        <v>1100.6099999999999</v>
      </c>
      <c r="U32" s="202">
        <v>20100.603000000003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5942.0300000000016</v>
      </c>
      <c r="D33" s="200">
        <v>71.95</v>
      </c>
      <c r="E33" s="200">
        <v>147.87</v>
      </c>
      <c r="F33" s="200">
        <v>0</v>
      </c>
      <c r="G33" s="200">
        <v>0</v>
      </c>
      <c r="H33" s="200">
        <v>6013.9800000000014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6054.6800000000012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4732.5550000000012</v>
      </c>
      <c r="D34" s="200">
        <v>30.08</v>
      </c>
      <c r="E34" s="200">
        <v>151.37</v>
      </c>
      <c r="F34" s="200">
        <v>0</v>
      </c>
      <c r="G34" s="200">
        <v>13.64</v>
      </c>
      <c r="H34" s="200">
        <v>4762.6350000000011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4888.2050000000017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19368.120000000003</v>
      </c>
      <c r="D35" s="200">
        <v>0</v>
      </c>
      <c r="E35" s="200">
        <v>1.25</v>
      </c>
      <c r="F35" s="200">
        <v>0</v>
      </c>
      <c r="G35" s="200">
        <v>0</v>
      </c>
      <c r="H35" s="200">
        <v>19368.120000000003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7016.6999999999989</v>
      </c>
      <c r="D36" s="200">
        <v>1.81</v>
      </c>
      <c r="E36" s="200">
        <v>10.910000000000002</v>
      </c>
      <c r="F36" s="200">
        <v>0</v>
      </c>
      <c r="G36" s="200">
        <v>0</v>
      </c>
      <c r="H36" s="200">
        <v>7018.5099999999993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7021.61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27" t="s">
        <v>107</v>
      </c>
      <c r="B37" s="327"/>
      <c r="C37" s="202">
        <v>37059.405000000006</v>
      </c>
      <c r="D37" s="202">
        <v>103.84</v>
      </c>
      <c r="E37" s="202">
        <v>311.40000000000003</v>
      </c>
      <c r="F37" s="202">
        <v>0</v>
      </c>
      <c r="G37" s="202">
        <v>13.64</v>
      </c>
      <c r="H37" s="202">
        <v>37163.245000000003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2">
        <v>220.13</v>
      </c>
      <c r="R37" s="202">
        <v>0</v>
      </c>
      <c r="S37" s="202">
        <v>0</v>
      </c>
      <c r="T37" s="202">
        <v>239.66</v>
      </c>
      <c r="U37" s="202">
        <v>37413.505000000005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27" t="s">
        <v>108</v>
      </c>
      <c r="B38" s="327"/>
      <c r="C38" s="202">
        <v>67036.331000000006</v>
      </c>
      <c r="D38" s="202">
        <v>142.08600000000001</v>
      </c>
      <c r="E38" s="202">
        <v>841.23300000000017</v>
      </c>
      <c r="F38" s="202">
        <v>0</v>
      </c>
      <c r="G38" s="202">
        <v>17.02</v>
      </c>
      <c r="H38" s="202">
        <v>67178.417000000001</v>
      </c>
      <c r="I38" s="202">
        <v>996.73500000000001</v>
      </c>
      <c r="J38" s="202">
        <v>7.99</v>
      </c>
      <c r="K38" s="202">
        <v>402.43999999999994</v>
      </c>
      <c r="L38" s="202">
        <v>0</v>
      </c>
      <c r="M38" s="202">
        <v>0.04</v>
      </c>
      <c r="N38" s="202">
        <v>1004.725</v>
      </c>
      <c r="O38" s="202">
        <v>1397.02</v>
      </c>
      <c r="P38" s="202">
        <v>167.01999999999998</v>
      </c>
      <c r="Q38" s="202">
        <v>874.81999999999994</v>
      </c>
      <c r="R38" s="202">
        <v>0</v>
      </c>
      <c r="S38" s="202">
        <v>73.05</v>
      </c>
      <c r="T38" s="202">
        <v>1564.04</v>
      </c>
      <c r="U38" s="202">
        <v>69747.182000000001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13873.068000000003</v>
      </c>
      <c r="D39" s="200">
        <v>2.629999999999999</v>
      </c>
      <c r="E39" s="200">
        <v>90.84999999999998</v>
      </c>
      <c r="F39" s="200">
        <v>0</v>
      </c>
      <c r="G39" s="200">
        <v>0.24</v>
      </c>
      <c r="H39" s="200">
        <v>13875.698000000002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14177.518000000002</v>
      </c>
    </row>
    <row r="40" spans="1:132" ht="38.25" customHeight="1" x14ac:dyDescent="0.45">
      <c r="A40" s="246">
        <v>26</v>
      </c>
      <c r="B40" s="246" t="s">
        <v>110</v>
      </c>
      <c r="C40" s="200">
        <v>10524.765999999994</v>
      </c>
      <c r="D40" s="200">
        <v>62.84</v>
      </c>
      <c r="E40" s="200">
        <v>477.89</v>
      </c>
      <c r="F40" s="200">
        <v>0</v>
      </c>
      <c r="G40" s="200">
        <v>0</v>
      </c>
      <c r="H40" s="200">
        <v>10587.605999999994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10677.185999999994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23945.484</v>
      </c>
      <c r="D41" s="200">
        <v>18.88</v>
      </c>
      <c r="E41" s="200">
        <v>76.809999999999988</v>
      </c>
      <c r="F41" s="200">
        <v>0</v>
      </c>
      <c r="G41" s="200">
        <v>0</v>
      </c>
      <c r="H41" s="200">
        <v>23964.364000000001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24002.834000000003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2450.9730000000004</v>
      </c>
      <c r="D42" s="200">
        <v>7.91</v>
      </c>
      <c r="E42" s="200">
        <v>172.42</v>
      </c>
      <c r="F42" s="200">
        <v>0</v>
      </c>
      <c r="G42" s="200">
        <v>0</v>
      </c>
      <c r="H42" s="200">
        <v>2458.8830000000003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2605.3730000000005</v>
      </c>
    </row>
    <row r="43" spans="1:132" s="111" customFormat="1" ht="38.25" customHeight="1" x14ac:dyDescent="0.4">
      <c r="A43" s="327" t="s">
        <v>109</v>
      </c>
      <c r="B43" s="327"/>
      <c r="C43" s="202">
        <v>50794.290999999997</v>
      </c>
      <c r="D43" s="202">
        <v>92.259999999999991</v>
      </c>
      <c r="E43" s="202">
        <v>817.96999999999991</v>
      </c>
      <c r="F43" s="202">
        <v>0</v>
      </c>
      <c r="G43" s="202">
        <v>0.24</v>
      </c>
      <c r="H43" s="202">
        <v>50886.550999999999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2">
        <v>349.56000000000006</v>
      </c>
      <c r="R43" s="202">
        <v>0</v>
      </c>
      <c r="S43" s="202">
        <v>0</v>
      </c>
      <c r="T43" s="202">
        <v>349.56000000000006</v>
      </c>
      <c r="U43" s="202">
        <v>51462.911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14088.514999999999</v>
      </c>
      <c r="D44" s="200">
        <v>8.7799999999999994</v>
      </c>
      <c r="E44" s="200">
        <v>143.245</v>
      </c>
      <c r="F44" s="200">
        <v>0</v>
      </c>
      <c r="G44" s="200">
        <v>0</v>
      </c>
      <c r="H44" s="200">
        <v>14097.295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14209.835000000001</v>
      </c>
    </row>
    <row r="45" spans="1:132" ht="38.25" customHeight="1" x14ac:dyDescent="0.45">
      <c r="A45" s="246">
        <v>30</v>
      </c>
      <c r="B45" s="246" t="s">
        <v>114</v>
      </c>
      <c r="C45" s="200">
        <v>7312.9549999999981</v>
      </c>
      <c r="D45" s="200">
        <v>21.09</v>
      </c>
      <c r="E45" s="200">
        <v>68.685000000000002</v>
      </c>
      <c r="F45" s="200">
        <v>0</v>
      </c>
      <c r="G45" s="200">
        <v>0</v>
      </c>
      <c r="H45" s="200">
        <v>7334.0449999999983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7341.6349999999984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12303.690000000002</v>
      </c>
      <c r="D46" s="200">
        <v>0.04</v>
      </c>
      <c r="E46" s="200">
        <v>10.469999999999999</v>
      </c>
      <c r="F46" s="200">
        <v>0</v>
      </c>
      <c r="G46" s="200">
        <v>0</v>
      </c>
      <c r="H46" s="200">
        <v>12303.730000000003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12391.210000000003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11103.902000000009</v>
      </c>
      <c r="D47" s="200">
        <v>1.65</v>
      </c>
      <c r="E47" s="200">
        <v>15.36</v>
      </c>
      <c r="F47" s="200">
        <v>0</v>
      </c>
      <c r="G47" s="200">
        <v>0</v>
      </c>
      <c r="H47" s="200">
        <v>11105.552000000009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11136.082000000009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27" t="s">
        <v>117</v>
      </c>
      <c r="B48" s="327"/>
      <c r="C48" s="202">
        <v>44809.062000000013</v>
      </c>
      <c r="D48" s="202">
        <v>31.559999999999995</v>
      </c>
      <c r="E48" s="202">
        <v>237.76</v>
      </c>
      <c r="F48" s="202">
        <v>0</v>
      </c>
      <c r="G48" s="202">
        <v>0</v>
      </c>
      <c r="H48" s="202">
        <v>44840.62200000001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2">
        <v>76.23</v>
      </c>
      <c r="R48" s="202">
        <v>0</v>
      </c>
      <c r="S48" s="202">
        <v>0.41000000000000003</v>
      </c>
      <c r="T48" s="202">
        <v>230.17000000000004</v>
      </c>
      <c r="U48" s="202">
        <v>45078.762000000017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27" t="s">
        <v>118</v>
      </c>
      <c r="B49" s="327"/>
      <c r="C49" s="202">
        <v>95603.353000000003</v>
      </c>
      <c r="D49" s="202">
        <v>123.82</v>
      </c>
      <c r="E49" s="202">
        <v>1055.73</v>
      </c>
      <c r="F49" s="202">
        <v>0</v>
      </c>
      <c r="G49" s="202">
        <v>0.24</v>
      </c>
      <c r="H49" s="202">
        <v>95727.17300000001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2">
        <v>425.79000000000008</v>
      </c>
      <c r="R49" s="202">
        <v>0</v>
      </c>
      <c r="S49" s="202">
        <v>0.41000000000000003</v>
      </c>
      <c r="T49" s="202">
        <v>579.73000000000013</v>
      </c>
      <c r="U49" s="202">
        <v>96541.67300000001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27" t="s">
        <v>119</v>
      </c>
      <c r="B50" s="327"/>
      <c r="C50" s="202">
        <v>172567.23699999999</v>
      </c>
      <c r="D50" s="202">
        <v>271.166</v>
      </c>
      <c r="E50" s="202">
        <v>2032.2030000000002</v>
      </c>
      <c r="F50" s="202">
        <v>0</v>
      </c>
      <c r="G50" s="202">
        <v>1065.1600000000001</v>
      </c>
      <c r="H50" s="202">
        <v>172838.40300000002</v>
      </c>
      <c r="I50" s="202">
        <v>2791.1320000000005</v>
      </c>
      <c r="J50" s="202">
        <v>25.512</v>
      </c>
      <c r="K50" s="202">
        <v>772.05099999999993</v>
      </c>
      <c r="L50" s="202">
        <v>0</v>
      </c>
      <c r="M50" s="202">
        <v>2.4900000000000002</v>
      </c>
      <c r="N50" s="202">
        <v>2816.6440000000002</v>
      </c>
      <c r="O50" s="202">
        <v>8456.0439999999999</v>
      </c>
      <c r="P50" s="202">
        <v>236.32</v>
      </c>
      <c r="Q50" s="202">
        <v>3182.7300000000005</v>
      </c>
      <c r="R50" s="202">
        <v>0</v>
      </c>
      <c r="S50" s="202">
        <v>144.46999999999997</v>
      </c>
      <c r="T50" s="202">
        <v>8692.3639999999996</v>
      </c>
      <c r="U50" s="202">
        <v>184347.41100000002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88"/>
      <c r="C51" s="296" t="s">
        <v>54</v>
      </c>
      <c r="D51" s="296"/>
      <c r="E51" s="296"/>
      <c r="F51" s="296"/>
      <c r="G51" s="296"/>
      <c r="H51" s="118"/>
      <c r="I51" s="288"/>
      <c r="J51" s="288">
        <f>D50+J50+P50-F50-L50-R50</f>
        <v>532.99800000000005</v>
      </c>
      <c r="K51" s="288"/>
      <c r="L51" s="288"/>
      <c r="M51" s="288"/>
      <c r="N51" s="288"/>
      <c r="R51" s="288"/>
      <c r="U51" s="288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88"/>
      <c r="C52" s="296" t="s">
        <v>55</v>
      </c>
      <c r="D52" s="296"/>
      <c r="E52" s="296"/>
      <c r="F52" s="296"/>
      <c r="G52" s="296"/>
      <c r="H52" s="119"/>
      <c r="I52" s="288"/>
      <c r="J52" s="288">
        <f>E50+K50+Q50-G50-M50-S50</f>
        <v>4774.8640000000005</v>
      </c>
      <c r="K52" s="288"/>
      <c r="L52" s="288"/>
      <c r="M52" s="288"/>
      <c r="N52" s="288"/>
      <c r="R52" s="288"/>
      <c r="T52" s="28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296" t="s">
        <v>56</v>
      </c>
      <c r="D53" s="296"/>
      <c r="E53" s="296"/>
      <c r="F53" s="296"/>
      <c r="G53" s="296"/>
      <c r="H53" s="119"/>
      <c r="I53" s="121"/>
      <c r="J53" s="288">
        <f>H50+N50+T50</f>
        <v>184347.41100000002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88"/>
      <c r="E54" s="288"/>
      <c r="F54" s="288"/>
      <c r="G54" s="288"/>
      <c r="H54" s="119"/>
      <c r="I54" s="121"/>
      <c r="J54" s="288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88"/>
      <c r="E55" s="288"/>
      <c r="F55" s="288"/>
      <c r="G55" s="288"/>
      <c r="H55" s="119"/>
      <c r="I55" s="121"/>
      <c r="J55" s="288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01" t="s">
        <v>57</v>
      </c>
      <c r="C56" s="301"/>
      <c r="D56" s="301"/>
      <c r="E56" s="301"/>
      <c r="F56" s="301"/>
      <c r="G56" s="153"/>
      <c r="H56" s="154"/>
      <c r="I56" s="155"/>
      <c r="J56" s="302"/>
      <c r="K56" s="300"/>
      <c r="L56" s="300"/>
      <c r="M56" s="169" t="e">
        <f>#REF!+'dec-2021'!J53</f>
        <v>#REF!</v>
      </c>
      <c r="N56" s="154"/>
      <c r="O56" s="154"/>
      <c r="P56" s="290"/>
      <c r="Q56" s="301" t="s">
        <v>58</v>
      </c>
      <c r="R56" s="301"/>
      <c r="S56" s="301"/>
      <c r="T56" s="301"/>
      <c r="U56" s="301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01" t="s">
        <v>59</v>
      </c>
      <c r="C57" s="301"/>
      <c r="D57" s="301"/>
      <c r="E57" s="301"/>
      <c r="F57" s="301"/>
      <c r="G57" s="154"/>
      <c r="H57" s="153"/>
      <c r="I57" s="156"/>
      <c r="J57" s="157"/>
      <c r="K57" s="289"/>
      <c r="L57" s="157"/>
      <c r="M57" s="154"/>
      <c r="N57" s="153"/>
      <c r="O57" s="154"/>
      <c r="P57" s="290"/>
      <c r="Q57" s="301" t="s">
        <v>59</v>
      </c>
      <c r="R57" s="301"/>
      <c r="S57" s="301"/>
      <c r="T57" s="301"/>
      <c r="U57" s="301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00" t="s">
        <v>61</v>
      </c>
      <c r="K58" s="300"/>
      <c r="L58" s="300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00" t="s">
        <v>62</v>
      </c>
      <c r="K59" s="300"/>
      <c r="L59" s="300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19"/>
      <c r="H64" s="130"/>
      <c r="I64" s="131"/>
      <c r="J64" s="130"/>
    </row>
    <row r="65" spans="16:21" x14ac:dyDescent="0.35">
      <c r="P65" s="107"/>
      <c r="Q65" s="107"/>
      <c r="R65" s="107"/>
      <c r="S65" s="108"/>
      <c r="T65" s="107"/>
      <c r="U65" s="107"/>
    </row>
    <row r="66" spans="16:21" x14ac:dyDescent="0.35">
      <c r="P66" s="107"/>
      <c r="Q66" s="107"/>
      <c r="R66" s="107"/>
      <c r="S66" s="108"/>
      <c r="T66" s="107"/>
      <c r="U66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A37:B37"/>
    <mergeCell ref="P4:Q4"/>
    <mergeCell ref="R4:S4"/>
    <mergeCell ref="T4:T5"/>
    <mergeCell ref="U4:U5"/>
    <mergeCell ref="A10:B10"/>
    <mergeCell ref="A14:B14"/>
    <mergeCell ref="H4:H5"/>
    <mergeCell ref="I4:I5"/>
    <mergeCell ref="J4:K4"/>
    <mergeCell ref="L4:M4"/>
    <mergeCell ref="N4:N5"/>
    <mergeCell ref="O4:O5"/>
    <mergeCell ref="A18:B18"/>
    <mergeCell ref="A23:B23"/>
    <mergeCell ref="A24:B24"/>
    <mergeCell ref="A27:B27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J58:L58"/>
    <mergeCell ref="J59:L59"/>
    <mergeCell ref="C52:G52"/>
    <mergeCell ref="C53:G53"/>
    <mergeCell ref="B56:F56"/>
    <mergeCell ref="J56:L56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133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184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297.36999999999995</v>
      </c>
      <c r="J7" s="174">
        <v>0.2</v>
      </c>
      <c r="K7" s="174">
        <v>0.2</v>
      </c>
      <c r="L7" s="174">
        <v>0</v>
      </c>
      <c r="M7" s="174">
        <v>0</v>
      </c>
      <c r="N7" s="174">
        <v>297.56999999999994</v>
      </c>
      <c r="O7" s="175">
        <v>207.91000000000005</v>
      </c>
      <c r="P7" s="174">
        <v>0.06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2682.1600000000008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31.28</v>
      </c>
      <c r="J8" s="174">
        <v>0.3</v>
      </c>
      <c r="K8" s="174">
        <v>0.3</v>
      </c>
      <c r="L8" s="174">
        <v>0</v>
      </c>
      <c r="M8" s="174">
        <v>0</v>
      </c>
      <c r="N8" s="174">
        <v>31.580000000000002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206.465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149.01400000000004</v>
      </c>
      <c r="J9" s="174">
        <v>1.032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0</v>
      </c>
      <c r="K10" s="174">
        <v>0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323" t="s">
        <v>82</v>
      </c>
      <c r="B11" s="324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639.43900000000008</v>
      </c>
      <c r="J11" s="176">
        <v>1.532</v>
      </c>
      <c r="K11" s="176">
        <v>1.532</v>
      </c>
      <c r="L11" s="176">
        <v>0</v>
      </c>
      <c r="M11" s="176">
        <v>0</v>
      </c>
      <c r="N11" s="176">
        <v>640.971</v>
      </c>
      <c r="O11" s="178">
        <v>923.3900000000001</v>
      </c>
      <c r="P11" s="176">
        <v>0.06</v>
      </c>
      <c r="Q11" s="176">
        <v>0.06</v>
      </c>
      <c r="R11" s="176">
        <v>0</v>
      </c>
      <c r="S11" s="176">
        <v>0</v>
      </c>
      <c r="T11" s="178">
        <v>923.45</v>
      </c>
      <c r="U11" s="176">
        <v>5185.6260000000002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0</v>
      </c>
      <c r="G12" s="174">
        <v>0</v>
      </c>
      <c r="H12" s="174">
        <v>1974.1999999999989</v>
      </c>
      <c r="I12" s="174">
        <v>122.29299999999998</v>
      </c>
      <c r="J12" s="174">
        <v>0.18</v>
      </c>
      <c r="K12" s="174">
        <v>0.18</v>
      </c>
      <c r="L12" s="174">
        <v>0</v>
      </c>
      <c r="M12" s="174">
        <v>0</v>
      </c>
      <c r="N12" s="174">
        <v>122.47299999999998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2345.3129999999987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140.93400000000005</v>
      </c>
      <c r="J13" s="174">
        <v>0.98</v>
      </c>
      <c r="K13" s="174">
        <v>0.98</v>
      </c>
      <c r="L13" s="174">
        <v>0</v>
      </c>
      <c r="M13" s="174">
        <v>0</v>
      </c>
      <c r="N13" s="174">
        <v>141.91400000000004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1242.0039999999997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191.97699999999998</v>
      </c>
      <c r="J14" s="174">
        <v>2.2770000000000001</v>
      </c>
      <c r="K14" s="174">
        <v>2.2770000000000001</v>
      </c>
      <c r="L14" s="174">
        <v>0</v>
      </c>
      <c r="M14" s="174">
        <v>0</v>
      </c>
      <c r="N14" s="174">
        <v>194.25399999999996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2694.5939999999991</v>
      </c>
    </row>
    <row r="15" spans="1:21" s="111" customFormat="1" ht="38.25" customHeight="1" x14ac:dyDescent="0.5">
      <c r="A15" s="323" t="s">
        <v>86</v>
      </c>
      <c r="B15" s="324"/>
      <c r="C15" s="176">
        <v>5171.1499999999978</v>
      </c>
      <c r="D15" s="176">
        <v>0</v>
      </c>
      <c r="E15" s="176">
        <v>0</v>
      </c>
      <c r="F15" s="176">
        <v>0</v>
      </c>
      <c r="G15" s="176">
        <v>0</v>
      </c>
      <c r="H15" s="176">
        <v>5171.1499999999978</v>
      </c>
      <c r="I15" s="176">
        <v>455.20400000000001</v>
      </c>
      <c r="J15" s="176">
        <v>3.4370000000000003</v>
      </c>
      <c r="K15" s="176">
        <v>3.4370000000000003</v>
      </c>
      <c r="L15" s="176">
        <v>0</v>
      </c>
      <c r="M15" s="176">
        <v>0</v>
      </c>
      <c r="N15" s="176">
        <v>458.64100000000002</v>
      </c>
      <c r="O15" s="178">
        <v>652.11999999999989</v>
      </c>
      <c r="P15" s="176">
        <v>0</v>
      </c>
      <c r="Q15" s="176">
        <v>0</v>
      </c>
      <c r="R15" s="176">
        <v>0</v>
      </c>
      <c r="S15" s="176">
        <v>0</v>
      </c>
      <c r="T15" s="178">
        <v>652.11999999999989</v>
      </c>
      <c r="U15" s="176">
        <v>6281.9109999999973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1917.9959999999994</v>
      </c>
      <c r="D16" s="174">
        <v>1.776</v>
      </c>
      <c r="E16" s="174">
        <v>1.776</v>
      </c>
      <c r="F16" s="174">
        <v>12</v>
      </c>
      <c r="G16" s="174">
        <v>12</v>
      </c>
      <c r="H16" s="174">
        <v>1907.7719999999995</v>
      </c>
      <c r="I16" s="174">
        <v>65.479000000000028</v>
      </c>
      <c r="J16" s="174">
        <v>8.6000000000000007E-2</v>
      </c>
      <c r="K16" s="174">
        <v>8.6000000000000007E-2</v>
      </c>
      <c r="L16" s="174">
        <v>0</v>
      </c>
      <c r="M16" s="174">
        <v>0</v>
      </c>
      <c r="N16" s="174">
        <v>65.565000000000026</v>
      </c>
      <c r="O16" s="175">
        <v>76.709000000000003</v>
      </c>
      <c r="P16" s="174">
        <v>0.34</v>
      </c>
      <c r="Q16" s="174">
        <v>0.34</v>
      </c>
      <c r="R16" s="174">
        <v>0</v>
      </c>
      <c r="S16" s="174">
        <v>0</v>
      </c>
      <c r="T16" s="175">
        <v>77.049000000000007</v>
      </c>
      <c r="U16" s="175">
        <v>2050.3859999999995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22.346999999999994</v>
      </c>
      <c r="J17" s="174">
        <v>3.5000000000000003E-2</v>
      </c>
      <c r="K17" s="174">
        <v>3.5000000000000003E-2</v>
      </c>
      <c r="L17" s="174">
        <v>0</v>
      </c>
      <c r="M17" s="174">
        <v>0</v>
      </c>
      <c r="N17" s="174">
        <v>22.381999999999994</v>
      </c>
      <c r="O17" s="175">
        <v>358.03099999999995</v>
      </c>
      <c r="P17" s="174">
        <v>0.05</v>
      </c>
      <c r="Q17" s="174">
        <v>0.05</v>
      </c>
      <c r="R17" s="174">
        <v>0</v>
      </c>
      <c r="S17" s="174">
        <v>0</v>
      </c>
      <c r="T17" s="175">
        <v>358.08099999999996</v>
      </c>
      <c r="U17" s="175">
        <v>1114.5769999999998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827.20499999999947</v>
      </c>
      <c r="D18" s="174">
        <v>0.32999999999999996</v>
      </c>
      <c r="E18" s="174">
        <v>0.32999999999999996</v>
      </c>
      <c r="F18" s="174">
        <v>0</v>
      </c>
      <c r="G18" s="174">
        <v>0</v>
      </c>
      <c r="H18" s="174">
        <v>827.53499999999951</v>
      </c>
      <c r="I18" s="174">
        <v>36.034999999999989</v>
      </c>
      <c r="J18" s="177">
        <v>0.05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924.07799999999952</v>
      </c>
    </row>
    <row r="19" spans="1:21" s="111" customFormat="1" ht="38.25" customHeight="1" x14ac:dyDescent="0.5">
      <c r="A19" s="323" t="s">
        <v>89</v>
      </c>
      <c r="B19" s="324"/>
      <c r="C19" s="176">
        <v>3479.3149999999987</v>
      </c>
      <c r="D19" s="176">
        <v>2.1059999999999999</v>
      </c>
      <c r="E19" s="176">
        <v>2.1059999999999999</v>
      </c>
      <c r="F19" s="176">
        <v>12</v>
      </c>
      <c r="G19" s="176">
        <v>12</v>
      </c>
      <c r="H19" s="176">
        <v>3469.4209999999989</v>
      </c>
      <c r="I19" s="176">
        <v>123.86100000000002</v>
      </c>
      <c r="J19" s="176">
        <v>0.17100000000000001</v>
      </c>
      <c r="K19" s="176">
        <v>0.17100000000000001</v>
      </c>
      <c r="L19" s="176">
        <v>0</v>
      </c>
      <c r="M19" s="176">
        <v>0</v>
      </c>
      <c r="N19" s="176">
        <v>124.03200000000001</v>
      </c>
      <c r="O19" s="178">
        <v>495.19799999999998</v>
      </c>
      <c r="P19" s="176">
        <v>0.39</v>
      </c>
      <c r="Q19" s="176">
        <v>0.39</v>
      </c>
      <c r="R19" s="176">
        <v>0</v>
      </c>
      <c r="S19" s="176">
        <v>0</v>
      </c>
      <c r="T19" s="178">
        <v>495.58800000000002</v>
      </c>
      <c r="U19" s="176">
        <v>4089.0409999999988</v>
      </c>
    </row>
    <row r="20" spans="1:21" ht="38.25" customHeight="1" x14ac:dyDescent="0.5">
      <c r="A20" s="171">
        <v>8</v>
      </c>
      <c r="B20" s="172" t="s">
        <v>91</v>
      </c>
      <c r="C20" s="174">
        <v>1408.6399999999996</v>
      </c>
      <c r="D20" s="174">
        <v>0.495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144.69499999999999</v>
      </c>
      <c r="J20" s="174">
        <v>0.13</v>
      </c>
      <c r="K20" s="174">
        <v>0.13</v>
      </c>
      <c r="L20" s="174">
        <v>0</v>
      </c>
      <c r="M20" s="174">
        <v>0</v>
      </c>
      <c r="N20" s="174">
        <v>144.82499999999999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1838.6839999999995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46.363</v>
      </c>
      <c r="J21" s="174">
        <v>0.09</v>
      </c>
      <c r="K21" s="174">
        <v>0.09</v>
      </c>
      <c r="L21" s="174">
        <v>0</v>
      </c>
      <c r="M21" s="174">
        <v>0</v>
      </c>
      <c r="N21" s="174">
        <v>46.453000000000003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1097.0029999999999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27.120000000000005</v>
      </c>
      <c r="J22" s="174">
        <v>0.01</v>
      </c>
      <c r="K22" s="174">
        <v>0.01</v>
      </c>
      <c r="L22" s="174">
        <v>0</v>
      </c>
      <c r="M22" s="174">
        <v>0</v>
      </c>
      <c r="N22" s="174">
        <v>27.130000000000006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917.69999999999982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1157.086</v>
      </c>
      <c r="D23" s="174">
        <v>2.9860000000000002</v>
      </c>
      <c r="E23" s="174">
        <v>2.9860000000000002</v>
      </c>
      <c r="F23" s="174">
        <v>0</v>
      </c>
      <c r="G23" s="174">
        <v>0</v>
      </c>
      <c r="H23" s="174">
        <v>1160.0720000000001</v>
      </c>
      <c r="I23" s="174">
        <v>10.169999999999996</v>
      </c>
      <c r="J23" s="174">
        <v>0.124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1315.9360000000001</v>
      </c>
    </row>
    <row r="24" spans="1:21" s="111" customFormat="1" ht="38.25" customHeight="1" x14ac:dyDescent="0.5">
      <c r="A24" s="322" t="s">
        <v>94</v>
      </c>
      <c r="B24" s="322"/>
      <c r="C24" s="176">
        <v>4063.905999999999</v>
      </c>
      <c r="D24" s="176">
        <v>3.4810000000000003</v>
      </c>
      <c r="E24" s="176">
        <v>3.4810000000000003</v>
      </c>
      <c r="F24" s="176">
        <v>0</v>
      </c>
      <c r="G24" s="176">
        <v>0</v>
      </c>
      <c r="H24" s="176">
        <v>4067.3869999999993</v>
      </c>
      <c r="I24" s="176">
        <v>228.34799999999998</v>
      </c>
      <c r="J24" s="176">
        <v>0.35399999999999998</v>
      </c>
      <c r="K24" s="176">
        <v>0.35399999999999998</v>
      </c>
      <c r="L24" s="176">
        <v>0</v>
      </c>
      <c r="M24" s="176">
        <v>0</v>
      </c>
      <c r="N24" s="176">
        <v>228.702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5169.3229999999994</v>
      </c>
    </row>
    <row r="25" spans="1:21" s="145" customFormat="1" ht="38.25" customHeight="1" x14ac:dyDescent="0.5">
      <c r="A25" s="325" t="s">
        <v>95</v>
      </c>
      <c r="B25" s="326"/>
      <c r="C25" s="176">
        <v>16335.575999999995</v>
      </c>
      <c r="D25" s="176">
        <v>5.5869999999999997</v>
      </c>
      <c r="E25" s="176">
        <v>5.5869999999999997</v>
      </c>
      <c r="F25" s="176">
        <v>12</v>
      </c>
      <c r="G25" s="176">
        <v>12</v>
      </c>
      <c r="H25" s="176">
        <v>16329.162999999995</v>
      </c>
      <c r="I25" s="176">
        <v>1446.8520000000001</v>
      </c>
      <c r="J25" s="176">
        <v>5.4939999999999998</v>
      </c>
      <c r="K25" s="176">
        <v>5.4939999999999998</v>
      </c>
      <c r="L25" s="176">
        <v>0</v>
      </c>
      <c r="M25" s="176">
        <v>0</v>
      </c>
      <c r="N25" s="176">
        <v>1452.346</v>
      </c>
      <c r="O25" s="178">
        <v>2943.942</v>
      </c>
      <c r="P25" s="176">
        <v>0.45</v>
      </c>
      <c r="Q25" s="176">
        <v>0.45</v>
      </c>
      <c r="R25" s="176">
        <v>0</v>
      </c>
      <c r="S25" s="176">
        <v>0</v>
      </c>
      <c r="T25" s="178">
        <v>2944.3919999999998</v>
      </c>
      <c r="U25" s="176">
        <v>20725.900999999994</v>
      </c>
    </row>
    <row r="26" spans="1:21" ht="38.25" customHeight="1" x14ac:dyDescent="0.5">
      <c r="A26" s="171">
        <v>15</v>
      </c>
      <c r="B26" s="172" t="s">
        <v>96</v>
      </c>
      <c r="C26" s="174">
        <v>11572.587</v>
      </c>
      <c r="D26" s="174">
        <v>4.66</v>
      </c>
      <c r="E26" s="174">
        <v>4.66</v>
      </c>
      <c r="F26" s="174">
        <v>0</v>
      </c>
      <c r="G26" s="174">
        <v>0</v>
      </c>
      <c r="H26" s="174">
        <v>11577.246999999999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11577.246999999999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10142.856999999995</v>
      </c>
      <c r="D27" s="174">
        <v>12.219999999999999</v>
      </c>
      <c r="E27" s="174">
        <v>12.219999999999999</v>
      </c>
      <c r="F27" s="174">
        <v>0</v>
      </c>
      <c r="G27" s="174">
        <v>0</v>
      </c>
      <c r="H27" s="174">
        <v>10155.076999999994</v>
      </c>
      <c r="I27" s="174">
        <v>329.55499999999995</v>
      </c>
      <c r="J27" s="174">
        <v>0.72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10560.311999999993</v>
      </c>
    </row>
    <row r="28" spans="1:21" s="111" customFormat="1" ht="38.25" customHeight="1" x14ac:dyDescent="0.5">
      <c r="A28" s="322" t="s">
        <v>98</v>
      </c>
      <c r="B28" s="322"/>
      <c r="C28" s="176">
        <v>21715.443999999996</v>
      </c>
      <c r="D28" s="176">
        <v>16.88</v>
      </c>
      <c r="E28" s="176">
        <v>16.88</v>
      </c>
      <c r="F28" s="176">
        <v>0</v>
      </c>
      <c r="G28" s="176">
        <v>0</v>
      </c>
      <c r="H28" s="176">
        <v>21732.323999999993</v>
      </c>
      <c r="I28" s="176">
        <v>329.55499999999995</v>
      </c>
      <c r="J28" s="176">
        <v>0.72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22137.558999999994</v>
      </c>
    </row>
    <row r="29" spans="1:21" ht="38.25" customHeight="1" x14ac:dyDescent="0.5">
      <c r="A29" s="171">
        <v>17</v>
      </c>
      <c r="B29" s="172" t="s">
        <v>99</v>
      </c>
      <c r="C29" s="174">
        <v>6971.0870000000004</v>
      </c>
      <c r="D29" s="174">
        <v>6.86</v>
      </c>
      <c r="E29" s="174">
        <v>6.86</v>
      </c>
      <c r="F29" s="174">
        <v>0</v>
      </c>
      <c r="G29" s="174">
        <v>0</v>
      </c>
      <c r="H29" s="174">
        <v>6977.9470000000001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7029.317</v>
      </c>
    </row>
    <row r="30" spans="1:21" ht="38.25" customHeight="1" x14ac:dyDescent="0.5">
      <c r="A30" s="171">
        <v>18</v>
      </c>
      <c r="B30" s="172" t="s">
        <v>100</v>
      </c>
      <c r="C30" s="174">
        <v>475.33399999999995</v>
      </c>
      <c r="D30" s="174">
        <v>5.59</v>
      </c>
      <c r="E30" s="174">
        <v>5.59</v>
      </c>
      <c r="F30" s="174">
        <v>0</v>
      </c>
      <c r="G30" s="174">
        <v>0</v>
      </c>
      <c r="H30" s="174">
        <v>480.92399999999992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481.14399999999995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5469.7550000000001</v>
      </c>
      <c r="D31" s="174">
        <v>0.46</v>
      </c>
      <c r="E31" s="174">
        <v>0.46</v>
      </c>
      <c r="F31" s="174">
        <v>0</v>
      </c>
      <c r="G31" s="174">
        <v>0</v>
      </c>
      <c r="H31" s="174">
        <v>5470.2150000000001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80.19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5630.7049999999999</v>
      </c>
    </row>
    <row r="32" spans="1:21" ht="38.25" customHeight="1" x14ac:dyDescent="0.5">
      <c r="A32" s="171">
        <v>20</v>
      </c>
      <c r="B32" s="172" t="s">
        <v>102</v>
      </c>
      <c r="C32" s="174">
        <v>4478.7379999999994</v>
      </c>
      <c r="D32" s="174">
        <v>5.6</v>
      </c>
      <c r="E32" s="174">
        <v>5.6</v>
      </c>
      <c r="F32" s="174">
        <v>0</v>
      </c>
      <c r="G32" s="174">
        <v>0</v>
      </c>
      <c r="H32" s="174">
        <v>4484.3379999999997</v>
      </c>
      <c r="I32" s="174">
        <v>57.860000000000007</v>
      </c>
      <c r="J32" s="174">
        <v>2.5</v>
      </c>
      <c r="K32" s="174">
        <v>2.5</v>
      </c>
      <c r="L32" s="174">
        <v>0</v>
      </c>
      <c r="M32" s="174">
        <v>0</v>
      </c>
      <c r="N32" s="174">
        <v>60.360000000000007</v>
      </c>
      <c r="O32" s="175">
        <v>266.54999999999995</v>
      </c>
      <c r="P32" s="174">
        <v>4.5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4815.7479999999996</v>
      </c>
    </row>
    <row r="33" spans="1:21" s="111" customFormat="1" ht="38.25" customHeight="1" x14ac:dyDescent="0.5">
      <c r="A33" s="322" t="s">
        <v>99</v>
      </c>
      <c r="B33" s="322"/>
      <c r="C33" s="176">
        <v>17394.913999999997</v>
      </c>
      <c r="D33" s="176">
        <v>18.509999999999998</v>
      </c>
      <c r="E33" s="176">
        <v>18.509999999999998</v>
      </c>
      <c r="F33" s="176">
        <v>0</v>
      </c>
      <c r="G33" s="176">
        <v>0</v>
      </c>
      <c r="H33" s="176">
        <v>17413.423999999999</v>
      </c>
      <c r="I33" s="176">
        <v>93.440000000000012</v>
      </c>
      <c r="J33" s="176">
        <v>2.5</v>
      </c>
      <c r="K33" s="176">
        <v>2.5</v>
      </c>
      <c r="L33" s="176">
        <v>0</v>
      </c>
      <c r="M33" s="176">
        <v>0</v>
      </c>
      <c r="N33" s="176">
        <v>95.940000000000012</v>
      </c>
      <c r="O33" s="178">
        <v>362.85999999999996</v>
      </c>
      <c r="P33" s="176">
        <v>84.69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17956.914000000001</v>
      </c>
    </row>
    <row r="34" spans="1:21" ht="38.25" customHeight="1" x14ac:dyDescent="0.5">
      <c r="A34" s="171">
        <v>21</v>
      </c>
      <c r="B34" s="172" t="s">
        <v>103</v>
      </c>
      <c r="C34" s="174">
        <v>5801.43</v>
      </c>
      <c r="D34" s="174">
        <v>0.32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4508.4349999999995</v>
      </c>
      <c r="D35" s="174">
        <v>1</v>
      </c>
      <c r="E35" s="174">
        <v>1</v>
      </c>
      <c r="F35" s="174">
        <v>0</v>
      </c>
      <c r="G35" s="174">
        <v>0</v>
      </c>
      <c r="H35" s="174">
        <v>4509.4349999999995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4525.8649999999998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5698.4699999999993</v>
      </c>
      <c r="D36" s="174">
        <v>4.4800000000000004</v>
      </c>
      <c r="E36" s="174">
        <v>4.4800000000000004</v>
      </c>
      <c r="F36" s="174">
        <v>0</v>
      </c>
      <c r="G36" s="174">
        <v>0</v>
      </c>
      <c r="H36" s="174">
        <v>5702.9499999999989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5709.2799999999988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6976.4999999999991</v>
      </c>
      <c r="D37" s="174">
        <v>1.95</v>
      </c>
      <c r="E37" s="174">
        <v>1.95</v>
      </c>
      <c r="F37" s="174">
        <v>0</v>
      </c>
      <c r="G37" s="174">
        <v>0</v>
      </c>
      <c r="H37" s="174">
        <v>6978.4499999999989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6978.4499999999989</v>
      </c>
    </row>
    <row r="38" spans="1:21" s="111" customFormat="1" ht="38.25" customHeight="1" x14ac:dyDescent="0.5">
      <c r="A38" s="322" t="s">
        <v>107</v>
      </c>
      <c r="B38" s="322"/>
      <c r="C38" s="176">
        <v>22984.834999999999</v>
      </c>
      <c r="D38" s="176">
        <v>7.7500000000000009</v>
      </c>
      <c r="E38" s="176">
        <v>7.7500000000000009</v>
      </c>
      <c r="F38" s="176">
        <v>0</v>
      </c>
      <c r="G38" s="176">
        <v>0</v>
      </c>
      <c r="H38" s="176">
        <v>22992.584999999999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23015.344999999998</v>
      </c>
    </row>
    <row r="39" spans="1:21" s="145" customFormat="1" ht="38.25" customHeight="1" x14ac:dyDescent="0.5">
      <c r="A39" s="322" t="s">
        <v>108</v>
      </c>
      <c r="B39" s="322"/>
      <c r="C39" s="176">
        <v>62095.192999999992</v>
      </c>
      <c r="D39" s="176">
        <v>43.14</v>
      </c>
      <c r="E39" s="176">
        <v>43.14</v>
      </c>
      <c r="F39" s="176">
        <v>0</v>
      </c>
      <c r="G39" s="176">
        <v>0</v>
      </c>
      <c r="H39" s="176">
        <v>62138.332999999991</v>
      </c>
      <c r="I39" s="176">
        <v>429.32499999999993</v>
      </c>
      <c r="J39" s="176">
        <v>3.2199999999999998</v>
      </c>
      <c r="K39" s="176">
        <v>3.2199999999999998</v>
      </c>
      <c r="L39" s="176">
        <v>0</v>
      </c>
      <c r="M39" s="176">
        <v>0</v>
      </c>
      <c r="N39" s="176">
        <v>432.54499999999996</v>
      </c>
      <c r="O39" s="178">
        <v>454.25</v>
      </c>
      <c r="P39" s="176">
        <v>84.69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63109.817999999992</v>
      </c>
    </row>
    <row r="40" spans="1:21" ht="38.25" customHeight="1" x14ac:dyDescent="0.5">
      <c r="A40" s="171">
        <v>25</v>
      </c>
      <c r="B40" s="172" t="s">
        <v>109</v>
      </c>
      <c r="C40" s="174">
        <v>14954.505000000003</v>
      </c>
      <c r="D40" s="174">
        <v>18.893000000000001</v>
      </c>
      <c r="E40" s="174">
        <v>18.893000000000001</v>
      </c>
      <c r="F40" s="174">
        <v>0</v>
      </c>
      <c r="G40" s="174">
        <v>0</v>
      </c>
      <c r="H40" s="174">
        <v>14973.398000000003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14973.398000000003</v>
      </c>
    </row>
    <row r="41" spans="1:21" ht="38.25" customHeight="1" x14ac:dyDescent="0.5">
      <c r="A41" s="171">
        <v>26</v>
      </c>
      <c r="B41" s="172" t="s">
        <v>110</v>
      </c>
      <c r="C41" s="174">
        <v>9649.2109999999921</v>
      </c>
      <c r="D41" s="174">
        <v>2.02</v>
      </c>
      <c r="E41" s="174">
        <v>2.02</v>
      </c>
      <c r="F41" s="174">
        <v>0</v>
      </c>
      <c r="G41" s="174">
        <v>0</v>
      </c>
      <c r="H41" s="174">
        <v>9651.2309999999925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9651.2309999999925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23509.908000000003</v>
      </c>
      <c r="D42" s="174">
        <v>12.932</v>
      </c>
      <c r="E42" s="174">
        <v>12.932</v>
      </c>
      <c r="F42" s="174">
        <v>0</v>
      </c>
      <c r="G42" s="174">
        <v>0</v>
      </c>
      <c r="H42" s="174">
        <v>23522.840000000004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23522.840000000004</v>
      </c>
    </row>
    <row r="43" spans="1:21" ht="38.25" customHeight="1" x14ac:dyDescent="0.5">
      <c r="A43" s="171">
        <v>28</v>
      </c>
      <c r="B43" s="172" t="s">
        <v>112</v>
      </c>
      <c r="C43" s="174">
        <v>351.56800000000004</v>
      </c>
      <c r="D43" s="174">
        <v>13.295</v>
      </c>
      <c r="E43" s="174">
        <v>13.295</v>
      </c>
      <c r="F43" s="174">
        <v>0</v>
      </c>
      <c r="G43" s="174">
        <v>0</v>
      </c>
      <c r="H43" s="174">
        <v>364.86300000000006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364.86300000000006</v>
      </c>
    </row>
    <row r="44" spans="1:21" s="111" customFormat="1" ht="38.25" customHeight="1" x14ac:dyDescent="0.5">
      <c r="A44" s="322" t="s">
        <v>109</v>
      </c>
      <c r="B44" s="322"/>
      <c r="C44" s="176">
        <v>48465.191999999995</v>
      </c>
      <c r="D44" s="176">
        <v>47.14</v>
      </c>
      <c r="E44" s="176">
        <v>47.14</v>
      </c>
      <c r="F44" s="176">
        <v>0</v>
      </c>
      <c r="G44" s="176">
        <v>0</v>
      </c>
      <c r="H44" s="176">
        <v>48512.331999999995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48512.331999999995</v>
      </c>
    </row>
    <row r="45" spans="1:21" ht="38.25" customHeight="1" x14ac:dyDescent="0.5">
      <c r="A45" s="171">
        <v>29</v>
      </c>
      <c r="B45" s="172" t="s">
        <v>113</v>
      </c>
      <c r="C45" s="174">
        <v>14226.93</v>
      </c>
      <c r="D45" s="174">
        <v>0.87</v>
      </c>
      <c r="E45" s="174">
        <v>0.87</v>
      </c>
      <c r="F45" s="174">
        <v>0</v>
      </c>
      <c r="G45" s="174">
        <v>0</v>
      </c>
      <c r="H45" s="174">
        <v>14227.800000000001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14228.310000000001</v>
      </c>
    </row>
    <row r="46" spans="1:21" ht="38.25" customHeight="1" x14ac:dyDescent="0.5">
      <c r="A46" s="171">
        <v>30</v>
      </c>
      <c r="B46" s="172" t="s">
        <v>114</v>
      </c>
      <c r="C46" s="174">
        <v>7167.7300000000014</v>
      </c>
      <c r="D46" s="174">
        <v>14.31</v>
      </c>
      <c r="E46" s="174">
        <v>14.31</v>
      </c>
      <c r="F46" s="174">
        <v>0</v>
      </c>
      <c r="G46" s="174">
        <v>0</v>
      </c>
      <c r="H46" s="174">
        <v>7182.0400000000018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7182.2800000000016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12240.540000000005</v>
      </c>
      <c r="D47" s="174">
        <v>2.4700000000000002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11085.917000000005</v>
      </c>
      <c r="D48" s="174">
        <v>9.1649999999999991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22" t="s">
        <v>117</v>
      </c>
      <c r="B49" s="322"/>
      <c r="C49" s="176">
        <v>44721.117000000013</v>
      </c>
      <c r="D49" s="176">
        <v>26.814999999999998</v>
      </c>
      <c r="E49" s="176">
        <v>26.814999999999998</v>
      </c>
      <c r="F49" s="176">
        <v>0</v>
      </c>
      <c r="G49" s="176">
        <v>0</v>
      </c>
      <c r="H49" s="176">
        <v>44747.932000000015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44806.772000000012</v>
      </c>
    </row>
    <row r="50" spans="1:21" s="145" customFormat="1" ht="38.25" customHeight="1" x14ac:dyDescent="0.5">
      <c r="A50" s="322" t="s">
        <v>118</v>
      </c>
      <c r="B50" s="322"/>
      <c r="C50" s="176">
        <v>93186.309000000008</v>
      </c>
      <c r="D50" s="176">
        <v>73.954999999999998</v>
      </c>
      <c r="E50" s="176">
        <v>73.954999999999998</v>
      </c>
      <c r="F50" s="176">
        <v>0</v>
      </c>
      <c r="G50" s="176">
        <v>0</v>
      </c>
      <c r="H50" s="176">
        <v>93260.26400000001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93319.104000000007</v>
      </c>
    </row>
    <row r="51" spans="1:21" s="146" customFormat="1" ht="38.25" customHeight="1" x14ac:dyDescent="0.5">
      <c r="A51" s="322" t="s">
        <v>119</v>
      </c>
      <c r="B51" s="322"/>
      <c r="C51" s="176">
        <v>171617.07800000001</v>
      </c>
      <c r="D51" s="176">
        <v>122.682</v>
      </c>
      <c r="E51" s="176">
        <v>122.682</v>
      </c>
      <c r="F51" s="176">
        <v>12</v>
      </c>
      <c r="G51" s="176">
        <v>12</v>
      </c>
      <c r="H51" s="176">
        <v>171727.76</v>
      </c>
      <c r="I51" s="176">
        <v>1888.4670000000001</v>
      </c>
      <c r="J51" s="176">
        <v>8.7139999999999986</v>
      </c>
      <c r="K51" s="176">
        <v>8.7139999999999986</v>
      </c>
      <c r="L51" s="176">
        <v>0</v>
      </c>
      <c r="M51" s="176">
        <v>0</v>
      </c>
      <c r="N51" s="176">
        <v>1897.181</v>
      </c>
      <c r="O51" s="178">
        <v>3444.7420000000002</v>
      </c>
      <c r="P51" s="176">
        <v>85.14</v>
      </c>
      <c r="Q51" s="176">
        <v>85.14</v>
      </c>
      <c r="R51" s="176">
        <v>0</v>
      </c>
      <c r="S51" s="176">
        <v>0</v>
      </c>
      <c r="T51" s="178">
        <v>3529.8819999999996</v>
      </c>
      <c r="U51" s="176">
        <v>177154.82299999997</v>
      </c>
    </row>
    <row r="52" spans="1:21" s="111" customFormat="1" ht="19.5" customHeight="1" x14ac:dyDescent="0.4">
      <c r="A52" s="115"/>
      <c r="B52" s="115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s="115" customFormat="1" ht="24.75" hidden="1" customHeight="1" x14ac:dyDescent="0.4">
      <c r="B53" s="183"/>
      <c r="C53" s="296" t="s">
        <v>54</v>
      </c>
      <c r="D53" s="296"/>
      <c r="E53" s="296"/>
      <c r="F53" s="296"/>
      <c r="G53" s="296"/>
      <c r="H53" s="118"/>
      <c r="I53" s="183"/>
      <c r="J53" s="183">
        <f>D51+J51+P51-F51-L51-R51</f>
        <v>204.536</v>
      </c>
      <c r="K53" s="183"/>
      <c r="L53" s="183"/>
      <c r="M53" s="183"/>
      <c r="N53" s="183"/>
      <c r="R53" s="183"/>
      <c r="U53" s="183"/>
    </row>
    <row r="54" spans="1:21" s="115" customFormat="1" ht="30" hidden="1" customHeight="1" x14ac:dyDescent="0.35">
      <c r="B54" s="183"/>
      <c r="C54" s="296" t="s">
        <v>55</v>
      </c>
      <c r="D54" s="296"/>
      <c r="E54" s="296"/>
      <c r="F54" s="296"/>
      <c r="G54" s="296"/>
      <c r="H54" s="119"/>
      <c r="I54" s="183"/>
      <c r="J54" s="183">
        <f>E51+K51+Q51-G51-M51-S51</f>
        <v>204.536</v>
      </c>
      <c r="K54" s="183"/>
      <c r="L54" s="183"/>
      <c r="M54" s="183"/>
      <c r="N54" s="183"/>
      <c r="R54" s="183"/>
      <c r="T54" s="183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83">
        <f>H51+N51+T51</f>
        <v>177154.82300000003</v>
      </c>
      <c r="K55" s="119"/>
      <c r="L55" s="119"/>
      <c r="M55" s="142" t="e">
        <f>#REF!+'April-2021'!J53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3"/>
      <c r="E56" s="183"/>
      <c r="F56" s="183"/>
      <c r="G56" s="183"/>
      <c r="H56" s="119"/>
      <c r="I56" s="121"/>
      <c r="J56" s="18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2" t="e">
        <f>#REF!+'April-2021'!J53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#REF!+'April-2021'!J53</f>
        <v>#REF!</v>
      </c>
      <c r="N58" s="154"/>
      <c r="O58" s="154"/>
      <c r="P58" s="186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185"/>
      <c r="L59" s="157"/>
      <c r="M59" s="154"/>
      <c r="N59" s="153"/>
      <c r="O59" s="154"/>
      <c r="P59" s="186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#REF!+'April-2021'!J53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#REF!+'April-2021'!J53</f>
        <v>#REF!</v>
      </c>
      <c r="I61" s="158"/>
      <c r="J61" s="300" t="s">
        <v>62</v>
      </c>
      <c r="K61" s="300"/>
      <c r="L61" s="300"/>
      <c r="M61" s="159" t="e">
        <f>#REF!+'April-2021'!J53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135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188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297.56999999999994</v>
      </c>
      <c r="J7" s="174">
        <v>0.03</v>
      </c>
      <c r="K7" s="174">
        <v>0.23</v>
      </c>
      <c r="L7" s="174">
        <v>0</v>
      </c>
      <c r="M7" s="174">
        <v>0</v>
      </c>
      <c r="N7" s="174">
        <v>297.59999999999991</v>
      </c>
      <c r="O7" s="175">
        <v>207.97000000000006</v>
      </c>
      <c r="P7" s="174">
        <v>0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2682.190000000001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31.580000000000002</v>
      </c>
      <c r="J8" s="174">
        <v>3.93</v>
      </c>
      <c r="K8" s="174">
        <v>4.2300000000000004</v>
      </c>
      <c r="L8" s="174">
        <v>0</v>
      </c>
      <c r="M8" s="174">
        <v>0</v>
      </c>
      <c r="N8" s="174">
        <v>35.510000000000005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210.39500000000001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150.04600000000005</v>
      </c>
      <c r="J9" s="174">
        <v>0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2.2400000000000002</v>
      </c>
      <c r="K10" s="174">
        <v>2.2400000000000002</v>
      </c>
      <c r="L10" s="174">
        <v>0</v>
      </c>
      <c r="M10" s="174">
        <v>0</v>
      </c>
      <c r="N10" s="174">
        <v>164.01500000000004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757.42499999999995</v>
      </c>
    </row>
    <row r="11" spans="1:21" s="111" customFormat="1" ht="38.25" customHeight="1" x14ac:dyDescent="0.5">
      <c r="A11" s="323" t="s">
        <v>82</v>
      </c>
      <c r="B11" s="324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640.971</v>
      </c>
      <c r="J11" s="176">
        <v>6.2</v>
      </c>
      <c r="K11" s="176">
        <v>7.7320000000000011</v>
      </c>
      <c r="L11" s="176">
        <v>0</v>
      </c>
      <c r="M11" s="176">
        <v>0</v>
      </c>
      <c r="N11" s="176">
        <v>647.17100000000005</v>
      </c>
      <c r="O11" s="178">
        <v>923.45</v>
      </c>
      <c r="P11" s="176">
        <v>0</v>
      </c>
      <c r="Q11" s="176">
        <v>0.06</v>
      </c>
      <c r="R11" s="176">
        <v>0</v>
      </c>
      <c r="S11" s="176">
        <v>0</v>
      </c>
      <c r="T11" s="178">
        <v>923.45</v>
      </c>
      <c r="U11" s="176">
        <v>5191.8260000000009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64.61</v>
      </c>
      <c r="G12" s="174">
        <v>64.61</v>
      </c>
      <c r="H12" s="174">
        <v>1909.589999999999</v>
      </c>
      <c r="I12" s="174">
        <v>122.47299999999998</v>
      </c>
      <c r="J12" s="174">
        <v>0.14000000000000001</v>
      </c>
      <c r="K12" s="174">
        <v>0.32</v>
      </c>
      <c r="L12" s="174">
        <v>0</v>
      </c>
      <c r="M12" s="174">
        <v>0</v>
      </c>
      <c r="N12" s="174">
        <v>122.61299999999999</v>
      </c>
      <c r="O12" s="175">
        <v>248.64</v>
      </c>
      <c r="P12" s="174">
        <v>78.11</v>
      </c>
      <c r="Q12" s="174">
        <v>78.11</v>
      </c>
      <c r="R12" s="174">
        <v>0</v>
      </c>
      <c r="S12" s="174">
        <v>0</v>
      </c>
      <c r="T12" s="175">
        <v>326.75</v>
      </c>
      <c r="U12" s="175">
        <v>2358.9529999999991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141.91400000000004</v>
      </c>
      <c r="J13" s="174">
        <v>0.45</v>
      </c>
      <c r="K13" s="174">
        <v>1.43</v>
      </c>
      <c r="L13" s="174">
        <v>0</v>
      </c>
      <c r="M13" s="174">
        <v>0</v>
      </c>
      <c r="N13" s="174">
        <v>142.36400000000003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1242.4539999999997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194.25399999999996</v>
      </c>
      <c r="J14" s="174">
        <v>0.06</v>
      </c>
      <c r="K14" s="174">
        <v>2.3370000000000002</v>
      </c>
      <c r="L14" s="174">
        <v>0</v>
      </c>
      <c r="M14" s="174">
        <v>0</v>
      </c>
      <c r="N14" s="174">
        <v>194.31399999999996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2694.6539999999991</v>
      </c>
    </row>
    <row r="15" spans="1:21" s="111" customFormat="1" ht="38.25" customHeight="1" x14ac:dyDescent="0.5">
      <c r="A15" s="323" t="s">
        <v>86</v>
      </c>
      <c r="B15" s="324"/>
      <c r="C15" s="176">
        <v>5171.1499999999978</v>
      </c>
      <c r="D15" s="176">
        <v>0</v>
      </c>
      <c r="E15" s="176">
        <v>0</v>
      </c>
      <c r="F15" s="176">
        <v>64.61</v>
      </c>
      <c r="G15" s="176">
        <v>64.61</v>
      </c>
      <c r="H15" s="176">
        <v>5106.5399999999981</v>
      </c>
      <c r="I15" s="176">
        <v>458.64100000000002</v>
      </c>
      <c r="J15" s="176">
        <v>0.65000000000000013</v>
      </c>
      <c r="K15" s="176">
        <v>4.0869999999999997</v>
      </c>
      <c r="L15" s="176">
        <v>0</v>
      </c>
      <c r="M15" s="176">
        <v>0</v>
      </c>
      <c r="N15" s="176">
        <v>459.291</v>
      </c>
      <c r="O15" s="178">
        <v>652.11999999999989</v>
      </c>
      <c r="P15" s="176">
        <v>78.11</v>
      </c>
      <c r="Q15" s="176">
        <v>78.11</v>
      </c>
      <c r="R15" s="176">
        <v>0</v>
      </c>
      <c r="S15" s="176">
        <v>0</v>
      </c>
      <c r="T15" s="178">
        <v>730.23</v>
      </c>
      <c r="U15" s="176">
        <v>6296.0609999999979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1907.7719999999995</v>
      </c>
      <c r="D16" s="174">
        <v>0.1</v>
      </c>
      <c r="E16" s="174">
        <v>1.8760000000000001</v>
      </c>
      <c r="F16" s="174">
        <v>12</v>
      </c>
      <c r="G16" s="174">
        <v>24</v>
      </c>
      <c r="H16" s="174">
        <v>1895.8719999999994</v>
      </c>
      <c r="I16" s="174">
        <v>65.565000000000026</v>
      </c>
      <c r="J16" s="174">
        <v>0.17</v>
      </c>
      <c r="K16" s="174">
        <v>0.25600000000000001</v>
      </c>
      <c r="L16" s="174">
        <v>0</v>
      </c>
      <c r="M16" s="174">
        <v>0</v>
      </c>
      <c r="N16" s="174">
        <v>65.735000000000028</v>
      </c>
      <c r="O16" s="175">
        <v>77.049000000000007</v>
      </c>
      <c r="P16" s="174">
        <v>0.1</v>
      </c>
      <c r="Q16" s="174">
        <v>0.44000000000000006</v>
      </c>
      <c r="R16" s="174">
        <v>0</v>
      </c>
      <c r="S16" s="174">
        <v>0</v>
      </c>
      <c r="T16" s="175">
        <v>77.149000000000001</v>
      </c>
      <c r="U16" s="175">
        <v>2038.7559999999994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22.381999999999994</v>
      </c>
      <c r="J17" s="174">
        <v>3.5000000000000003E-2</v>
      </c>
      <c r="K17" s="174">
        <v>7.0000000000000007E-2</v>
      </c>
      <c r="L17" s="174">
        <v>0</v>
      </c>
      <c r="M17" s="174">
        <v>0</v>
      </c>
      <c r="N17" s="174">
        <v>22.416999999999994</v>
      </c>
      <c r="O17" s="175">
        <v>358.08099999999996</v>
      </c>
      <c r="P17" s="174">
        <v>0.05</v>
      </c>
      <c r="Q17" s="174">
        <v>0.1</v>
      </c>
      <c r="R17" s="174">
        <v>0</v>
      </c>
      <c r="S17" s="174">
        <v>0</v>
      </c>
      <c r="T17" s="175">
        <v>358.13099999999997</v>
      </c>
      <c r="U17" s="175">
        <v>1114.6619999999998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827.53499999999951</v>
      </c>
      <c r="D18" s="174">
        <v>0.36</v>
      </c>
      <c r="E18" s="174">
        <v>0.69</v>
      </c>
      <c r="F18" s="174">
        <v>0</v>
      </c>
      <c r="G18" s="174">
        <v>0</v>
      </c>
      <c r="H18" s="174">
        <v>827.89499999999953</v>
      </c>
      <c r="I18" s="174">
        <v>36.084999999999987</v>
      </c>
      <c r="J18" s="177">
        <v>0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924.43799999999953</v>
      </c>
    </row>
    <row r="19" spans="1:21" s="111" customFormat="1" ht="38.25" customHeight="1" x14ac:dyDescent="0.5">
      <c r="A19" s="323" t="s">
        <v>89</v>
      </c>
      <c r="B19" s="324"/>
      <c r="C19" s="176">
        <v>3469.4209999999989</v>
      </c>
      <c r="D19" s="176">
        <v>0.45999999999999996</v>
      </c>
      <c r="E19" s="176">
        <v>2.5659999999999998</v>
      </c>
      <c r="F19" s="176">
        <v>12</v>
      </c>
      <c r="G19" s="176">
        <v>24</v>
      </c>
      <c r="H19" s="176">
        <v>3457.8809999999985</v>
      </c>
      <c r="I19" s="176">
        <v>124.03200000000001</v>
      </c>
      <c r="J19" s="176">
        <v>0.20500000000000002</v>
      </c>
      <c r="K19" s="176">
        <v>0.376</v>
      </c>
      <c r="L19" s="176">
        <v>0</v>
      </c>
      <c r="M19" s="176">
        <v>0</v>
      </c>
      <c r="N19" s="176">
        <v>124.23699999999999</v>
      </c>
      <c r="O19" s="178">
        <v>495.58800000000002</v>
      </c>
      <c r="P19" s="176">
        <v>0.15000000000000002</v>
      </c>
      <c r="Q19" s="176">
        <v>0.54</v>
      </c>
      <c r="R19" s="176">
        <v>0</v>
      </c>
      <c r="S19" s="176">
        <v>0</v>
      </c>
      <c r="T19" s="178">
        <v>495.738</v>
      </c>
      <c r="U19" s="176">
        <v>4077.8559999999989</v>
      </c>
    </row>
    <row r="20" spans="1:21" ht="38.25" customHeight="1" x14ac:dyDescent="0.5">
      <c r="A20" s="171">
        <v>8</v>
      </c>
      <c r="B20" s="172" t="s">
        <v>91</v>
      </c>
      <c r="C20" s="174">
        <v>1409.1349999999995</v>
      </c>
      <c r="D20" s="174">
        <v>0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144.82499999999999</v>
      </c>
      <c r="J20" s="174">
        <v>0.12</v>
      </c>
      <c r="K20" s="174">
        <v>0.25</v>
      </c>
      <c r="L20" s="174">
        <v>0</v>
      </c>
      <c r="M20" s="174">
        <v>0</v>
      </c>
      <c r="N20" s="174">
        <v>144.94499999999999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1838.8039999999994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46.453000000000003</v>
      </c>
      <c r="J21" s="174">
        <v>0.03</v>
      </c>
      <c r="K21" s="174">
        <v>0.12</v>
      </c>
      <c r="L21" s="174">
        <v>0</v>
      </c>
      <c r="M21" s="174">
        <v>0</v>
      </c>
      <c r="N21" s="174">
        <v>46.483000000000004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1097.0329999999999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27.130000000000006</v>
      </c>
      <c r="J22" s="174">
        <v>1.5</v>
      </c>
      <c r="K22" s="174">
        <v>1.51</v>
      </c>
      <c r="L22" s="174">
        <v>0</v>
      </c>
      <c r="M22" s="174">
        <v>0</v>
      </c>
      <c r="N22" s="174">
        <v>28.630000000000006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919.19999999999982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1160.0720000000001</v>
      </c>
      <c r="D23" s="174">
        <v>1.5</v>
      </c>
      <c r="E23" s="174">
        <v>4.4860000000000007</v>
      </c>
      <c r="F23" s="174">
        <v>0</v>
      </c>
      <c r="G23" s="174">
        <v>0</v>
      </c>
      <c r="H23" s="174">
        <v>1161.5720000000001</v>
      </c>
      <c r="I23" s="174">
        <v>10.293999999999997</v>
      </c>
      <c r="J23" s="174">
        <v>0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1317.4360000000001</v>
      </c>
    </row>
    <row r="24" spans="1:21" s="111" customFormat="1" ht="38.25" customHeight="1" x14ac:dyDescent="0.5">
      <c r="A24" s="322" t="s">
        <v>94</v>
      </c>
      <c r="B24" s="322"/>
      <c r="C24" s="176">
        <v>4067.3869999999993</v>
      </c>
      <c r="D24" s="176">
        <v>1.5</v>
      </c>
      <c r="E24" s="176">
        <v>4.9810000000000008</v>
      </c>
      <c r="F24" s="176">
        <v>0</v>
      </c>
      <c r="G24" s="176">
        <v>0</v>
      </c>
      <c r="H24" s="176">
        <v>4068.8869999999993</v>
      </c>
      <c r="I24" s="176">
        <v>228.702</v>
      </c>
      <c r="J24" s="176">
        <v>1.65</v>
      </c>
      <c r="K24" s="176">
        <v>2.004</v>
      </c>
      <c r="L24" s="176">
        <v>0</v>
      </c>
      <c r="M24" s="176">
        <v>0</v>
      </c>
      <c r="N24" s="176">
        <v>230.35199999999998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5172.473</v>
      </c>
    </row>
    <row r="25" spans="1:21" s="145" customFormat="1" ht="38.25" customHeight="1" x14ac:dyDescent="0.5">
      <c r="A25" s="325" t="s">
        <v>95</v>
      </c>
      <c r="B25" s="326"/>
      <c r="C25" s="176">
        <v>16329.162999999995</v>
      </c>
      <c r="D25" s="176">
        <v>1.96</v>
      </c>
      <c r="E25" s="176">
        <v>7.5470000000000006</v>
      </c>
      <c r="F25" s="176">
        <v>76.61</v>
      </c>
      <c r="G25" s="176">
        <v>88.61</v>
      </c>
      <c r="H25" s="176">
        <v>16254.512999999997</v>
      </c>
      <c r="I25" s="176">
        <v>1452.346</v>
      </c>
      <c r="J25" s="176">
        <v>8.7050000000000001</v>
      </c>
      <c r="K25" s="176">
        <v>14.199000000000002</v>
      </c>
      <c r="L25" s="176">
        <v>0</v>
      </c>
      <c r="M25" s="176">
        <v>0</v>
      </c>
      <c r="N25" s="176">
        <v>1461.0509999999999</v>
      </c>
      <c r="O25" s="178">
        <v>2944.3919999999998</v>
      </c>
      <c r="P25" s="176">
        <v>78.260000000000005</v>
      </c>
      <c r="Q25" s="176">
        <v>78.710000000000008</v>
      </c>
      <c r="R25" s="176">
        <v>0</v>
      </c>
      <c r="S25" s="176">
        <v>0</v>
      </c>
      <c r="T25" s="178">
        <v>3022.652</v>
      </c>
      <c r="U25" s="176">
        <v>20738.215999999997</v>
      </c>
    </row>
    <row r="26" spans="1:21" ht="38.25" customHeight="1" x14ac:dyDescent="0.5">
      <c r="A26" s="171">
        <v>15</v>
      </c>
      <c r="B26" s="172" t="s">
        <v>96</v>
      </c>
      <c r="C26" s="174">
        <v>11577.246999999999</v>
      </c>
      <c r="D26" s="174">
        <v>2.3650000000000002</v>
      </c>
      <c r="E26" s="174">
        <v>7.0250000000000004</v>
      </c>
      <c r="F26" s="174">
        <v>0</v>
      </c>
      <c r="G26" s="174">
        <v>0</v>
      </c>
      <c r="H26" s="174">
        <v>11579.611999999999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11579.611999999999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10155.076999999994</v>
      </c>
      <c r="D27" s="174">
        <v>2.63</v>
      </c>
      <c r="E27" s="174">
        <v>14.849999999999998</v>
      </c>
      <c r="F27" s="174">
        <v>0</v>
      </c>
      <c r="G27" s="174">
        <v>0</v>
      </c>
      <c r="H27" s="174">
        <v>10157.706999999993</v>
      </c>
      <c r="I27" s="174">
        <v>330.27499999999998</v>
      </c>
      <c r="J27" s="174">
        <v>0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10562.941999999992</v>
      </c>
    </row>
    <row r="28" spans="1:21" s="111" customFormat="1" ht="38.25" customHeight="1" x14ac:dyDescent="0.5">
      <c r="A28" s="322" t="s">
        <v>98</v>
      </c>
      <c r="B28" s="322"/>
      <c r="C28" s="176">
        <v>21732.323999999993</v>
      </c>
      <c r="D28" s="176">
        <v>4.9950000000000001</v>
      </c>
      <c r="E28" s="176">
        <v>21.875</v>
      </c>
      <c r="F28" s="176">
        <v>0</v>
      </c>
      <c r="G28" s="176">
        <v>0</v>
      </c>
      <c r="H28" s="176">
        <v>21737.318999999992</v>
      </c>
      <c r="I28" s="176">
        <v>330.27499999999998</v>
      </c>
      <c r="J28" s="176">
        <v>0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22142.553999999989</v>
      </c>
    </row>
    <row r="29" spans="1:21" ht="38.25" customHeight="1" x14ac:dyDescent="0.5">
      <c r="A29" s="171">
        <v>17</v>
      </c>
      <c r="B29" s="172" t="s">
        <v>99</v>
      </c>
      <c r="C29" s="174">
        <v>6977.9470000000001</v>
      </c>
      <c r="D29" s="174">
        <v>1.4</v>
      </c>
      <c r="E29" s="174">
        <v>8.26</v>
      </c>
      <c r="F29" s="174">
        <v>0</v>
      </c>
      <c r="G29" s="174">
        <v>0</v>
      </c>
      <c r="H29" s="174">
        <v>6979.3469999999998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7030.7169999999996</v>
      </c>
    </row>
    <row r="30" spans="1:21" ht="38.25" customHeight="1" x14ac:dyDescent="0.5">
      <c r="A30" s="171">
        <v>18</v>
      </c>
      <c r="B30" s="172" t="s">
        <v>100</v>
      </c>
      <c r="C30" s="174">
        <v>480.92399999999992</v>
      </c>
      <c r="D30" s="174">
        <v>13.35</v>
      </c>
      <c r="E30" s="174">
        <v>18.939999999999998</v>
      </c>
      <c r="F30" s="174">
        <v>0</v>
      </c>
      <c r="G30" s="174">
        <v>0</v>
      </c>
      <c r="H30" s="174">
        <v>494.27399999999994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494.49399999999997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5470.2150000000001</v>
      </c>
      <c r="D31" s="174">
        <v>1.36</v>
      </c>
      <c r="E31" s="174">
        <v>1.82</v>
      </c>
      <c r="F31" s="174">
        <v>0</v>
      </c>
      <c r="G31" s="174">
        <v>0</v>
      </c>
      <c r="H31" s="174">
        <v>5471.5749999999998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128.47999999999999</v>
      </c>
      <c r="P31" s="174">
        <v>0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5632.0649999999996</v>
      </c>
    </row>
    <row r="32" spans="1:21" ht="38.25" customHeight="1" x14ac:dyDescent="0.5">
      <c r="A32" s="171">
        <v>20</v>
      </c>
      <c r="B32" s="172" t="s">
        <v>102</v>
      </c>
      <c r="C32" s="174">
        <v>4484.3379999999997</v>
      </c>
      <c r="D32" s="174">
        <v>3.02</v>
      </c>
      <c r="E32" s="174">
        <v>8.6199999999999992</v>
      </c>
      <c r="F32" s="174">
        <v>0</v>
      </c>
      <c r="G32" s="174">
        <v>0</v>
      </c>
      <c r="H32" s="174">
        <v>4487.3580000000002</v>
      </c>
      <c r="I32" s="174">
        <v>60.360000000000007</v>
      </c>
      <c r="J32" s="174">
        <v>0.13</v>
      </c>
      <c r="K32" s="174">
        <v>2.63</v>
      </c>
      <c r="L32" s="174">
        <v>0</v>
      </c>
      <c r="M32" s="174">
        <v>0</v>
      </c>
      <c r="N32" s="174">
        <v>60.490000000000009</v>
      </c>
      <c r="O32" s="175">
        <v>271.04999999999995</v>
      </c>
      <c r="P32" s="174">
        <v>0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4818.8980000000001</v>
      </c>
    </row>
    <row r="33" spans="1:21" s="111" customFormat="1" ht="38.25" customHeight="1" x14ac:dyDescent="0.5">
      <c r="A33" s="322" t="s">
        <v>99</v>
      </c>
      <c r="B33" s="322"/>
      <c r="C33" s="176">
        <v>17413.423999999999</v>
      </c>
      <c r="D33" s="176">
        <v>19.13</v>
      </c>
      <c r="E33" s="176">
        <v>37.639999999999993</v>
      </c>
      <c r="F33" s="176">
        <v>0</v>
      </c>
      <c r="G33" s="176">
        <v>0</v>
      </c>
      <c r="H33" s="176">
        <v>17432.554</v>
      </c>
      <c r="I33" s="176">
        <v>95.940000000000012</v>
      </c>
      <c r="J33" s="176">
        <v>0.13</v>
      </c>
      <c r="K33" s="176">
        <v>2.63</v>
      </c>
      <c r="L33" s="176">
        <v>0</v>
      </c>
      <c r="M33" s="176">
        <v>0</v>
      </c>
      <c r="N33" s="176">
        <v>96.070000000000022</v>
      </c>
      <c r="O33" s="178">
        <v>447.54999999999995</v>
      </c>
      <c r="P33" s="176">
        <v>0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17976.173999999999</v>
      </c>
    </row>
    <row r="34" spans="1:21" ht="38.25" customHeight="1" x14ac:dyDescent="0.5">
      <c r="A34" s="171">
        <v>21</v>
      </c>
      <c r="B34" s="172" t="s">
        <v>103</v>
      </c>
      <c r="C34" s="174">
        <v>5801.75</v>
      </c>
      <c r="D34" s="174">
        <v>0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4509.4349999999995</v>
      </c>
      <c r="D35" s="174">
        <v>2.04</v>
      </c>
      <c r="E35" s="174">
        <v>3.04</v>
      </c>
      <c r="F35" s="174">
        <v>0</v>
      </c>
      <c r="G35" s="174">
        <v>0</v>
      </c>
      <c r="H35" s="174">
        <v>4511.4749999999995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4527.9049999999997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5702.9499999999989</v>
      </c>
      <c r="D36" s="174">
        <v>0.19</v>
      </c>
      <c r="E36" s="174">
        <v>4.6700000000000008</v>
      </c>
      <c r="F36" s="174">
        <v>0</v>
      </c>
      <c r="G36" s="174">
        <v>0</v>
      </c>
      <c r="H36" s="174">
        <v>5703.1399999999985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5709.4699999999984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6978.4499999999989</v>
      </c>
      <c r="D37" s="174">
        <v>0.21</v>
      </c>
      <c r="E37" s="174">
        <v>2.16</v>
      </c>
      <c r="F37" s="174">
        <v>0</v>
      </c>
      <c r="G37" s="174">
        <v>0</v>
      </c>
      <c r="H37" s="174">
        <v>6978.6599999999989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6978.6599999999989</v>
      </c>
    </row>
    <row r="38" spans="1:21" s="111" customFormat="1" ht="38.25" customHeight="1" x14ac:dyDescent="0.5">
      <c r="A38" s="322" t="s">
        <v>107</v>
      </c>
      <c r="B38" s="322"/>
      <c r="C38" s="176">
        <v>22992.584999999999</v>
      </c>
      <c r="D38" s="176">
        <v>2.44</v>
      </c>
      <c r="E38" s="176">
        <v>10.190000000000001</v>
      </c>
      <c r="F38" s="176">
        <v>0</v>
      </c>
      <c r="G38" s="176">
        <v>0</v>
      </c>
      <c r="H38" s="176">
        <v>22995.024999999998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23017.784999999996</v>
      </c>
    </row>
    <row r="39" spans="1:21" s="145" customFormat="1" ht="38.25" customHeight="1" x14ac:dyDescent="0.5">
      <c r="A39" s="322" t="s">
        <v>108</v>
      </c>
      <c r="B39" s="322"/>
      <c r="C39" s="176">
        <v>62138.332999999991</v>
      </c>
      <c r="D39" s="176">
        <v>26.565000000000001</v>
      </c>
      <c r="E39" s="176">
        <v>69.704999999999998</v>
      </c>
      <c r="F39" s="176">
        <v>0</v>
      </c>
      <c r="G39" s="176">
        <v>0</v>
      </c>
      <c r="H39" s="176">
        <v>62164.897999999986</v>
      </c>
      <c r="I39" s="176">
        <v>432.54499999999996</v>
      </c>
      <c r="J39" s="176">
        <v>0.13</v>
      </c>
      <c r="K39" s="176">
        <v>3.3499999999999996</v>
      </c>
      <c r="L39" s="176">
        <v>0</v>
      </c>
      <c r="M39" s="176">
        <v>0</v>
      </c>
      <c r="N39" s="176">
        <v>432.67500000000001</v>
      </c>
      <c r="O39" s="178">
        <v>538.93999999999994</v>
      </c>
      <c r="P39" s="176">
        <v>0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63136.512999999984</v>
      </c>
    </row>
    <row r="40" spans="1:21" ht="38.25" customHeight="1" x14ac:dyDescent="0.5">
      <c r="A40" s="171">
        <v>25</v>
      </c>
      <c r="B40" s="172" t="s">
        <v>109</v>
      </c>
      <c r="C40" s="174">
        <v>14973.398000000003</v>
      </c>
      <c r="D40" s="174">
        <v>3.13</v>
      </c>
      <c r="E40" s="174">
        <v>22.023</v>
      </c>
      <c r="F40" s="174">
        <v>0</v>
      </c>
      <c r="G40" s="174">
        <v>0</v>
      </c>
      <c r="H40" s="174">
        <v>14976.528000000002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14976.528000000002</v>
      </c>
    </row>
    <row r="41" spans="1:21" ht="38.25" customHeight="1" x14ac:dyDescent="0.5">
      <c r="A41" s="171">
        <v>26</v>
      </c>
      <c r="B41" s="172" t="s">
        <v>110</v>
      </c>
      <c r="C41" s="174">
        <v>9651.2309999999925</v>
      </c>
      <c r="D41" s="174">
        <v>1.02</v>
      </c>
      <c r="E41" s="174">
        <v>3.04</v>
      </c>
      <c r="F41" s="174">
        <v>0</v>
      </c>
      <c r="G41" s="174">
        <v>0</v>
      </c>
      <c r="H41" s="174">
        <v>9652.2509999999929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9652.2509999999929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23522.840000000004</v>
      </c>
      <c r="D42" s="174">
        <v>6.25</v>
      </c>
      <c r="E42" s="174">
        <v>19.182000000000002</v>
      </c>
      <c r="F42" s="174">
        <v>0</v>
      </c>
      <c r="G42" s="174">
        <v>0</v>
      </c>
      <c r="H42" s="174">
        <v>23529.090000000004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23529.090000000004</v>
      </c>
    </row>
    <row r="43" spans="1:21" ht="38.25" customHeight="1" x14ac:dyDescent="0.5">
      <c r="A43" s="171">
        <v>28</v>
      </c>
      <c r="B43" s="172" t="s">
        <v>112</v>
      </c>
      <c r="C43" s="174">
        <v>364.86300000000006</v>
      </c>
      <c r="D43" s="174">
        <v>12.8</v>
      </c>
      <c r="E43" s="174">
        <v>26.094999999999999</v>
      </c>
      <c r="F43" s="174">
        <v>0</v>
      </c>
      <c r="G43" s="174">
        <v>0</v>
      </c>
      <c r="H43" s="174">
        <v>377.66300000000007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377.66300000000007</v>
      </c>
    </row>
    <row r="44" spans="1:21" s="111" customFormat="1" ht="38.25" customHeight="1" x14ac:dyDescent="0.5">
      <c r="A44" s="322" t="s">
        <v>109</v>
      </c>
      <c r="B44" s="322"/>
      <c r="C44" s="176">
        <v>48512.331999999995</v>
      </c>
      <c r="D44" s="176">
        <v>23.200000000000003</v>
      </c>
      <c r="E44" s="176">
        <v>70.34</v>
      </c>
      <c r="F44" s="176">
        <v>0</v>
      </c>
      <c r="G44" s="176">
        <v>0</v>
      </c>
      <c r="H44" s="176">
        <v>48535.531999999999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48535.531999999999</v>
      </c>
    </row>
    <row r="45" spans="1:21" ht="38.25" customHeight="1" x14ac:dyDescent="0.5">
      <c r="A45" s="171">
        <v>29</v>
      </c>
      <c r="B45" s="172" t="s">
        <v>113</v>
      </c>
      <c r="C45" s="174">
        <v>14227.800000000001</v>
      </c>
      <c r="D45" s="174">
        <v>1.99</v>
      </c>
      <c r="E45" s="174">
        <v>2.86</v>
      </c>
      <c r="F45" s="174">
        <v>0</v>
      </c>
      <c r="G45" s="174">
        <v>0</v>
      </c>
      <c r="H45" s="174">
        <v>14229.79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14230.300000000001</v>
      </c>
    </row>
    <row r="46" spans="1:21" ht="38.25" customHeight="1" x14ac:dyDescent="0.5">
      <c r="A46" s="171">
        <v>30</v>
      </c>
      <c r="B46" s="172" t="s">
        <v>114</v>
      </c>
      <c r="C46" s="174">
        <v>7182.0400000000018</v>
      </c>
      <c r="D46" s="174">
        <v>12.7</v>
      </c>
      <c r="E46" s="174">
        <v>27.009999999999998</v>
      </c>
      <c r="F46" s="174">
        <v>0</v>
      </c>
      <c r="G46" s="174">
        <v>0</v>
      </c>
      <c r="H46" s="174">
        <v>7194.7400000000016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7194.9800000000014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12243.010000000004</v>
      </c>
      <c r="D47" s="174">
        <v>0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11095.082000000006</v>
      </c>
      <c r="D48" s="174">
        <v>0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22" t="s">
        <v>117</v>
      </c>
      <c r="B49" s="322"/>
      <c r="C49" s="176">
        <v>44747.932000000015</v>
      </c>
      <c r="D49" s="176">
        <v>14.69</v>
      </c>
      <c r="E49" s="176">
        <v>41.504999999999995</v>
      </c>
      <c r="F49" s="176">
        <v>0</v>
      </c>
      <c r="G49" s="176">
        <v>0</v>
      </c>
      <c r="H49" s="176">
        <v>44762.622000000018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44821.462000000014</v>
      </c>
    </row>
    <row r="50" spans="1:21" s="145" customFormat="1" ht="38.25" customHeight="1" x14ac:dyDescent="0.5">
      <c r="A50" s="322" t="s">
        <v>118</v>
      </c>
      <c r="B50" s="322"/>
      <c r="C50" s="176">
        <v>93260.26400000001</v>
      </c>
      <c r="D50" s="176">
        <v>37.89</v>
      </c>
      <c r="E50" s="176">
        <v>111.845</v>
      </c>
      <c r="F50" s="176">
        <v>0</v>
      </c>
      <c r="G50" s="176">
        <v>0</v>
      </c>
      <c r="H50" s="176">
        <v>93298.15400000001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93356.994000000006</v>
      </c>
    </row>
    <row r="51" spans="1:21" s="146" customFormat="1" ht="38.25" customHeight="1" x14ac:dyDescent="0.5">
      <c r="A51" s="322" t="s">
        <v>119</v>
      </c>
      <c r="B51" s="322"/>
      <c r="C51" s="176">
        <v>171727.76</v>
      </c>
      <c r="D51" s="176">
        <v>66.414999999999992</v>
      </c>
      <c r="E51" s="176">
        <v>189.09700000000001</v>
      </c>
      <c r="F51" s="176">
        <v>76.61</v>
      </c>
      <c r="G51" s="176">
        <v>88.61</v>
      </c>
      <c r="H51" s="176">
        <v>171717.565</v>
      </c>
      <c r="I51" s="176">
        <v>1897.181</v>
      </c>
      <c r="J51" s="176">
        <v>8.8350000000000009</v>
      </c>
      <c r="K51" s="176">
        <v>17.548999999999999</v>
      </c>
      <c r="L51" s="176">
        <v>0</v>
      </c>
      <c r="M51" s="176">
        <v>0</v>
      </c>
      <c r="N51" s="176">
        <v>1906.0160000000001</v>
      </c>
      <c r="O51" s="178">
        <v>3529.8819999999996</v>
      </c>
      <c r="P51" s="176">
        <v>78.260000000000005</v>
      </c>
      <c r="Q51" s="176">
        <v>163.4</v>
      </c>
      <c r="R51" s="176">
        <v>0</v>
      </c>
      <c r="S51" s="176">
        <v>0</v>
      </c>
      <c r="T51" s="178">
        <v>3608.1419999999998</v>
      </c>
      <c r="U51" s="176">
        <v>177231.72299999997</v>
      </c>
    </row>
    <row r="52" spans="1:21" s="111" customFormat="1" ht="19.5" customHeight="1" x14ac:dyDescent="0.4">
      <c r="A52" s="115"/>
      <c r="B52" s="115"/>
      <c r="C52" s="187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</row>
    <row r="53" spans="1:21" s="115" customFormat="1" ht="24.75" hidden="1" customHeight="1" x14ac:dyDescent="0.4">
      <c r="B53" s="187"/>
      <c r="C53" s="296" t="s">
        <v>54</v>
      </c>
      <c r="D53" s="296"/>
      <c r="E53" s="296"/>
      <c r="F53" s="296"/>
      <c r="G53" s="296"/>
      <c r="H53" s="118"/>
      <c r="I53" s="187"/>
      <c r="J53" s="187">
        <f>D51+J51+P51-F51-L51-R51</f>
        <v>76.899999999999991</v>
      </c>
      <c r="K53" s="187"/>
      <c r="L53" s="187"/>
      <c r="M53" s="187"/>
      <c r="N53" s="187"/>
      <c r="R53" s="187"/>
      <c r="U53" s="187"/>
    </row>
    <row r="54" spans="1:21" s="115" customFormat="1" ht="30" hidden="1" customHeight="1" x14ac:dyDescent="0.35">
      <c r="B54" s="187"/>
      <c r="C54" s="296" t="s">
        <v>55</v>
      </c>
      <c r="D54" s="296"/>
      <c r="E54" s="296"/>
      <c r="F54" s="296"/>
      <c r="G54" s="296"/>
      <c r="H54" s="119"/>
      <c r="I54" s="187"/>
      <c r="J54" s="187">
        <f>E51+K51+Q51-G51-M51-S51</f>
        <v>281.43600000000004</v>
      </c>
      <c r="K54" s="187"/>
      <c r="L54" s="187"/>
      <c r="M54" s="187"/>
      <c r="N54" s="187"/>
      <c r="R54" s="187"/>
      <c r="T54" s="187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87">
        <f>H51+N51+T51</f>
        <v>177231.723</v>
      </c>
      <c r="K55" s="119"/>
      <c r="L55" s="119"/>
      <c r="M55" s="142" t="e">
        <f>#REF!+'may-2021'!J53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7"/>
      <c r="E56" s="187"/>
      <c r="F56" s="187"/>
      <c r="G56" s="187"/>
      <c r="H56" s="119"/>
      <c r="I56" s="121"/>
      <c r="J56" s="18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7"/>
      <c r="E57" s="187"/>
      <c r="F57" s="187"/>
      <c r="G57" s="187"/>
      <c r="H57" s="119"/>
      <c r="I57" s="121"/>
      <c r="J57" s="187"/>
      <c r="K57" s="119"/>
      <c r="L57" s="119"/>
      <c r="M57" s="142" t="e">
        <f>#REF!+'may-2021'!J53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#REF!+'may-2021'!J53</f>
        <v>#REF!</v>
      </c>
      <c r="N58" s="154"/>
      <c r="O58" s="154"/>
      <c r="P58" s="190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189"/>
      <c r="L59" s="157"/>
      <c r="M59" s="154"/>
      <c r="N59" s="153"/>
      <c r="O59" s="154"/>
      <c r="P59" s="190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#REF!+'may-2021'!J53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#REF!+'may-2021'!J53</f>
        <v>#REF!</v>
      </c>
      <c r="I61" s="158"/>
      <c r="J61" s="300" t="s">
        <v>62</v>
      </c>
      <c r="K61" s="300"/>
      <c r="L61" s="300"/>
      <c r="M61" s="159" t="e">
        <f>#REF!+'may-2021'!J53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6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134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192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45">
      <c r="A7" s="171">
        <v>1</v>
      </c>
      <c r="B7" s="172" t="s">
        <v>78</v>
      </c>
      <c r="C7" s="200">
        <f>'[3]May 2021'!H7</f>
        <v>2176.6200000000008</v>
      </c>
      <c r="D7" s="200">
        <v>0</v>
      </c>
      <c r="E7" s="200">
        <f>'[3]May 2021'!E7+D7</f>
        <v>0</v>
      </c>
      <c r="F7" s="200">
        <v>0</v>
      </c>
      <c r="G7" s="200">
        <f>'[3]May 2021'!G7+'[3]June 2021'!F7</f>
        <v>0</v>
      </c>
      <c r="H7" s="200">
        <f>C7+(D7-F7)</f>
        <v>2176.6200000000008</v>
      </c>
      <c r="I7" s="200">
        <f>'[3]May 2021'!N7</f>
        <v>297.59999999999991</v>
      </c>
      <c r="J7" s="200">
        <v>0</v>
      </c>
      <c r="K7" s="200">
        <f>'[3]May 2021'!K7+'[3]June 2021'!J7</f>
        <v>0.23</v>
      </c>
      <c r="L7" s="200">
        <v>0</v>
      </c>
      <c r="M7" s="200">
        <f>'[3]May 2021'!M7+'[3]June 2021'!L7</f>
        <v>0</v>
      </c>
      <c r="N7" s="200">
        <f>I7+J7-L7</f>
        <v>297.59999999999991</v>
      </c>
      <c r="O7" s="201">
        <f>'[3]May 2021'!T7</f>
        <v>207.97000000000006</v>
      </c>
      <c r="P7" s="200">
        <v>0</v>
      </c>
      <c r="Q7" s="200">
        <f>'[3]May 2021'!Q7+'[3]June 2021'!P7</f>
        <v>0.06</v>
      </c>
      <c r="R7" s="200">
        <v>0</v>
      </c>
      <c r="S7" s="200">
        <f>'[3]May 2021'!S7+'[3]June 2021'!R7</f>
        <v>0</v>
      </c>
      <c r="T7" s="201">
        <f>O7+P7-R7</f>
        <v>207.97000000000006</v>
      </c>
      <c r="U7" s="201">
        <f>H7+N7+T7</f>
        <v>2682.190000000001</v>
      </c>
    </row>
    <row r="8" spans="1:21" ht="38.25" customHeight="1" x14ac:dyDescent="0.45">
      <c r="A8" s="171">
        <v>2</v>
      </c>
      <c r="B8" s="172" t="s">
        <v>79</v>
      </c>
      <c r="C8" s="200">
        <f>'[3]May 2021'!H8</f>
        <v>10.324999999999999</v>
      </c>
      <c r="D8" s="200">
        <v>0</v>
      </c>
      <c r="E8" s="200">
        <f>'[3]May 2021'!E8+D8</f>
        <v>0</v>
      </c>
      <c r="F8" s="200">
        <v>0</v>
      </c>
      <c r="G8" s="200">
        <f>'[3]May 2021'!G8+'[3]June 2021'!F8</f>
        <v>0</v>
      </c>
      <c r="H8" s="200">
        <f t="shared" ref="H8:H48" si="0">C8+(D8-F8)</f>
        <v>10.324999999999999</v>
      </c>
      <c r="I8" s="200">
        <f>'[3]May 2021'!N8</f>
        <v>35.510000000000005</v>
      </c>
      <c r="J8" s="200">
        <v>0.47</v>
      </c>
      <c r="K8" s="200">
        <f>'[3]May 2021'!K8+'[3]June 2021'!J8</f>
        <v>4.7</v>
      </c>
      <c r="L8" s="200">
        <v>0</v>
      </c>
      <c r="M8" s="200">
        <f>'[3]May 2021'!M8+'[3]June 2021'!L8</f>
        <v>0</v>
      </c>
      <c r="N8" s="200">
        <f t="shared" ref="N8:N48" si="1">I8+J8-L8</f>
        <v>35.980000000000004</v>
      </c>
      <c r="O8" s="201">
        <f>'[3]May 2021'!T8</f>
        <v>164.56</v>
      </c>
      <c r="P8" s="200">
        <v>0</v>
      </c>
      <c r="Q8" s="200">
        <f>'[3]May 2021'!Q8+'[3]June 2021'!P8</f>
        <v>0</v>
      </c>
      <c r="R8" s="200">
        <v>0</v>
      </c>
      <c r="S8" s="200">
        <f>'[3]May 2021'!S8+'[3]June 2021'!R8</f>
        <v>0</v>
      </c>
      <c r="T8" s="201">
        <f t="shared" ref="T8:T48" si="2">O8+P8-R8</f>
        <v>164.56</v>
      </c>
      <c r="U8" s="201">
        <f t="shared" ref="U8:U48" si="3">H8+N8+T8</f>
        <v>210.86500000000001</v>
      </c>
    </row>
    <row r="9" spans="1:21" ht="38.25" customHeight="1" x14ac:dyDescent="0.45">
      <c r="A9" s="171">
        <v>3</v>
      </c>
      <c r="B9" s="172" t="s">
        <v>80</v>
      </c>
      <c r="C9" s="200">
        <f>'[3]May 2021'!H9</f>
        <v>1250.3299999999997</v>
      </c>
      <c r="D9" s="200">
        <v>0</v>
      </c>
      <c r="E9" s="200">
        <f>'[3]May 2021'!E9+D9</f>
        <v>0</v>
      </c>
      <c r="F9" s="200">
        <v>0</v>
      </c>
      <c r="G9" s="200">
        <f>'[3]May 2021'!G9+'[3]June 2021'!F9</f>
        <v>0</v>
      </c>
      <c r="H9" s="200">
        <f t="shared" si="0"/>
        <v>1250.3299999999997</v>
      </c>
      <c r="I9" s="200">
        <f>'[3]May 2021'!N9</f>
        <v>150.04600000000005</v>
      </c>
      <c r="J9" s="200">
        <v>0.4</v>
      </c>
      <c r="K9" s="200">
        <f>'[3]May 2021'!K9+'[3]June 2021'!J9</f>
        <v>1.4319999999999999</v>
      </c>
      <c r="L9" s="200">
        <v>0</v>
      </c>
      <c r="M9" s="200">
        <f>'[3]May 2021'!M9+'[3]June 2021'!L9</f>
        <v>0</v>
      </c>
      <c r="N9" s="200">
        <f t="shared" si="1"/>
        <v>150.44600000000005</v>
      </c>
      <c r="O9" s="201">
        <f>'[3]May 2021'!T9</f>
        <v>141.44</v>
      </c>
      <c r="P9" s="200">
        <v>0</v>
      </c>
      <c r="Q9" s="200">
        <f>'[3]May 2021'!Q9+'[3]June 2021'!P9</f>
        <v>0</v>
      </c>
      <c r="R9" s="200">
        <v>0</v>
      </c>
      <c r="S9" s="200">
        <f>'[3]May 2021'!S9+'[3]June 2021'!R9</f>
        <v>0</v>
      </c>
      <c r="T9" s="201">
        <f t="shared" si="2"/>
        <v>141.44</v>
      </c>
      <c r="U9" s="201">
        <f t="shared" si="3"/>
        <v>1542.2159999999999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'[3]May 2021'!H10</f>
        <v>183.93</v>
      </c>
      <c r="D10" s="200">
        <v>0</v>
      </c>
      <c r="E10" s="200">
        <f>'[3]May 2021'!E10+D10</f>
        <v>0</v>
      </c>
      <c r="F10" s="200">
        <v>0</v>
      </c>
      <c r="G10" s="200">
        <f>'[3]May 2021'!G10+'[3]June 2021'!F10</f>
        <v>0</v>
      </c>
      <c r="H10" s="200">
        <f t="shared" si="0"/>
        <v>183.93</v>
      </c>
      <c r="I10" s="200">
        <f>'[3]May 2021'!N10</f>
        <v>164.01500000000004</v>
      </c>
      <c r="J10" s="200">
        <v>0</v>
      </c>
      <c r="K10" s="200">
        <f>'[3]May 2021'!K10+'[3]June 2021'!J10</f>
        <v>2.2400000000000002</v>
      </c>
      <c r="L10" s="200">
        <v>0</v>
      </c>
      <c r="M10" s="200">
        <f>'[3]May 2021'!M10+'[3]June 2021'!L10</f>
        <v>0</v>
      </c>
      <c r="N10" s="200">
        <f t="shared" si="1"/>
        <v>164.01500000000004</v>
      </c>
      <c r="O10" s="201">
        <f>'[3]May 2021'!T10</f>
        <v>409.47999999999996</v>
      </c>
      <c r="P10" s="200">
        <v>0</v>
      </c>
      <c r="Q10" s="200">
        <f>'[3]May 2021'!Q10+'[3]June 2021'!P10</f>
        <v>0</v>
      </c>
      <c r="R10" s="200">
        <v>0</v>
      </c>
      <c r="S10" s="200">
        <f>'[3]May 2021'!S10+'[3]June 2021'!R10</f>
        <v>0</v>
      </c>
      <c r="T10" s="201">
        <f t="shared" si="2"/>
        <v>409.47999999999996</v>
      </c>
      <c r="U10" s="201">
        <f t="shared" si="3"/>
        <v>757.42499999999995</v>
      </c>
    </row>
    <row r="11" spans="1:21" s="111" customFormat="1" ht="38.25" customHeight="1" x14ac:dyDescent="0.4">
      <c r="A11" s="323" t="s">
        <v>82</v>
      </c>
      <c r="B11" s="324"/>
      <c r="C11" s="202">
        <f>SUM(C7:C10)</f>
        <v>3621.2050000000004</v>
      </c>
      <c r="D11" s="202">
        <f t="shared" ref="D11:U11" si="4">SUM(D7:D10)</f>
        <v>0</v>
      </c>
      <c r="E11" s="202">
        <f t="shared" si="4"/>
        <v>0</v>
      </c>
      <c r="F11" s="202">
        <f t="shared" si="4"/>
        <v>0</v>
      </c>
      <c r="G11" s="202">
        <f t="shared" si="4"/>
        <v>0</v>
      </c>
      <c r="H11" s="202">
        <f t="shared" si="4"/>
        <v>3621.2050000000004</v>
      </c>
      <c r="I11" s="202">
        <f t="shared" si="4"/>
        <v>647.17100000000005</v>
      </c>
      <c r="J11" s="202">
        <f t="shared" si="4"/>
        <v>0.87</v>
      </c>
      <c r="K11" s="202">
        <f t="shared" si="4"/>
        <v>8.6020000000000003</v>
      </c>
      <c r="L11" s="202">
        <f t="shared" si="4"/>
        <v>0</v>
      </c>
      <c r="M11" s="202">
        <f t="shared" si="4"/>
        <v>0</v>
      </c>
      <c r="N11" s="202">
        <f t="shared" si="4"/>
        <v>648.04099999999994</v>
      </c>
      <c r="O11" s="202">
        <f t="shared" si="4"/>
        <v>923.45</v>
      </c>
      <c r="P11" s="202">
        <f t="shared" si="4"/>
        <v>0</v>
      </c>
      <c r="Q11" s="202">
        <f t="shared" si="4"/>
        <v>0.06</v>
      </c>
      <c r="R11" s="202">
        <f t="shared" si="4"/>
        <v>0</v>
      </c>
      <c r="S11" s="202">
        <f t="shared" si="4"/>
        <v>0</v>
      </c>
      <c r="T11" s="202">
        <f t="shared" si="4"/>
        <v>923.45</v>
      </c>
      <c r="U11" s="202">
        <f t="shared" si="4"/>
        <v>5192.6960000000008</v>
      </c>
    </row>
    <row r="12" spans="1:21" ht="38.25" customHeight="1" x14ac:dyDescent="0.45">
      <c r="A12" s="171">
        <v>4</v>
      </c>
      <c r="B12" s="172" t="s">
        <v>83</v>
      </c>
      <c r="C12" s="200">
        <f>'[3]May 2021'!H12</f>
        <v>1909.589999999999</v>
      </c>
      <c r="D12" s="200">
        <v>0</v>
      </c>
      <c r="E12" s="200">
        <f>'[3]May 2021'!E12+D12</f>
        <v>0</v>
      </c>
      <c r="F12" s="200">
        <v>0</v>
      </c>
      <c r="G12" s="200">
        <f>'[3]May 2021'!G12+'[3]June 2021'!F12</f>
        <v>64.61</v>
      </c>
      <c r="H12" s="200">
        <f t="shared" si="0"/>
        <v>1909.589999999999</v>
      </c>
      <c r="I12" s="200">
        <f>'[3]May 2021'!N12</f>
        <v>122.61299999999999</v>
      </c>
      <c r="J12" s="203">
        <v>0.27</v>
      </c>
      <c r="K12" s="200">
        <f>'[3]May 2021'!K12+'[3]June 2021'!J12</f>
        <v>0.59000000000000008</v>
      </c>
      <c r="L12" s="200">
        <v>0</v>
      </c>
      <c r="M12" s="200">
        <f>'[3]May 2021'!M12+'[3]June 2021'!L12</f>
        <v>0</v>
      </c>
      <c r="N12" s="200">
        <f t="shared" si="1"/>
        <v>122.88299999999998</v>
      </c>
      <c r="O12" s="201">
        <f>'[3]May 2021'!T12</f>
        <v>326.75</v>
      </c>
      <c r="P12" s="200">
        <v>0</v>
      </c>
      <c r="Q12" s="200">
        <f>'[3]May 2021'!Q12+'[3]June 2021'!P12</f>
        <v>78.11</v>
      </c>
      <c r="R12" s="200">
        <v>0</v>
      </c>
      <c r="S12" s="200">
        <f>'[3]May 2021'!S12+'[3]June 2021'!R12</f>
        <v>0</v>
      </c>
      <c r="T12" s="201">
        <f t="shared" si="2"/>
        <v>326.75</v>
      </c>
      <c r="U12" s="201">
        <f t="shared" si="3"/>
        <v>2359.222999999999</v>
      </c>
    </row>
    <row r="13" spans="1:21" ht="38.25" customHeight="1" x14ac:dyDescent="0.45">
      <c r="A13" s="171">
        <v>5</v>
      </c>
      <c r="B13" s="172" t="s">
        <v>84</v>
      </c>
      <c r="C13" s="200">
        <f>'[3]May 2021'!H13</f>
        <v>1014.7699999999998</v>
      </c>
      <c r="D13" s="200">
        <v>0</v>
      </c>
      <c r="E13" s="200">
        <f>'[3]May 2021'!E13+D13</f>
        <v>0</v>
      </c>
      <c r="F13" s="200">
        <v>0</v>
      </c>
      <c r="G13" s="200">
        <f>'[3]May 2021'!G13+'[3]June 2021'!F13</f>
        <v>0</v>
      </c>
      <c r="H13" s="200">
        <f t="shared" si="0"/>
        <v>1014.7699999999998</v>
      </c>
      <c r="I13" s="200">
        <f>'[3]May 2021'!N13</f>
        <v>142.36400000000003</v>
      </c>
      <c r="J13" s="203">
        <v>0.1</v>
      </c>
      <c r="K13" s="200">
        <f>'[3]May 2021'!K13+'[3]June 2021'!J13</f>
        <v>1.53</v>
      </c>
      <c r="L13" s="200">
        <v>0</v>
      </c>
      <c r="M13" s="200">
        <f>'[3]May 2021'!M13+'[3]June 2021'!L13</f>
        <v>0</v>
      </c>
      <c r="N13" s="200">
        <f t="shared" si="1"/>
        <v>142.46400000000003</v>
      </c>
      <c r="O13" s="201">
        <f>'[3]May 2021'!T13</f>
        <v>85.32</v>
      </c>
      <c r="P13" s="200">
        <v>0</v>
      </c>
      <c r="Q13" s="200">
        <f>'[3]May 2021'!Q13+'[3]June 2021'!P13</f>
        <v>0</v>
      </c>
      <c r="R13" s="200">
        <v>0</v>
      </c>
      <c r="S13" s="200">
        <f>'[3]May 2021'!S13+'[3]June 2021'!R13</f>
        <v>0</v>
      </c>
      <c r="T13" s="201">
        <f t="shared" si="2"/>
        <v>85.32</v>
      </c>
      <c r="U13" s="201">
        <f t="shared" si="3"/>
        <v>1242.5539999999996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'[3]May 2021'!H14</f>
        <v>2182.1799999999994</v>
      </c>
      <c r="D14" s="200">
        <v>0.15</v>
      </c>
      <c r="E14" s="200">
        <f>'[3]May 2021'!E14+D14</f>
        <v>0.15</v>
      </c>
      <c r="F14" s="200">
        <v>0</v>
      </c>
      <c r="G14" s="200">
        <f>'[3]May 2021'!G14+'[3]June 2021'!F14</f>
        <v>0</v>
      </c>
      <c r="H14" s="200">
        <f t="shared" si="0"/>
        <v>2182.3299999999995</v>
      </c>
      <c r="I14" s="200">
        <f>'[3]May 2021'!N14</f>
        <v>194.31399999999996</v>
      </c>
      <c r="J14" s="204">
        <v>2.06</v>
      </c>
      <c r="K14" s="200">
        <f>'[3]May 2021'!K14+'[3]June 2021'!J14</f>
        <v>4.3970000000000002</v>
      </c>
      <c r="L14" s="200">
        <v>0</v>
      </c>
      <c r="M14" s="200">
        <f>'[3]May 2021'!M14+'[3]June 2021'!L14</f>
        <v>0</v>
      </c>
      <c r="N14" s="200">
        <f t="shared" si="1"/>
        <v>196.37399999999997</v>
      </c>
      <c r="O14" s="201">
        <f>'[3]May 2021'!T14</f>
        <v>318.15999999999997</v>
      </c>
      <c r="P14" s="200">
        <v>0</v>
      </c>
      <c r="Q14" s="200">
        <f>'[3]May 2021'!Q14+'[3]June 2021'!P14</f>
        <v>0</v>
      </c>
      <c r="R14" s="200">
        <v>0</v>
      </c>
      <c r="S14" s="200">
        <f>'[3]May 2021'!S14+'[3]June 2021'!R14</f>
        <v>0</v>
      </c>
      <c r="T14" s="201">
        <f t="shared" si="2"/>
        <v>318.15999999999997</v>
      </c>
      <c r="U14" s="201">
        <f t="shared" si="3"/>
        <v>2696.8639999999991</v>
      </c>
    </row>
    <row r="15" spans="1:21" s="111" customFormat="1" ht="38.25" customHeight="1" x14ac:dyDescent="0.4">
      <c r="A15" s="323" t="s">
        <v>86</v>
      </c>
      <c r="B15" s="324"/>
      <c r="C15" s="202">
        <f>SUM(C12:C14)</f>
        <v>5106.5399999999981</v>
      </c>
      <c r="D15" s="202">
        <f t="shared" ref="D15:U15" si="5">SUM(D12:D14)</f>
        <v>0.15</v>
      </c>
      <c r="E15" s="202">
        <f t="shared" si="5"/>
        <v>0.15</v>
      </c>
      <c r="F15" s="202">
        <f t="shared" si="5"/>
        <v>0</v>
      </c>
      <c r="G15" s="202">
        <f t="shared" si="5"/>
        <v>64.61</v>
      </c>
      <c r="H15" s="202">
        <f t="shared" si="5"/>
        <v>5106.6899999999987</v>
      </c>
      <c r="I15" s="202">
        <f t="shared" si="5"/>
        <v>459.291</v>
      </c>
      <c r="J15" s="202">
        <f t="shared" si="5"/>
        <v>2.4300000000000002</v>
      </c>
      <c r="K15" s="202">
        <f t="shared" si="5"/>
        <v>6.5170000000000003</v>
      </c>
      <c r="L15" s="202">
        <f t="shared" si="5"/>
        <v>0</v>
      </c>
      <c r="M15" s="202">
        <f t="shared" si="5"/>
        <v>0</v>
      </c>
      <c r="N15" s="202">
        <f t="shared" si="5"/>
        <v>461.72099999999995</v>
      </c>
      <c r="O15" s="202">
        <f t="shared" si="5"/>
        <v>730.23</v>
      </c>
      <c r="P15" s="202">
        <f t="shared" si="5"/>
        <v>0</v>
      </c>
      <c r="Q15" s="202">
        <f t="shared" si="5"/>
        <v>78.11</v>
      </c>
      <c r="R15" s="202">
        <f t="shared" si="5"/>
        <v>0</v>
      </c>
      <c r="S15" s="202">
        <f t="shared" si="5"/>
        <v>0</v>
      </c>
      <c r="T15" s="202">
        <f t="shared" si="5"/>
        <v>730.23</v>
      </c>
      <c r="U15" s="202">
        <f t="shared" si="5"/>
        <v>6298.6409999999978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'[3]May 2021'!H16</f>
        <v>1895.8719999999994</v>
      </c>
      <c r="D16" s="200">
        <v>0.39</v>
      </c>
      <c r="E16" s="200">
        <f>'[3]May 2021'!E16+D16</f>
        <v>2.266</v>
      </c>
      <c r="F16" s="200">
        <v>0.19</v>
      </c>
      <c r="G16" s="200">
        <f>'[3]May 2021'!G16+'[3]June 2021'!F16</f>
        <v>24.19</v>
      </c>
      <c r="H16" s="200">
        <f t="shared" si="0"/>
        <v>1896.0719999999994</v>
      </c>
      <c r="I16" s="200">
        <f>'[3]May 2021'!N16</f>
        <v>65.735000000000028</v>
      </c>
      <c r="J16" s="200">
        <v>0.03</v>
      </c>
      <c r="K16" s="200">
        <f>'[3]May 2021'!K16+'[3]June 2021'!J16</f>
        <v>0.28600000000000003</v>
      </c>
      <c r="L16" s="200">
        <v>0</v>
      </c>
      <c r="M16" s="200">
        <f>'[3]May 2021'!M16+'[3]June 2021'!L16</f>
        <v>0</v>
      </c>
      <c r="N16" s="200">
        <f t="shared" si="1"/>
        <v>65.765000000000029</v>
      </c>
      <c r="O16" s="201">
        <f>'[3]May 2021'!T16</f>
        <v>77.149000000000001</v>
      </c>
      <c r="P16" s="200">
        <v>0.74</v>
      </c>
      <c r="Q16" s="200">
        <f>'[3]May 2021'!Q16+'[3]June 2021'!P16</f>
        <v>1.1800000000000002</v>
      </c>
      <c r="R16" s="200">
        <v>0</v>
      </c>
      <c r="S16" s="200">
        <f>'[3]May 2021'!S16+'[3]June 2021'!R16</f>
        <v>0</v>
      </c>
      <c r="T16" s="201">
        <f t="shared" si="2"/>
        <v>77.888999999999996</v>
      </c>
      <c r="U16" s="201">
        <f t="shared" si="3"/>
        <v>2039.7259999999994</v>
      </c>
    </row>
    <row r="17" spans="1:21" ht="38.25" customHeight="1" x14ac:dyDescent="0.45">
      <c r="A17" s="171">
        <v>9</v>
      </c>
      <c r="B17" s="172" t="s">
        <v>120</v>
      </c>
      <c r="C17" s="200">
        <f>'[3]May 2021'!H17</f>
        <v>734.11399999999981</v>
      </c>
      <c r="D17" s="200">
        <v>0</v>
      </c>
      <c r="E17" s="200">
        <f>'[3]May 2021'!E17+D17</f>
        <v>0</v>
      </c>
      <c r="F17" s="200">
        <v>77.06</v>
      </c>
      <c r="G17" s="200">
        <f>'[3]May 2021'!G17+'[3]June 2021'!F17</f>
        <v>77.06</v>
      </c>
      <c r="H17" s="200">
        <f t="shared" si="0"/>
        <v>657.05399999999986</v>
      </c>
      <c r="I17" s="200">
        <f>'[3]May 2021'!N17</f>
        <v>22.416999999999994</v>
      </c>
      <c r="J17" s="200">
        <v>1.03</v>
      </c>
      <c r="K17" s="200">
        <f>'[3]May 2021'!K17+'[3]June 2021'!J17</f>
        <v>1.1000000000000001</v>
      </c>
      <c r="L17" s="200">
        <v>4.09</v>
      </c>
      <c r="M17" s="200">
        <f>'[3]May 2021'!M17+'[3]June 2021'!L17</f>
        <v>4.09</v>
      </c>
      <c r="N17" s="200">
        <f t="shared" si="1"/>
        <v>19.356999999999996</v>
      </c>
      <c r="O17" s="201">
        <f>'[3]May 2021'!T17</f>
        <v>358.13099999999997</v>
      </c>
      <c r="P17" s="200">
        <v>49.84</v>
      </c>
      <c r="Q17" s="200">
        <f>'[3]May 2021'!Q17+'[3]June 2021'!P17</f>
        <v>49.940000000000005</v>
      </c>
      <c r="R17" s="200">
        <v>0</v>
      </c>
      <c r="S17" s="200">
        <f>'[3]May 2021'!S17+'[3]June 2021'!R17</f>
        <v>0</v>
      </c>
      <c r="T17" s="201">
        <f t="shared" si="2"/>
        <v>407.971</v>
      </c>
      <c r="U17" s="201">
        <f t="shared" si="3"/>
        <v>1084.3819999999998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'[3]May 2021'!H18</f>
        <v>827.89499999999953</v>
      </c>
      <c r="D18" s="200">
        <v>0.06</v>
      </c>
      <c r="E18" s="200">
        <f>'[3]May 2021'!E18+D18</f>
        <v>0.75</v>
      </c>
      <c r="F18" s="200">
        <v>0</v>
      </c>
      <c r="G18" s="200">
        <f>'[3]May 2021'!G18+'[3]June 2021'!F18</f>
        <v>0</v>
      </c>
      <c r="H18" s="200">
        <f t="shared" si="0"/>
        <v>827.95499999999947</v>
      </c>
      <c r="I18" s="200">
        <f>'[3]May 2021'!N18</f>
        <v>36.084999999999987</v>
      </c>
      <c r="J18" s="200">
        <v>0.03</v>
      </c>
      <c r="K18" s="200">
        <f>'[3]May 2021'!K18+'[3]June 2021'!J18</f>
        <v>0.08</v>
      </c>
      <c r="L18" s="200">
        <v>0</v>
      </c>
      <c r="M18" s="200">
        <f>'[3]May 2021'!M18+'[3]June 2021'!L18</f>
        <v>0</v>
      </c>
      <c r="N18" s="200">
        <f t="shared" si="1"/>
        <v>36.114999999999988</v>
      </c>
      <c r="O18" s="201">
        <f>'[3]May 2021'!T18</f>
        <v>60.458000000000006</v>
      </c>
      <c r="P18" s="200">
        <v>1.6</v>
      </c>
      <c r="Q18" s="200">
        <f>'[3]May 2021'!Q18+'[3]June 2021'!P18</f>
        <v>1.6</v>
      </c>
      <c r="R18" s="200">
        <v>0</v>
      </c>
      <c r="S18" s="200">
        <f>'[3]May 2021'!S18+'[3]June 2021'!R18</f>
        <v>0</v>
      </c>
      <c r="T18" s="201">
        <f t="shared" si="2"/>
        <v>62.058000000000007</v>
      </c>
      <c r="U18" s="201">
        <f t="shared" si="3"/>
        <v>926.12799999999947</v>
      </c>
    </row>
    <row r="19" spans="1:21" s="111" customFormat="1" ht="38.25" customHeight="1" x14ac:dyDescent="0.4">
      <c r="A19" s="323" t="s">
        <v>89</v>
      </c>
      <c r="B19" s="324"/>
      <c r="C19" s="202">
        <f>SUM(C16:C18)</f>
        <v>3457.8809999999985</v>
      </c>
      <c r="D19" s="202">
        <f t="shared" ref="D19:U19" si="6">SUM(D16:D18)</f>
        <v>0.45</v>
      </c>
      <c r="E19" s="202">
        <f t="shared" si="6"/>
        <v>3.016</v>
      </c>
      <c r="F19" s="202">
        <f t="shared" si="6"/>
        <v>77.25</v>
      </c>
      <c r="G19" s="202">
        <f t="shared" si="6"/>
        <v>101.25</v>
      </c>
      <c r="H19" s="202">
        <f t="shared" si="6"/>
        <v>3381.0809999999988</v>
      </c>
      <c r="I19" s="202">
        <f t="shared" si="6"/>
        <v>124.23699999999999</v>
      </c>
      <c r="J19" s="202">
        <f t="shared" si="6"/>
        <v>1.0900000000000001</v>
      </c>
      <c r="K19" s="202">
        <f t="shared" si="6"/>
        <v>1.4660000000000002</v>
      </c>
      <c r="L19" s="202">
        <f t="shared" si="6"/>
        <v>4.09</v>
      </c>
      <c r="M19" s="202">
        <f t="shared" si="6"/>
        <v>4.09</v>
      </c>
      <c r="N19" s="202">
        <f t="shared" si="6"/>
        <v>121.23700000000002</v>
      </c>
      <c r="O19" s="202">
        <f t="shared" si="6"/>
        <v>495.738</v>
      </c>
      <c r="P19" s="202">
        <f t="shared" si="6"/>
        <v>52.180000000000007</v>
      </c>
      <c r="Q19" s="202">
        <f t="shared" si="6"/>
        <v>52.720000000000006</v>
      </c>
      <c r="R19" s="202">
        <f t="shared" si="6"/>
        <v>0</v>
      </c>
      <c r="S19" s="202">
        <f t="shared" si="6"/>
        <v>0</v>
      </c>
      <c r="T19" s="202">
        <f t="shared" si="6"/>
        <v>547.91800000000001</v>
      </c>
      <c r="U19" s="202">
        <f t="shared" si="6"/>
        <v>4050.235999999999</v>
      </c>
    </row>
    <row r="20" spans="1:21" ht="38.25" customHeight="1" x14ac:dyDescent="0.45">
      <c r="A20" s="171">
        <v>8</v>
      </c>
      <c r="B20" s="172" t="s">
        <v>91</v>
      </c>
      <c r="C20" s="200">
        <f>'[3]May 2021'!H20</f>
        <v>1409.1349999999995</v>
      </c>
      <c r="D20" s="200">
        <v>1.02</v>
      </c>
      <c r="E20" s="200">
        <f>'[3]May 2021'!E20+D20</f>
        <v>1.5150000000000001</v>
      </c>
      <c r="F20" s="200">
        <v>56</v>
      </c>
      <c r="G20" s="200">
        <f>'[3]May 2021'!G20+'[3]June 2021'!F20</f>
        <v>56</v>
      </c>
      <c r="H20" s="200">
        <f t="shared" si="0"/>
        <v>1354.1549999999995</v>
      </c>
      <c r="I20" s="200">
        <f>'[3]May 2021'!N20</f>
        <v>144.94499999999999</v>
      </c>
      <c r="J20" s="200">
        <v>0.23</v>
      </c>
      <c r="K20" s="200">
        <f>'[3]May 2021'!K20+'[3]June 2021'!J20</f>
        <v>0.48</v>
      </c>
      <c r="L20" s="200">
        <v>0</v>
      </c>
      <c r="M20" s="200">
        <f>'[3]May 2021'!M20+'[3]June 2021'!L20</f>
        <v>0</v>
      </c>
      <c r="N20" s="200">
        <f t="shared" si="1"/>
        <v>145.17499999999998</v>
      </c>
      <c r="O20" s="201">
        <f>'[3]May 2021'!T20</f>
        <v>284.72399999999993</v>
      </c>
      <c r="P20" s="200">
        <v>56.07</v>
      </c>
      <c r="Q20" s="200">
        <f>'[3]May 2021'!Q20+'[3]June 2021'!P20</f>
        <v>56.07</v>
      </c>
      <c r="R20" s="200">
        <v>0</v>
      </c>
      <c r="S20" s="200">
        <f>'[3]May 2021'!S20+'[3]June 2021'!R20</f>
        <v>0</v>
      </c>
      <c r="T20" s="201">
        <f t="shared" si="2"/>
        <v>340.79399999999993</v>
      </c>
      <c r="U20" s="201">
        <f t="shared" si="3"/>
        <v>1840.1239999999993</v>
      </c>
    </row>
    <row r="21" spans="1:21" ht="38.25" customHeight="1" x14ac:dyDescent="0.45">
      <c r="A21" s="171">
        <v>9</v>
      </c>
      <c r="B21" s="172" t="s">
        <v>90</v>
      </c>
      <c r="C21" s="200">
        <f>'[3]May 2021'!H21</f>
        <v>898.61999999999989</v>
      </c>
      <c r="D21" s="200">
        <v>0</v>
      </c>
      <c r="E21" s="200">
        <f>'[3]May 2021'!E21+D21</f>
        <v>0</v>
      </c>
      <c r="F21" s="200">
        <v>24.3</v>
      </c>
      <c r="G21" s="200">
        <f>'[3]May 2021'!G21+'[3]June 2021'!F21</f>
        <v>24.3</v>
      </c>
      <c r="H21" s="200">
        <f t="shared" si="0"/>
        <v>874.31999999999994</v>
      </c>
      <c r="I21" s="200">
        <f>'[3]May 2021'!N21</f>
        <v>46.483000000000004</v>
      </c>
      <c r="J21" s="200">
        <v>0</v>
      </c>
      <c r="K21" s="200">
        <f>'[3]May 2021'!K21+'[3]June 2021'!J21</f>
        <v>0.12</v>
      </c>
      <c r="L21" s="200">
        <v>0</v>
      </c>
      <c r="M21" s="200">
        <f>'[3]May 2021'!M21+'[3]June 2021'!L21</f>
        <v>0</v>
      </c>
      <c r="N21" s="200">
        <f t="shared" si="1"/>
        <v>46.483000000000004</v>
      </c>
      <c r="O21" s="201">
        <f>'[3]May 2021'!T21</f>
        <v>151.93</v>
      </c>
      <c r="P21" s="200">
        <v>24.3</v>
      </c>
      <c r="Q21" s="200">
        <f>'[3]May 2021'!Q21+'[3]June 2021'!P21</f>
        <v>24.3</v>
      </c>
      <c r="R21" s="200">
        <v>0</v>
      </c>
      <c r="S21" s="200">
        <f>'[3]May 2021'!S21+'[3]June 2021'!R21</f>
        <v>0</v>
      </c>
      <c r="T21" s="201">
        <f t="shared" si="2"/>
        <v>176.23000000000002</v>
      </c>
      <c r="U21" s="201">
        <f t="shared" si="3"/>
        <v>1097.0329999999999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'[3]May 2021'!H22</f>
        <v>599.55999999999983</v>
      </c>
      <c r="D22" s="200">
        <v>0</v>
      </c>
      <c r="E22" s="200">
        <f>'[3]May 2021'!E22+D22</f>
        <v>0</v>
      </c>
      <c r="F22" s="200">
        <v>269.70999999999998</v>
      </c>
      <c r="G22" s="200">
        <f>'[3]May 2021'!G22+'[3]June 2021'!F22</f>
        <v>269.70999999999998</v>
      </c>
      <c r="H22" s="200">
        <f t="shared" si="0"/>
        <v>329.84999999999985</v>
      </c>
      <c r="I22" s="200">
        <f>'[3]May 2021'!N22</f>
        <v>28.630000000000006</v>
      </c>
      <c r="J22" s="200">
        <v>7.0000000000000007E-2</v>
      </c>
      <c r="K22" s="200">
        <f>'[3]May 2021'!K22+'[3]June 2021'!J22</f>
        <v>1.58</v>
      </c>
      <c r="L22" s="200">
        <v>12.74</v>
      </c>
      <c r="M22" s="200">
        <f>'[3]May 2021'!M22+'[3]June 2021'!L22</f>
        <v>12.74</v>
      </c>
      <c r="N22" s="200">
        <f t="shared" si="1"/>
        <v>15.960000000000006</v>
      </c>
      <c r="O22" s="201">
        <f>'[3]May 2021'!T22</f>
        <v>291.01</v>
      </c>
      <c r="P22" s="200">
        <v>300.51</v>
      </c>
      <c r="Q22" s="200">
        <f>'[3]May 2021'!Q22+'[3]June 2021'!P22</f>
        <v>300.51</v>
      </c>
      <c r="R22" s="200">
        <v>5.72</v>
      </c>
      <c r="S22" s="200">
        <f>'[3]May 2021'!S22+'[3]June 2021'!R22</f>
        <v>5.72</v>
      </c>
      <c r="T22" s="201">
        <f t="shared" si="2"/>
        <v>585.79999999999995</v>
      </c>
      <c r="U22" s="201">
        <f t="shared" si="3"/>
        <v>931.60999999999979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'[3]May 2021'!H23</f>
        <v>1161.5720000000001</v>
      </c>
      <c r="D23" s="200">
        <v>2.25</v>
      </c>
      <c r="E23" s="200">
        <f>'[3]May 2021'!E23+D23</f>
        <v>6.7360000000000007</v>
      </c>
      <c r="F23" s="200">
        <v>0</v>
      </c>
      <c r="G23" s="200">
        <f>'[3]May 2021'!G23+'[3]June 2021'!F23</f>
        <v>0</v>
      </c>
      <c r="H23" s="200">
        <f t="shared" si="0"/>
        <v>1163.8220000000001</v>
      </c>
      <c r="I23" s="200">
        <f>'[3]May 2021'!N23</f>
        <v>10.293999999999997</v>
      </c>
      <c r="J23" s="200">
        <v>0.3</v>
      </c>
      <c r="K23" s="200">
        <f>'[3]May 2021'!K23+'[3]June 2021'!J23</f>
        <v>0.42399999999999999</v>
      </c>
      <c r="L23" s="200">
        <v>0</v>
      </c>
      <c r="M23" s="200">
        <f>'[3]May 2021'!M23+'[3]June 2021'!L23</f>
        <v>0</v>
      </c>
      <c r="N23" s="200">
        <f t="shared" si="1"/>
        <v>10.593999999999998</v>
      </c>
      <c r="O23" s="201">
        <f>'[3]May 2021'!T23</f>
        <v>145.57</v>
      </c>
      <c r="P23" s="200">
        <v>0</v>
      </c>
      <c r="Q23" s="200">
        <f>'[3]May 2021'!Q23+'[3]June 2021'!P23</f>
        <v>0</v>
      </c>
      <c r="R23" s="200">
        <v>0</v>
      </c>
      <c r="S23" s="200">
        <f>'[3]May 2021'!S23+'[3]June 2021'!R23</f>
        <v>0</v>
      </c>
      <c r="T23" s="201">
        <f t="shared" si="2"/>
        <v>145.57</v>
      </c>
      <c r="U23" s="201">
        <f t="shared" si="3"/>
        <v>1319.9860000000001</v>
      </c>
    </row>
    <row r="24" spans="1:21" s="111" customFormat="1" ht="38.25" customHeight="1" x14ac:dyDescent="0.4">
      <c r="A24" s="322" t="s">
        <v>94</v>
      </c>
      <c r="B24" s="322"/>
      <c r="C24" s="202">
        <f>SUM(C20:C23)</f>
        <v>4068.8869999999993</v>
      </c>
      <c r="D24" s="202">
        <f t="shared" ref="D24:U24" si="7">SUM(D20:D23)</f>
        <v>3.27</v>
      </c>
      <c r="E24" s="202">
        <f t="shared" si="7"/>
        <v>8.2510000000000012</v>
      </c>
      <c r="F24" s="202">
        <f t="shared" si="7"/>
        <v>350.01</v>
      </c>
      <c r="G24" s="202">
        <f t="shared" si="7"/>
        <v>350.01</v>
      </c>
      <c r="H24" s="202">
        <f t="shared" si="7"/>
        <v>3722.1469999999995</v>
      </c>
      <c r="I24" s="202">
        <f t="shared" si="7"/>
        <v>230.35199999999998</v>
      </c>
      <c r="J24" s="202">
        <f t="shared" si="7"/>
        <v>0.60000000000000009</v>
      </c>
      <c r="K24" s="202">
        <f t="shared" si="7"/>
        <v>2.6040000000000001</v>
      </c>
      <c r="L24" s="202">
        <f t="shared" si="7"/>
        <v>12.74</v>
      </c>
      <c r="M24" s="202">
        <f t="shared" si="7"/>
        <v>12.74</v>
      </c>
      <c r="N24" s="202">
        <f t="shared" si="7"/>
        <v>218.21199999999999</v>
      </c>
      <c r="O24" s="202">
        <f t="shared" si="7"/>
        <v>873.23399999999992</v>
      </c>
      <c r="P24" s="202">
        <f t="shared" si="7"/>
        <v>380.88</v>
      </c>
      <c r="Q24" s="202">
        <f t="shared" si="7"/>
        <v>380.88</v>
      </c>
      <c r="R24" s="202">
        <f t="shared" si="7"/>
        <v>5.72</v>
      </c>
      <c r="S24" s="202">
        <f t="shared" si="7"/>
        <v>5.72</v>
      </c>
      <c r="T24" s="202">
        <f t="shared" si="7"/>
        <v>1248.3939999999998</v>
      </c>
      <c r="U24" s="202">
        <f t="shared" si="7"/>
        <v>5188.7529999999988</v>
      </c>
    </row>
    <row r="25" spans="1:21" s="145" customFormat="1" ht="38.25" customHeight="1" x14ac:dyDescent="0.4">
      <c r="A25" s="325" t="s">
        <v>95</v>
      </c>
      <c r="B25" s="326"/>
      <c r="C25" s="202">
        <f>C24+C19+C15+C11</f>
        <v>16254.512999999997</v>
      </c>
      <c r="D25" s="202">
        <f t="shared" ref="D25:U25" si="8">D24+D19+D15+D11</f>
        <v>3.87</v>
      </c>
      <c r="E25" s="202">
        <f t="shared" si="8"/>
        <v>11.417000000000002</v>
      </c>
      <c r="F25" s="202">
        <f t="shared" si="8"/>
        <v>427.26</v>
      </c>
      <c r="G25" s="202">
        <f t="shared" si="8"/>
        <v>515.87</v>
      </c>
      <c r="H25" s="202">
        <f t="shared" si="8"/>
        <v>15831.122999999998</v>
      </c>
      <c r="I25" s="202">
        <f t="shared" si="8"/>
        <v>1461.0509999999999</v>
      </c>
      <c r="J25" s="202">
        <f t="shared" si="8"/>
        <v>4.99</v>
      </c>
      <c r="K25" s="202">
        <f t="shared" si="8"/>
        <v>19.189</v>
      </c>
      <c r="L25" s="202">
        <f t="shared" si="8"/>
        <v>16.829999999999998</v>
      </c>
      <c r="M25" s="202">
        <f t="shared" si="8"/>
        <v>16.829999999999998</v>
      </c>
      <c r="N25" s="202">
        <f t="shared" si="8"/>
        <v>1449.2109999999998</v>
      </c>
      <c r="O25" s="202">
        <f t="shared" si="8"/>
        <v>3022.652</v>
      </c>
      <c r="P25" s="202">
        <f t="shared" si="8"/>
        <v>433.06</v>
      </c>
      <c r="Q25" s="202">
        <f t="shared" si="8"/>
        <v>511.77000000000004</v>
      </c>
      <c r="R25" s="202">
        <f t="shared" si="8"/>
        <v>5.72</v>
      </c>
      <c r="S25" s="202">
        <f t="shared" si="8"/>
        <v>5.72</v>
      </c>
      <c r="T25" s="202">
        <f t="shared" si="8"/>
        <v>3449.9920000000002</v>
      </c>
      <c r="U25" s="202">
        <f t="shared" si="8"/>
        <v>20730.325999999997</v>
      </c>
    </row>
    <row r="26" spans="1:21" ht="38.25" customHeight="1" x14ac:dyDescent="0.45">
      <c r="A26" s="171">
        <v>15</v>
      </c>
      <c r="B26" s="172" t="s">
        <v>96</v>
      </c>
      <c r="C26" s="200">
        <f>'[3]May 2021'!H26</f>
        <v>11579.611999999999</v>
      </c>
      <c r="D26" s="200">
        <v>10.82</v>
      </c>
      <c r="E26" s="200">
        <f>'[3]May 2021'!E26+D26</f>
        <v>17.844999999999999</v>
      </c>
      <c r="F26" s="200">
        <v>0</v>
      </c>
      <c r="G26" s="200">
        <f>'[3]May 2021'!G26+'[3]June 2021'!F26</f>
        <v>0</v>
      </c>
      <c r="H26" s="200">
        <f t="shared" si="0"/>
        <v>11590.431999999999</v>
      </c>
      <c r="I26" s="200">
        <f>'[3]May 2021'!N26</f>
        <v>0</v>
      </c>
      <c r="J26" s="200">
        <v>0</v>
      </c>
      <c r="K26" s="200">
        <f>'[3]May 2021'!K26+'[3]June 2021'!J26</f>
        <v>0</v>
      </c>
      <c r="L26" s="200">
        <v>0</v>
      </c>
      <c r="M26" s="200">
        <f>'[3]May 2021'!M26+'[3]June 2021'!L26</f>
        <v>0</v>
      </c>
      <c r="N26" s="200">
        <f t="shared" si="1"/>
        <v>0</v>
      </c>
      <c r="O26" s="201">
        <f>'[3]May 2021'!T26</f>
        <v>0</v>
      </c>
      <c r="P26" s="200">
        <v>57.38</v>
      </c>
      <c r="Q26" s="200">
        <f>'[3]May 2021'!Q26+'[3]June 2021'!P26</f>
        <v>57.38</v>
      </c>
      <c r="R26" s="200">
        <v>0</v>
      </c>
      <c r="S26" s="200">
        <f>'[3]May 2021'!S26+'[3]June 2021'!R26</f>
        <v>0</v>
      </c>
      <c r="T26" s="201">
        <f t="shared" si="2"/>
        <v>57.38</v>
      </c>
      <c r="U26" s="201">
        <f t="shared" si="3"/>
        <v>11647.811999999998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'[3]May 2021'!H27</f>
        <v>10157.706999999993</v>
      </c>
      <c r="D27" s="200">
        <v>10.3</v>
      </c>
      <c r="E27" s="200">
        <f>'[3]May 2021'!E27+D27</f>
        <v>25.15</v>
      </c>
      <c r="F27" s="200">
        <v>0</v>
      </c>
      <c r="G27" s="200">
        <f>'[3]May 2021'!G27+'[3]June 2021'!F27</f>
        <v>0</v>
      </c>
      <c r="H27" s="200">
        <f t="shared" si="0"/>
        <v>10168.006999999992</v>
      </c>
      <c r="I27" s="200">
        <f>'[3]May 2021'!N27</f>
        <v>330.27499999999998</v>
      </c>
      <c r="J27" s="200">
        <v>1.55</v>
      </c>
      <c r="K27" s="200">
        <f>'[3]May 2021'!K27+'[3]June 2021'!J27</f>
        <v>2.27</v>
      </c>
      <c r="L27" s="200">
        <v>0</v>
      </c>
      <c r="M27" s="200">
        <f>'[3]May 2021'!M27+'[3]June 2021'!L27</f>
        <v>0</v>
      </c>
      <c r="N27" s="200">
        <f t="shared" si="1"/>
        <v>331.82499999999999</v>
      </c>
      <c r="O27" s="201">
        <f>'[3]May 2021'!T27</f>
        <v>74.960000000000008</v>
      </c>
      <c r="P27" s="200">
        <v>0</v>
      </c>
      <c r="Q27" s="200">
        <f>'[3]May 2021'!Q27+'[3]June 2021'!P27</f>
        <v>0</v>
      </c>
      <c r="R27" s="200">
        <v>0</v>
      </c>
      <c r="S27" s="200">
        <f>'[3]May 2021'!S27+'[3]June 2021'!R27</f>
        <v>0</v>
      </c>
      <c r="T27" s="201">
        <f t="shared" si="2"/>
        <v>74.960000000000008</v>
      </c>
      <c r="U27" s="201">
        <f t="shared" si="3"/>
        <v>10574.791999999992</v>
      </c>
    </row>
    <row r="28" spans="1:21" s="111" customFormat="1" ht="38.25" customHeight="1" x14ac:dyDescent="0.4">
      <c r="A28" s="322" t="s">
        <v>98</v>
      </c>
      <c r="B28" s="322"/>
      <c r="C28" s="202">
        <f>SUM(C26:C27)</f>
        <v>21737.318999999992</v>
      </c>
      <c r="D28" s="202">
        <f t="shared" ref="D28:U28" si="9">SUM(D26:D27)</f>
        <v>21.12</v>
      </c>
      <c r="E28" s="202">
        <f t="shared" si="9"/>
        <v>42.994999999999997</v>
      </c>
      <c r="F28" s="202">
        <f t="shared" si="9"/>
        <v>0</v>
      </c>
      <c r="G28" s="202">
        <f t="shared" si="9"/>
        <v>0</v>
      </c>
      <c r="H28" s="202">
        <f t="shared" si="9"/>
        <v>21758.438999999991</v>
      </c>
      <c r="I28" s="202">
        <f t="shared" si="9"/>
        <v>330.27499999999998</v>
      </c>
      <c r="J28" s="202">
        <f t="shared" si="9"/>
        <v>1.55</v>
      </c>
      <c r="K28" s="202">
        <f t="shared" si="9"/>
        <v>2.27</v>
      </c>
      <c r="L28" s="202">
        <f t="shared" si="9"/>
        <v>0</v>
      </c>
      <c r="M28" s="202">
        <f t="shared" si="9"/>
        <v>0</v>
      </c>
      <c r="N28" s="202">
        <f t="shared" si="9"/>
        <v>331.82499999999999</v>
      </c>
      <c r="O28" s="202">
        <f t="shared" si="9"/>
        <v>74.960000000000008</v>
      </c>
      <c r="P28" s="202">
        <f t="shared" si="9"/>
        <v>57.38</v>
      </c>
      <c r="Q28" s="202">
        <f t="shared" si="9"/>
        <v>57.38</v>
      </c>
      <c r="R28" s="202">
        <f t="shared" si="9"/>
        <v>0</v>
      </c>
      <c r="S28" s="202">
        <f t="shared" si="9"/>
        <v>0</v>
      </c>
      <c r="T28" s="202">
        <f t="shared" si="9"/>
        <v>132.34</v>
      </c>
      <c r="U28" s="202">
        <f t="shared" si="9"/>
        <v>22222.603999999992</v>
      </c>
    </row>
    <row r="29" spans="1:21" ht="38.25" customHeight="1" x14ac:dyDescent="0.45">
      <c r="A29" s="171">
        <v>17</v>
      </c>
      <c r="B29" s="172" t="s">
        <v>99</v>
      </c>
      <c r="C29" s="200">
        <f>'[3]May 2021'!H29</f>
        <v>6979.3469999999998</v>
      </c>
      <c r="D29" s="200">
        <v>4.54</v>
      </c>
      <c r="E29" s="200">
        <f>'[3]May 2021'!E29+D29</f>
        <v>12.8</v>
      </c>
      <c r="F29" s="200">
        <v>0</v>
      </c>
      <c r="G29" s="200">
        <f>'[3]May 2021'!G29+'[3]June 2021'!F29</f>
        <v>0</v>
      </c>
      <c r="H29" s="200">
        <f t="shared" si="0"/>
        <v>6983.8869999999997</v>
      </c>
      <c r="I29" s="200">
        <f>'[3]May 2021'!N29</f>
        <v>3.5700000000000003</v>
      </c>
      <c r="J29" s="200">
        <v>0</v>
      </c>
      <c r="K29" s="200">
        <f>'[3]May 2021'!K29+'[3]June 2021'!J29</f>
        <v>0</v>
      </c>
      <c r="L29" s="200">
        <v>0</v>
      </c>
      <c r="M29" s="200">
        <f>'[3]May 2021'!M29+'[3]June 2021'!L29</f>
        <v>0</v>
      </c>
      <c r="N29" s="200">
        <f t="shared" si="1"/>
        <v>3.5700000000000003</v>
      </c>
      <c r="O29" s="201">
        <f>'[3]May 2021'!T29</f>
        <v>47.8</v>
      </c>
      <c r="P29" s="200">
        <v>0</v>
      </c>
      <c r="Q29" s="200">
        <f>'[3]May 2021'!Q29+'[3]June 2021'!P29</f>
        <v>0</v>
      </c>
      <c r="R29" s="200">
        <v>0</v>
      </c>
      <c r="S29" s="200">
        <f>'[3]May 2021'!S29+'[3]June 2021'!R29</f>
        <v>0</v>
      </c>
      <c r="T29" s="201">
        <f t="shared" si="2"/>
        <v>47.8</v>
      </c>
      <c r="U29" s="201">
        <f t="shared" si="3"/>
        <v>7035.2569999999996</v>
      </c>
    </row>
    <row r="30" spans="1:21" ht="38.25" customHeight="1" x14ac:dyDescent="0.45">
      <c r="A30" s="171">
        <v>18</v>
      </c>
      <c r="B30" s="172" t="s">
        <v>100</v>
      </c>
      <c r="C30" s="200">
        <f>'[3]May 2021'!H30</f>
        <v>494.27399999999994</v>
      </c>
      <c r="D30" s="200">
        <v>8.48</v>
      </c>
      <c r="E30" s="200">
        <f>'[3]May 2021'!E30+D30</f>
        <v>27.419999999999998</v>
      </c>
      <c r="F30" s="200">
        <v>0</v>
      </c>
      <c r="G30" s="200">
        <f>'[3]May 2021'!G30+'[3]June 2021'!F30</f>
        <v>0</v>
      </c>
      <c r="H30" s="200">
        <f t="shared" si="0"/>
        <v>502.75399999999996</v>
      </c>
      <c r="I30" s="200">
        <f>'[3]May 2021'!N30</f>
        <v>0</v>
      </c>
      <c r="J30" s="200">
        <v>0</v>
      </c>
      <c r="K30" s="200">
        <f>'[3]May 2021'!K30+'[3]June 2021'!J30</f>
        <v>0</v>
      </c>
      <c r="L30" s="200">
        <v>0</v>
      </c>
      <c r="M30" s="200">
        <f>'[3]May 2021'!M30+'[3]June 2021'!L30</f>
        <v>0</v>
      </c>
      <c r="N30" s="200">
        <f t="shared" si="1"/>
        <v>0</v>
      </c>
      <c r="O30" s="201">
        <f>'[3]May 2021'!T30</f>
        <v>0.22</v>
      </c>
      <c r="P30" s="200">
        <v>0</v>
      </c>
      <c r="Q30" s="200">
        <f>'[3]May 2021'!Q30+'[3]June 2021'!P30</f>
        <v>0</v>
      </c>
      <c r="R30" s="200">
        <v>0</v>
      </c>
      <c r="S30" s="200">
        <f>'[3]May 2021'!S30+'[3]June 2021'!R30</f>
        <v>0</v>
      </c>
      <c r="T30" s="201">
        <f t="shared" si="2"/>
        <v>0.22</v>
      </c>
      <c r="U30" s="201">
        <f t="shared" si="3"/>
        <v>502.97399999999999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'[3]May 2021'!H31</f>
        <v>5471.5749999999998</v>
      </c>
      <c r="D31" s="200">
        <v>0.56000000000000005</v>
      </c>
      <c r="E31" s="200">
        <f>'[3]May 2021'!E31+D31</f>
        <v>2.38</v>
      </c>
      <c r="F31" s="200">
        <v>0</v>
      </c>
      <c r="G31" s="200">
        <f>'[3]May 2021'!G31+'[3]June 2021'!F31</f>
        <v>0</v>
      </c>
      <c r="H31" s="200">
        <f t="shared" si="0"/>
        <v>5472.1350000000002</v>
      </c>
      <c r="I31" s="200">
        <f>'[3]May 2021'!N31</f>
        <v>32.010000000000005</v>
      </c>
      <c r="J31" s="200">
        <v>0</v>
      </c>
      <c r="K31" s="200">
        <f>'[3]May 2021'!K31+'[3]June 2021'!J31</f>
        <v>0</v>
      </c>
      <c r="L31" s="200">
        <v>0</v>
      </c>
      <c r="M31" s="200">
        <f>'[3]May 2021'!M31+'[3]June 2021'!L31</f>
        <v>0</v>
      </c>
      <c r="N31" s="200">
        <f t="shared" si="1"/>
        <v>32.010000000000005</v>
      </c>
      <c r="O31" s="201">
        <f>'[3]May 2021'!T31</f>
        <v>128.47999999999999</v>
      </c>
      <c r="P31" s="200">
        <v>0</v>
      </c>
      <c r="Q31" s="200">
        <f>'[3]May 2021'!Q31+'[3]June 2021'!P31</f>
        <v>80.19</v>
      </c>
      <c r="R31" s="200">
        <v>0</v>
      </c>
      <c r="S31" s="200">
        <f>'[3]May 2021'!S31+'[3]June 2021'!R31</f>
        <v>0</v>
      </c>
      <c r="T31" s="201">
        <f t="shared" si="2"/>
        <v>128.47999999999999</v>
      </c>
      <c r="U31" s="201">
        <f t="shared" si="3"/>
        <v>5632.625</v>
      </c>
    </row>
    <row r="32" spans="1:21" ht="38.25" customHeight="1" x14ac:dyDescent="0.45">
      <c r="A32" s="171">
        <v>20</v>
      </c>
      <c r="B32" s="172" t="s">
        <v>102</v>
      </c>
      <c r="C32" s="200">
        <f>'[3]May 2021'!H32</f>
        <v>4487.3580000000002</v>
      </c>
      <c r="D32" s="200">
        <v>14.97</v>
      </c>
      <c r="E32" s="200">
        <f>'[3]May 2021'!E32+D32</f>
        <v>23.59</v>
      </c>
      <c r="F32" s="200">
        <v>0</v>
      </c>
      <c r="G32" s="200">
        <f>'[3]May 2021'!G32+'[3]June 2021'!F32</f>
        <v>0</v>
      </c>
      <c r="H32" s="200">
        <f t="shared" si="0"/>
        <v>4502.3280000000004</v>
      </c>
      <c r="I32" s="200">
        <f>'[3]May 2021'!N32</f>
        <v>60.490000000000009</v>
      </c>
      <c r="J32" s="200">
        <v>2.0299999999999998</v>
      </c>
      <c r="K32" s="200">
        <f>'[3]May 2021'!K32+'[3]June 2021'!J32</f>
        <v>4.66</v>
      </c>
      <c r="L32" s="200">
        <v>0</v>
      </c>
      <c r="M32" s="200">
        <f>'[3]May 2021'!M32+'[3]June 2021'!L32</f>
        <v>0</v>
      </c>
      <c r="N32" s="200">
        <f t="shared" si="1"/>
        <v>62.52000000000001</v>
      </c>
      <c r="O32" s="201">
        <f>'[3]May 2021'!T32</f>
        <v>271.04999999999995</v>
      </c>
      <c r="P32" s="200">
        <v>0</v>
      </c>
      <c r="Q32" s="200">
        <f>'[3]May 2021'!Q32+'[3]June 2021'!P32</f>
        <v>4.5</v>
      </c>
      <c r="R32" s="200">
        <v>0</v>
      </c>
      <c r="S32" s="200">
        <f>'[3]May 2021'!S32+'[3]June 2021'!R32</f>
        <v>0</v>
      </c>
      <c r="T32" s="201">
        <f t="shared" si="2"/>
        <v>271.04999999999995</v>
      </c>
      <c r="U32" s="201">
        <f t="shared" si="3"/>
        <v>4835.898000000001</v>
      </c>
    </row>
    <row r="33" spans="1:21" s="111" customFormat="1" ht="38.25" customHeight="1" x14ac:dyDescent="0.4">
      <c r="A33" s="322" t="s">
        <v>99</v>
      </c>
      <c r="B33" s="322"/>
      <c r="C33" s="202">
        <f>SUM(C29:C32)</f>
        <v>17432.554</v>
      </c>
      <c r="D33" s="202">
        <f t="shared" ref="D33:U33" si="10">SUM(D29:D32)</f>
        <v>28.55</v>
      </c>
      <c r="E33" s="202">
        <f t="shared" si="10"/>
        <v>66.19</v>
      </c>
      <c r="F33" s="202">
        <f t="shared" si="10"/>
        <v>0</v>
      </c>
      <c r="G33" s="202">
        <f t="shared" si="10"/>
        <v>0</v>
      </c>
      <c r="H33" s="202">
        <f t="shared" si="10"/>
        <v>17461.103999999999</v>
      </c>
      <c r="I33" s="202">
        <f t="shared" si="10"/>
        <v>96.070000000000022</v>
      </c>
      <c r="J33" s="202">
        <f t="shared" si="10"/>
        <v>2.0299999999999998</v>
      </c>
      <c r="K33" s="202">
        <f t="shared" si="10"/>
        <v>4.66</v>
      </c>
      <c r="L33" s="202">
        <f t="shared" si="10"/>
        <v>0</v>
      </c>
      <c r="M33" s="202">
        <f t="shared" si="10"/>
        <v>0</v>
      </c>
      <c r="N33" s="202">
        <f t="shared" si="10"/>
        <v>98.100000000000023</v>
      </c>
      <c r="O33" s="202">
        <f t="shared" si="10"/>
        <v>447.54999999999995</v>
      </c>
      <c r="P33" s="202">
        <f t="shared" si="10"/>
        <v>0</v>
      </c>
      <c r="Q33" s="202">
        <f t="shared" si="10"/>
        <v>84.69</v>
      </c>
      <c r="R33" s="202">
        <f t="shared" si="10"/>
        <v>0</v>
      </c>
      <c r="S33" s="202">
        <f t="shared" si="10"/>
        <v>0</v>
      </c>
      <c r="T33" s="202">
        <f t="shared" si="10"/>
        <v>447.54999999999995</v>
      </c>
      <c r="U33" s="202">
        <f t="shared" si="10"/>
        <v>18006.754000000001</v>
      </c>
    </row>
    <row r="34" spans="1:21" ht="38.25" customHeight="1" x14ac:dyDescent="0.45">
      <c r="A34" s="171">
        <v>21</v>
      </c>
      <c r="B34" s="172" t="s">
        <v>103</v>
      </c>
      <c r="C34" s="200">
        <f>'[3]May 2021'!H34</f>
        <v>5801.75</v>
      </c>
      <c r="D34" s="200">
        <v>7.47</v>
      </c>
      <c r="E34" s="200">
        <f>'[3]May 2021'!E34+D34</f>
        <v>7.79</v>
      </c>
      <c r="F34" s="200">
        <v>0</v>
      </c>
      <c r="G34" s="200">
        <f>'[3]May 2021'!G34+'[3]June 2021'!F34</f>
        <v>0</v>
      </c>
      <c r="H34" s="200">
        <f t="shared" si="0"/>
        <v>5809.22</v>
      </c>
      <c r="I34" s="200">
        <f>'[3]May 2021'!N34</f>
        <v>0</v>
      </c>
      <c r="J34" s="200">
        <v>0</v>
      </c>
      <c r="K34" s="200">
        <f>'[3]May 2021'!K34+'[3]June 2021'!J34</f>
        <v>0</v>
      </c>
      <c r="L34" s="200">
        <v>0</v>
      </c>
      <c r="M34" s="200">
        <f>'[3]May 2021'!M34+'[3]June 2021'!L34</f>
        <v>0</v>
      </c>
      <c r="N34" s="200">
        <f t="shared" si="1"/>
        <v>0</v>
      </c>
      <c r="O34" s="201">
        <f>'[3]May 2021'!T34</f>
        <v>0</v>
      </c>
      <c r="P34" s="200">
        <v>0</v>
      </c>
      <c r="Q34" s="200">
        <f>'[3]May 2021'!Q34+'[3]June 2021'!P34</f>
        <v>0</v>
      </c>
      <c r="R34" s="200">
        <v>0</v>
      </c>
      <c r="S34" s="200">
        <f>'[3]May 2021'!S34+'[3]June 2021'!R34</f>
        <v>0</v>
      </c>
      <c r="T34" s="201">
        <f t="shared" si="2"/>
        <v>0</v>
      </c>
      <c r="U34" s="201">
        <f t="shared" si="3"/>
        <v>5809.22</v>
      </c>
    </row>
    <row r="35" spans="1:21" ht="38.25" customHeight="1" x14ac:dyDescent="0.45">
      <c r="A35" s="171">
        <v>22</v>
      </c>
      <c r="B35" s="172" t="s">
        <v>104</v>
      </c>
      <c r="C35" s="200">
        <f>'[3]May 2021'!H35</f>
        <v>4511.4749999999995</v>
      </c>
      <c r="D35" s="200">
        <v>0.68</v>
      </c>
      <c r="E35" s="200">
        <f>'[3]May 2021'!E35+D35</f>
        <v>3.72</v>
      </c>
      <c r="F35" s="200">
        <v>0</v>
      </c>
      <c r="G35" s="200">
        <f>'[3]May 2021'!G35+'[3]June 2021'!F35</f>
        <v>0</v>
      </c>
      <c r="H35" s="200">
        <f t="shared" si="0"/>
        <v>4512.1549999999997</v>
      </c>
      <c r="I35" s="200">
        <f>'[3]May 2021'!N35</f>
        <v>0</v>
      </c>
      <c r="J35" s="200">
        <v>0</v>
      </c>
      <c r="K35" s="200">
        <f>'[3]May 2021'!K35+'[3]June 2021'!J35</f>
        <v>0</v>
      </c>
      <c r="L35" s="200">
        <v>0</v>
      </c>
      <c r="M35" s="200">
        <f>'[3]May 2021'!M35+'[3]June 2021'!L35</f>
        <v>0</v>
      </c>
      <c r="N35" s="200">
        <f t="shared" si="1"/>
        <v>0</v>
      </c>
      <c r="O35" s="201">
        <f>'[3]May 2021'!T35</f>
        <v>16.43</v>
      </c>
      <c r="P35" s="200">
        <v>0</v>
      </c>
      <c r="Q35" s="200">
        <f>'[3]May 2021'!Q35+'[3]June 2021'!P35</f>
        <v>0</v>
      </c>
      <c r="R35" s="200">
        <v>0</v>
      </c>
      <c r="S35" s="200">
        <f>'[3]May 2021'!S35+'[3]June 2021'!R35</f>
        <v>0</v>
      </c>
      <c r="T35" s="201">
        <f t="shared" si="2"/>
        <v>16.43</v>
      </c>
      <c r="U35" s="201">
        <f t="shared" si="3"/>
        <v>4528.585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'[3]May 2021'!H36</f>
        <v>5703.1399999999985</v>
      </c>
      <c r="D36" s="200">
        <v>0</v>
      </c>
      <c r="E36" s="200">
        <f>'[3]May 2021'!E36+D36</f>
        <v>4.6700000000000008</v>
      </c>
      <c r="F36" s="200">
        <v>0</v>
      </c>
      <c r="G36" s="200">
        <f>'[3]May 2021'!G36+'[3]June 2021'!F36</f>
        <v>0</v>
      </c>
      <c r="H36" s="200">
        <f t="shared" si="0"/>
        <v>5703.1399999999985</v>
      </c>
      <c r="I36" s="200">
        <f>'[3]May 2021'!N36</f>
        <v>6.33</v>
      </c>
      <c r="J36" s="200">
        <v>0</v>
      </c>
      <c r="K36" s="200">
        <f>'[3]May 2021'!K36+'[3]June 2021'!J36</f>
        <v>0</v>
      </c>
      <c r="L36" s="200">
        <v>0</v>
      </c>
      <c r="M36" s="200">
        <f>'[3]May 2021'!M36+'[3]June 2021'!L36</f>
        <v>0</v>
      </c>
      <c r="N36" s="200">
        <f t="shared" si="1"/>
        <v>6.33</v>
      </c>
      <c r="O36" s="201">
        <f>'[3]May 2021'!T36</f>
        <v>0</v>
      </c>
      <c r="P36" s="200">
        <v>0</v>
      </c>
      <c r="Q36" s="200">
        <f>'[3]May 2021'!Q36+'[3]June 2021'!P36</f>
        <v>0</v>
      </c>
      <c r="R36" s="200">
        <v>0</v>
      </c>
      <c r="S36" s="200">
        <f>'[3]May 2021'!S36+'[3]June 2021'!R36</f>
        <v>0</v>
      </c>
      <c r="T36" s="201">
        <f t="shared" si="2"/>
        <v>0</v>
      </c>
      <c r="U36" s="201">
        <f t="shared" si="3"/>
        <v>5709.4699999999984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'[3]May 2021'!H37</f>
        <v>6978.6599999999989</v>
      </c>
      <c r="D37" s="200">
        <v>0.79</v>
      </c>
      <c r="E37" s="200">
        <f>'[3]May 2021'!E37+D37</f>
        <v>2.95</v>
      </c>
      <c r="F37" s="200">
        <v>0</v>
      </c>
      <c r="G37" s="200">
        <f>'[3]May 2021'!G37+'[3]June 2021'!F37</f>
        <v>0</v>
      </c>
      <c r="H37" s="200">
        <f t="shared" si="0"/>
        <v>6979.4499999999989</v>
      </c>
      <c r="I37" s="200">
        <f>'[3]May 2021'!N37</f>
        <v>0</v>
      </c>
      <c r="J37" s="200">
        <v>0</v>
      </c>
      <c r="K37" s="200">
        <f>'[3]May 2021'!K37+'[3]June 2021'!J37</f>
        <v>0</v>
      </c>
      <c r="L37" s="200">
        <v>0</v>
      </c>
      <c r="M37" s="200">
        <f>'[3]May 2021'!M37+'[3]June 2021'!L37</f>
        <v>0</v>
      </c>
      <c r="N37" s="200">
        <f t="shared" si="1"/>
        <v>0</v>
      </c>
      <c r="O37" s="201">
        <f>'[3]May 2021'!T37</f>
        <v>0</v>
      </c>
      <c r="P37" s="200">
        <v>0.17</v>
      </c>
      <c r="Q37" s="200">
        <f>'[3]May 2021'!Q37+'[3]June 2021'!P37</f>
        <v>0.17</v>
      </c>
      <c r="R37" s="200">
        <v>0</v>
      </c>
      <c r="S37" s="200">
        <f>'[3]May 2021'!S37+'[3]June 2021'!R37</f>
        <v>0</v>
      </c>
      <c r="T37" s="201">
        <f t="shared" si="2"/>
        <v>0.17</v>
      </c>
      <c r="U37" s="201">
        <f t="shared" si="3"/>
        <v>6979.619999999999</v>
      </c>
    </row>
    <row r="38" spans="1:21" s="111" customFormat="1" ht="38.25" customHeight="1" x14ac:dyDescent="0.4">
      <c r="A38" s="322" t="s">
        <v>107</v>
      </c>
      <c r="B38" s="322"/>
      <c r="C38" s="202">
        <f>SUM(C34:C37)</f>
        <v>22995.024999999998</v>
      </c>
      <c r="D38" s="202">
        <f t="shared" ref="D38:U38" si="11">SUM(D34:D37)</f>
        <v>8.9400000000000013</v>
      </c>
      <c r="E38" s="202">
        <f t="shared" si="11"/>
        <v>19.13</v>
      </c>
      <c r="F38" s="202">
        <f t="shared" si="11"/>
        <v>0</v>
      </c>
      <c r="G38" s="202">
        <f t="shared" si="11"/>
        <v>0</v>
      </c>
      <c r="H38" s="202">
        <f t="shared" si="11"/>
        <v>23003.964999999997</v>
      </c>
      <c r="I38" s="202">
        <f t="shared" si="11"/>
        <v>6.33</v>
      </c>
      <c r="J38" s="202">
        <f t="shared" si="11"/>
        <v>0</v>
      </c>
      <c r="K38" s="202">
        <f t="shared" si="11"/>
        <v>0</v>
      </c>
      <c r="L38" s="202">
        <f t="shared" si="11"/>
        <v>0</v>
      </c>
      <c r="M38" s="202">
        <f t="shared" si="11"/>
        <v>0</v>
      </c>
      <c r="N38" s="202">
        <f t="shared" si="11"/>
        <v>6.33</v>
      </c>
      <c r="O38" s="202">
        <f t="shared" si="11"/>
        <v>16.43</v>
      </c>
      <c r="P38" s="202">
        <f t="shared" si="11"/>
        <v>0.17</v>
      </c>
      <c r="Q38" s="202">
        <f t="shared" si="11"/>
        <v>0.17</v>
      </c>
      <c r="R38" s="202">
        <f t="shared" si="11"/>
        <v>0</v>
      </c>
      <c r="S38" s="202">
        <f t="shared" si="11"/>
        <v>0</v>
      </c>
      <c r="T38" s="202">
        <f t="shared" si="11"/>
        <v>16.600000000000001</v>
      </c>
      <c r="U38" s="202">
        <f t="shared" si="11"/>
        <v>23026.894999999997</v>
      </c>
    </row>
    <row r="39" spans="1:21" s="145" customFormat="1" ht="38.25" customHeight="1" x14ac:dyDescent="0.4">
      <c r="A39" s="322" t="s">
        <v>108</v>
      </c>
      <c r="B39" s="322"/>
      <c r="C39" s="202">
        <f>C38+C33+C28</f>
        <v>62164.897999999986</v>
      </c>
      <c r="D39" s="202">
        <f t="shared" ref="D39:U39" si="12">D38+D33+D28</f>
        <v>58.61</v>
      </c>
      <c r="E39" s="202">
        <f t="shared" si="12"/>
        <v>128.315</v>
      </c>
      <c r="F39" s="202">
        <f t="shared" si="12"/>
        <v>0</v>
      </c>
      <c r="G39" s="202">
        <f t="shared" si="12"/>
        <v>0</v>
      </c>
      <c r="H39" s="202">
        <f t="shared" si="12"/>
        <v>62223.507999999987</v>
      </c>
      <c r="I39" s="202">
        <f t="shared" si="12"/>
        <v>432.67500000000001</v>
      </c>
      <c r="J39" s="202">
        <f t="shared" si="12"/>
        <v>3.58</v>
      </c>
      <c r="K39" s="202">
        <f t="shared" si="12"/>
        <v>6.93</v>
      </c>
      <c r="L39" s="202">
        <f t="shared" si="12"/>
        <v>0</v>
      </c>
      <c r="M39" s="202">
        <f t="shared" si="12"/>
        <v>0</v>
      </c>
      <c r="N39" s="202">
        <f t="shared" si="12"/>
        <v>436.255</v>
      </c>
      <c r="O39" s="202">
        <f t="shared" si="12"/>
        <v>538.93999999999994</v>
      </c>
      <c r="P39" s="202">
        <f t="shared" si="12"/>
        <v>57.550000000000004</v>
      </c>
      <c r="Q39" s="202">
        <f t="shared" si="12"/>
        <v>142.24</v>
      </c>
      <c r="R39" s="202">
        <f t="shared" si="12"/>
        <v>0</v>
      </c>
      <c r="S39" s="202">
        <f t="shared" si="12"/>
        <v>0</v>
      </c>
      <c r="T39" s="202">
        <f t="shared" si="12"/>
        <v>596.49</v>
      </c>
      <c r="U39" s="202">
        <f t="shared" si="12"/>
        <v>63256.25299999999</v>
      </c>
    </row>
    <row r="40" spans="1:21" ht="38.25" customHeight="1" x14ac:dyDescent="0.45">
      <c r="A40" s="171">
        <v>25</v>
      </c>
      <c r="B40" s="172" t="s">
        <v>109</v>
      </c>
      <c r="C40" s="200">
        <f>'[3]May 2021'!H40</f>
        <v>14976.528000000002</v>
      </c>
      <c r="D40" s="200">
        <v>3.79</v>
      </c>
      <c r="E40" s="200">
        <f>'[3]May 2021'!E40+D40</f>
        <v>25.812999999999999</v>
      </c>
      <c r="F40" s="200">
        <v>0</v>
      </c>
      <c r="G40" s="200">
        <f>'[3]May 2021'!G40+'[3]June 2021'!F40</f>
        <v>0</v>
      </c>
      <c r="H40" s="200">
        <f t="shared" si="0"/>
        <v>14980.318000000003</v>
      </c>
      <c r="I40" s="200">
        <f>'[3]May 2021'!N40</f>
        <v>0</v>
      </c>
      <c r="J40" s="200">
        <v>0</v>
      </c>
      <c r="K40" s="200">
        <f>'[3]May 2021'!K40+'[3]June 2021'!J40</f>
        <v>0</v>
      </c>
      <c r="L40" s="200">
        <v>0</v>
      </c>
      <c r="M40" s="200">
        <f>'[3]May 2021'!M40+'[3]June 2021'!L40</f>
        <v>0</v>
      </c>
      <c r="N40" s="200">
        <f t="shared" si="1"/>
        <v>0</v>
      </c>
      <c r="O40" s="201">
        <f>'[3]May 2021'!T40</f>
        <v>0</v>
      </c>
      <c r="P40" s="200">
        <v>0</v>
      </c>
      <c r="Q40" s="200">
        <f>'[3]May 2021'!Q40+'[3]June 2021'!P40</f>
        <v>0</v>
      </c>
      <c r="R40" s="200">
        <v>0</v>
      </c>
      <c r="S40" s="200">
        <f>'[3]May 2021'!S40+'[3]June 2021'!R40</f>
        <v>0</v>
      </c>
      <c r="T40" s="201">
        <f t="shared" si="2"/>
        <v>0</v>
      </c>
      <c r="U40" s="201">
        <f t="shared" si="3"/>
        <v>14980.318000000003</v>
      </c>
    </row>
    <row r="41" spans="1:21" ht="38.25" customHeight="1" x14ac:dyDescent="0.45">
      <c r="A41" s="171">
        <v>26</v>
      </c>
      <c r="B41" s="172" t="s">
        <v>110</v>
      </c>
      <c r="C41" s="200">
        <f>'[3]May 2021'!H41</f>
        <v>9652.2509999999929</v>
      </c>
      <c r="D41" s="200">
        <v>9.82</v>
      </c>
      <c r="E41" s="200">
        <f>'[3]May 2021'!E41+D41</f>
        <v>12.86</v>
      </c>
      <c r="F41" s="200">
        <v>0</v>
      </c>
      <c r="G41" s="200">
        <f>'[3]May 2021'!G41+'[3]June 2021'!F41</f>
        <v>0</v>
      </c>
      <c r="H41" s="200">
        <f t="shared" si="0"/>
        <v>9662.0709999999926</v>
      </c>
      <c r="I41" s="200">
        <f>'[3]May 2021'!N41</f>
        <v>0</v>
      </c>
      <c r="J41" s="200">
        <v>0</v>
      </c>
      <c r="K41" s="200">
        <f>'[3]May 2021'!K41+'[3]June 2021'!J41</f>
        <v>0</v>
      </c>
      <c r="L41" s="200">
        <v>0</v>
      </c>
      <c r="M41" s="200">
        <f>'[3]May 2021'!M41+'[3]June 2021'!L41</f>
        <v>0</v>
      </c>
      <c r="N41" s="200">
        <f t="shared" si="1"/>
        <v>0</v>
      </c>
      <c r="O41" s="201">
        <f>'[3]May 2021'!T41</f>
        <v>0</v>
      </c>
      <c r="P41" s="200">
        <v>0</v>
      </c>
      <c r="Q41" s="200">
        <f>'[3]May 2021'!Q41+'[3]June 2021'!P41</f>
        <v>0</v>
      </c>
      <c r="R41" s="200">
        <v>0</v>
      </c>
      <c r="S41" s="200">
        <f>'[3]May 2021'!S41+'[3]June 2021'!R41</f>
        <v>0</v>
      </c>
      <c r="T41" s="201">
        <f t="shared" si="2"/>
        <v>0</v>
      </c>
      <c r="U41" s="201">
        <f t="shared" si="3"/>
        <v>9662.0709999999926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'[3]May 2021'!H42</f>
        <v>23529.090000000004</v>
      </c>
      <c r="D42" s="200">
        <v>24.01</v>
      </c>
      <c r="E42" s="200">
        <f>'[3]May 2021'!E42+D42</f>
        <v>43.192000000000007</v>
      </c>
      <c r="F42" s="200">
        <v>0</v>
      </c>
      <c r="G42" s="200">
        <f>'[3]May 2021'!G42+'[3]June 2021'!F42</f>
        <v>0</v>
      </c>
      <c r="H42" s="200">
        <f t="shared" si="0"/>
        <v>23553.100000000002</v>
      </c>
      <c r="I42" s="200">
        <f>'[3]May 2021'!N42</f>
        <v>0</v>
      </c>
      <c r="J42" s="200">
        <v>0</v>
      </c>
      <c r="K42" s="200">
        <f>'[3]May 2021'!K42+'[3]June 2021'!J42</f>
        <v>0</v>
      </c>
      <c r="L42" s="200">
        <v>0</v>
      </c>
      <c r="M42" s="200">
        <f>'[3]May 2021'!M42+'[3]June 2021'!L42</f>
        <v>0</v>
      </c>
      <c r="N42" s="200">
        <f t="shared" si="1"/>
        <v>0</v>
      </c>
      <c r="O42" s="201">
        <f>'[3]May 2021'!T42</f>
        <v>0</v>
      </c>
      <c r="P42" s="200">
        <v>0</v>
      </c>
      <c r="Q42" s="200">
        <f>'[3]May 2021'!Q42+'[3]June 2021'!P42</f>
        <v>0</v>
      </c>
      <c r="R42" s="200">
        <v>0</v>
      </c>
      <c r="S42" s="200">
        <f>'[3]May 2021'!S42+'[3]June 2021'!R42</f>
        <v>0</v>
      </c>
      <c r="T42" s="201">
        <f t="shared" si="2"/>
        <v>0</v>
      </c>
      <c r="U42" s="201">
        <f t="shared" si="3"/>
        <v>23553.100000000002</v>
      </c>
    </row>
    <row r="43" spans="1:21" ht="38.25" customHeight="1" x14ac:dyDescent="0.45">
      <c r="A43" s="171">
        <v>28</v>
      </c>
      <c r="B43" s="172" t="s">
        <v>112</v>
      </c>
      <c r="C43" s="200">
        <f>'[3]May 2021'!H43</f>
        <v>377.66300000000007</v>
      </c>
      <c r="D43" s="200">
        <v>9.35</v>
      </c>
      <c r="E43" s="200">
        <f>'[3]May 2021'!E43+D43</f>
        <v>35.445</v>
      </c>
      <c r="F43" s="200">
        <v>0</v>
      </c>
      <c r="G43" s="200">
        <f>'[3]May 2021'!G43+'[3]June 2021'!F43</f>
        <v>0</v>
      </c>
      <c r="H43" s="200">
        <f t="shared" si="0"/>
        <v>387.01300000000009</v>
      </c>
      <c r="I43" s="200">
        <f>'[3]May 2021'!N43</f>
        <v>0</v>
      </c>
      <c r="J43" s="200">
        <v>0</v>
      </c>
      <c r="K43" s="200">
        <f>'[3]May 2021'!K43+'[3]June 2021'!J43</f>
        <v>0</v>
      </c>
      <c r="L43" s="200">
        <v>0</v>
      </c>
      <c r="M43" s="200">
        <f>'[3]May 2021'!M43+'[3]June 2021'!L43</f>
        <v>0</v>
      </c>
      <c r="N43" s="200">
        <f t="shared" si="1"/>
        <v>0</v>
      </c>
      <c r="O43" s="201">
        <f>'[3]May 2021'!T43</f>
        <v>0</v>
      </c>
      <c r="P43" s="200">
        <v>0</v>
      </c>
      <c r="Q43" s="200">
        <f>'[3]May 2021'!Q43+'[3]June 2021'!P43</f>
        <v>0</v>
      </c>
      <c r="R43" s="200">
        <v>0</v>
      </c>
      <c r="S43" s="200">
        <f>'[3]May 2021'!S43+'[3]June 2021'!R43</f>
        <v>0</v>
      </c>
      <c r="T43" s="201">
        <f t="shared" si="2"/>
        <v>0</v>
      </c>
      <c r="U43" s="201">
        <f t="shared" si="3"/>
        <v>387.01300000000009</v>
      </c>
    </row>
    <row r="44" spans="1:21" s="111" customFormat="1" ht="38.25" customHeight="1" x14ac:dyDescent="0.4">
      <c r="A44" s="322" t="s">
        <v>109</v>
      </c>
      <c r="B44" s="322"/>
      <c r="C44" s="202">
        <f>SUM(C40:C43)</f>
        <v>48535.531999999999</v>
      </c>
      <c r="D44" s="202">
        <f t="shared" ref="D44:U44" si="13">SUM(D40:D43)</f>
        <v>46.970000000000006</v>
      </c>
      <c r="E44" s="202">
        <f t="shared" si="13"/>
        <v>117.31</v>
      </c>
      <c r="F44" s="202">
        <f t="shared" si="13"/>
        <v>0</v>
      </c>
      <c r="G44" s="202">
        <f t="shared" si="13"/>
        <v>0</v>
      </c>
      <c r="H44" s="202">
        <f t="shared" si="13"/>
        <v>48582.502</v>
      </c>
      <c r="I44" s="202">
        <f t="shared" si="13"/>
        <v>0</v>
      </c>
      <c r="J44" s="202">
        <f t="shared" si="13"/>
        <v>0</v>
      </c>
      <c r="K44" s="202">
        <f t="shared" si="13"/>
        <v>0</v>
      </c>
      <c r="L44" s="202">
        <f t="shared" si="13"/>
        <v>0</v>
      </c>
      <c r="M44" s="202">
        <f t="shared" si="13"/>
        <v>0</v>
      </c>
      <c r="N44" s="202">
        <f t="shared" si="13"/>
        <v>0</v>
      </c>
      <c r="O44" s="202">
        <f t="shared" si="13"/>
        <v>0</v>
      </c>
      <c r="P44" s="202">
        <f t="shared" si="13"/>
        <v>0</v>
      </c>
      <c r="Q44" s="202">
        <f t="shared" si="13"/>
        <v>0</v>
      </c>
      <c r="R44" s="202">
        <f t="shared" si="13"/>
        <v>0</v>
      </c>
      <c r="S44" s="202">
        <f t="shared" si="13"/>
        <v>0</v>
      </c>
      <c r="T44" s="202">
        <f t="shared" si="13"/>
        <v>0</v>
      </c>
      <c r="U44" s="202">
        <f t="shared" si="13"/>
        <v>48582.502</v>
      </c>
    </row>
    <row r="45" spans="1:21" ht="38.25" customHeight="1" x14ac:dyDescent="0.45">
      <c r="A45" s="171">
        <v>29</v>
      </c>
      <c r="B45" s="172" t="s">
        <v>113</v>
      </c>
      <c r="C45" s="200">
        <f>'[3]May 2021'!H45</f>
        <v>14229.79</v>
      </c>
      <c r="D45" s="200">
        <v>1.25</v>
      </c>
      <c r="E45" s="200">
        <f>'[3]May 2021'!E45+D45</f>
        <v>4.1099999999999994</v>
      </c>
      <c r="F45" s="200">
        <v>0</v>
      </c>
      <c r="G45" s="200">
        <f>'[3]May 2021'!G45+'[3]June 2021'!F45</f>
        <v>0</v>
      </c>
      <c r="H45" s="200">
        <f t="shared" si="0"/>
        <v>14231.04</v>
      </c>
      <c r="I45" s="200">
        <f>'[3]May 2021'!N45</f>
        <v>0.51</v>
      </c>
      <c r="J45" s="200">
        <v>0</v>
      </c>
      <c r="K45" s="200">
        <f>'[3]May 2021'!K45+'[3]June 2021'!J45</f>
        <v>0</v>
      </c>
      <c r="L45" s="200">
        <v>0</v>
      </c>
      <c r="M45" s="200">
        <f>'[3]May 2021'!M45+'[3]June 2021'!L45</f>
        <v>0</v>
      </c>
      <c r="N45" s="200">
        <f t="shared" si="1"/>
        <v>0.51</v>
      </c>
      <c r="O45" s="201">
        <f>'[3]May 2021'!T45</f>
        <v>0</v>
      </c>
      <c r="P45" s="200">
        <v>0</v>
      </c>
      <c r="Q45" s="200">
        <f>'[3]May 2021'!Q45+'[3]June 2021'!P45</f>
        <v>0</v>
      </c>
      <c r="R45" s="200">
        <v>0</v>
      </c>
      <c r="S45" s="200">
        <f>'[3]May 2021'!S45+'[3]June 2021'!R45</f>
        <v>0</v>
      </c>
      <c r="T45" s="201">
        <f t="shared" si="2"/>
        <v>0</v>
      </c>
      <c r="U45" s="201">
        <f t="shared" si="3"/>
        <v>14231.550000000001</v>
      </c>
    </row>
    <row r="46" spans="1:21" ht="38.25" customHeight="1" x14ac:dyDescent="0.45">
      <c r="A46" s="171">
        <v>30</v>
      </c>
      <c r="B46" s="172" t="s">
        <v>114</v>
      </c>
      <c r="C46" s="200">
        <f>'[3]May 2021'!H46</f>
        <v>7194.7400000000016</v>
      </c>
      <c r="D46" s="200">
        <v>9.7799999999999994</v>
      </c>
      <c r="E46" s="200">
        <f>'[3]May 2021'!E46+D46</f>
        <v>36.79</v>
      </c>
      <c r="F46" s="200">
        <v>0</v>
      </c>
      <c r="G46" s="200">
        <f>'[3]May 2021'!G46+'[3]June 2021'!F46</f>
        <v>0</v>
      </c>
      <c r="H46" s="200">
        <f t="shared" si="0"/>
        <v>7204.5200000000013</v>
      </c>
      <c r="I46" s="200">
        <f>'[3]May 2021'!N46</f>
        <v>0.24</v>
      </c>
      <c r="J46" s="200">
        <v>0</v>
      </c>
      <c r="K46" s="200">
        <f>'[3]May 2021'!K46+'[3]June 2021'!J46</f>
        <v>0</v>
      </c>
      <c r="L46" s="200">
        <v>0</v>
      </c>
      <c r="M46" s="200">
        <f>'[3]May 2021'!M46+'[3]June 2021'!L46</f>
        <v>0</v>
      </c>
      <c r="N46" s="200">
        <f t="shared" si="1"/>
        <v>0.24</v>
      </c>
      <c r="O46" s="201">
        <f>'[3]May 2021'!T46</f>
        <v>0</v>
      </c>
      <c r="P46" s="200">
        <v>0</v>
      </c>
      <c r="Q46" s="200">
        <f>'[3]May 2021'!Q46+'[3]June 2021'!P46</f>
        <v>0</v>
      </c>
      <c r="R46" s="200">
        <v>0</v>
      </c>
      <c r="S46" s="200">
        <f>'[3]May 2021'!S46+'[3]June 2021'!R46</f>
        <v>0</v>
      </c>
      <c r="T46" s="201">
        <f t="shared" si="2"/>
        <v>0</v>
      </c>
      <c r="U46" s="201">
        <f t="shared" si="3"/>
        <v>7204.7600000000011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'[3]May 2021'!H47</f>
        <v>12243.010000000004</v>
      </c>
      <c r="D47" s="200">
        <v>2.12</v>
      </c>
      <c r="E47" s="200">
        <f>'[3]May 2021'!E47+D47</f>
        <v>4.59</v>
      </c>
      <c r="F47" s="200">
        <v>0</v>
      </c>
      <c r="G47" s="200">
        <f>'[3]May 2021'!G47+'[3]June 2021'!F47</f>
        <v>0</v>
      </c>
      <c r="H47" s="200">
        <f t="shared" si="0"/>
        <v>12245.130000000005</v>
      </c>
      <c r="I47" s="200">
        <f>'[3]May 2021'!N47</f>
        <v>5.34</v>
      </c>
      <c r="J47" s="200">
        <v>0</v>
      </c>
      <c r="K47" s="200">
        <f>'[3]May 2021'!K47+'[3]June 2021'!J47</f>
        <v>0</v>
      </c>
      <c r="L47" s="200">
        <v>0</v>
      </c>
      <c r="M47" s="200">
        <f>'[3]May 2021'!M47+'[3]June 2021'!L47</f>
        <v>0</v>
      </c>
      <c r="N47" s="200">
        <f t="shared" si="1"/>
        <v>5.34</v>
      </c>
      <c r="O47" s="201">
        <f>'[3]May 2021'!T47</f>
        <v>46.550000000000004</v>
      </c>
      <c r="P47" s="200">
        <v>0</v>
      </c>
      <c r="Q47" s="200">
        <f>'[3]May 2021'!Q47+'[3]June 2021'!P47</f>
        <v>0</v>
      </c>
      <c r="R47" s="200">
        <v>0</v>
      </c>
      <c r="S47" s="200">
        <f>'[3]May 2021'!S47+'[3]June 2021'!R47</f>
        <v>0</v>
      </c>
      <c r="T47" s="201">
        <f t="shared" si="2"/>
        <v>46.550000000000004</v>
      </c>
      <c r="U47" s="201">
        <f t="shared" si="3"/>
        <v>12297.020000000004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'[3]May 2021'!H48</f>
        <v>11095.082000000006</v>
      </c>
      <c r="D48" s="200">
        <v>0.1</v>
      </c>
      <c r="E48" s="200">
        <f>'[3]May 2021'!E48+D48</f>
        <v>9.2649999999999988</v>
      </c>
      <c r="F48" s="200">
        <v>0</v>
      </c>
      <c r="G48" s="200">
        <f>'[3]May 2021'!G48+'[3]June 2021'!F48</f>
        <v>0</v>
      </c>
      <c r="H48" s="200">
        <f t="shared" si="0"/>
        <v>11095.182000000006</v>
      </c>
      <c r="I48" s="200">
        <f>'[3]May 2021'!N48</f>
        <v>6.2</v>
      </c>
      <c r="J48" s="200">
        <v>0</v>
      </c>
      <c r="K48" s="200">
        <f>'[3]May 2021'!K48+'[3]June 2021'!J48</f>
        <v>0</v>
      </c>
      <c r="L48" s="200">
        <v>0</v>
      </c>
      <c r="M48" s="200">
        <f>'[3]May 2021'!M48+'[3]June 2021'!L48</f>
        <v>0</v>
      </c>
      <c r="N48" s="200">
        <f t="shared" si="1"/>
        <v>6.2</v>
      </c>
      <c r="O48" s="201">
        <f>'[3]May 2021'!T48</f>
        <v>0</v>
      </c>
      <c r="P48" s="200">
        <v>0</v>
      </c>
      <c r="Q48" s="200">
        <f>'[3]May 2021'!Q48+'[3]June 2021'!P48</f>
        <v>0</v>
      </c>
      <c r="R48" s="200">
        <v>0</v>
      </c>
      <c r="S48" s="200">
        <f>'[3]May 2021'!S48+'[3]June 2021'!R48</f>
        <v>0</v>
      </c>
      <c r="T48" s="201">
        <f t="shared" si="2"/>
        <v>0</v>
      </c>
      <c r="U48" s="201">
        <f t="shared" si="3"/>
        <v>11101.382000000007</v>
      </c>
    </row>
    <row r="49" spans="1:21" s="111" customFormat="1" ht="38.25" customHeight="1" x14ac:dyDescent="0.4">
      <c r="A49" s="322" t="s">
        <v>117</v>
      </c>
      <c r="B49" s="322"/>
      <c r="C49" s="202">
        <f>SUM(C45:C48)</f>
        <v>44762.622000000018</v>
      </c>
      <c r="D49" s="202">
        <f t="shared" ref="D49:U49" si="14">SUM(D45:D48)</f>
        <v>13.249999999999998</v>
      </c>
      <c r="E49" s="202">
        <f t="shared" si="14"/>
        <v>54.754999999999995</v>
      </c>
      <c r="F49" s="202">
        <f t="shared" si="14"/>
        <v>0</v>
      </c>
      <c r="G49" s="202">
        <f t="shared" si="14"/>
        <v>0</v>
      </c>
      <c r="H49" s="202">
        <f t="shared" si="14"/>
        <v>44775.87200000001</v>
      </c>
      <c r="I49" s="202">
        <f t="shared" si="14"/>
        <v>12.29</v>
      </c>
      <c r="J49" s="202">
        <f t="shared" si="14"/>
        <v>0</v>
      </c>
      <c r="K49" s="202">
        <f t="shared" si="14"/>
        <v>0</v>
      </c>
      <c r="L49" s="202">
        <f t="shared" si="14"/>
        <v>0</v>
      </c>
      <c r="M49" s="202">
        <f t="shared" si="14"/>
        <v>0</v>
      </c>
      <c r="N49" s="202">
        <f t="shared" si="14"/>
        <v>12.29</v>
      </c>
      <c r="O49" s="202">
        <f t="shared" si="14"/>
        <v>46.550000000000004</v>
      </c>
      <c r="P49" s="202">
        <f t="shared" si="14"/>
        <v>0</v>
      </c>
      <c r="Q49" s="202">
        <f t="shared" si="14"/>
        <v>0</v>
      </c>
      <c r="R49" s="202">
        <f t="shared" si="14"/>
        <v>0</v>
      </c>
      <c r="S49" s="202">
        <f t="shared" si="14"/>
        <v>0</v>
      </c>
      <c r="T49" s="202">
        <f t="shared" si="14"/>
        <v>46.550000000000004</v>
      </c>
      <c r="U49" s="202">
        <f t="shared" si="14"/>
        <v>44834.712000000007</v>
      </c>
    </row>
    <row r="50" spans="1:21" s="145" customFormat="1" ht="38.25" customHeight="1" x14ac:dyDescent="0.4">
      <c r="A50" s="322" t="s">
        <v>118</v>
      </c>
      <c r="B50" s="322"/>
      <c r="C50" s="202">
        <f>C49+C44</f>
        <v>93298.15400000001</v>
      </c>
      <c r="D50" s="202">
        <f t="shared" ref="D50:U50" si="15">D49+D44</f>
        <v>60.220000000000006</v>
      </c>
      <c r="E50" s="202">
        <f t="shared" si="15"/>
        <v>172.065</v>
      </c>
      <c r="F50" s="202">
        <f t="shared" si="15"/>
        <v>0</v>
      </c>
      <c r="G50" s="202">
        <f t="shared" si="15"/>
        <v>0</v>
      </c>
      <c r="H50" s="202">
        <f t="shared" si="15"/>
        <v>93358.374000000011</v>
      </c>
      <c r="I50" s="202">
        <f t="shared" si="15"/>
        <v>12.29</v>
      </c>
      <c r="J50" s="202">
        <f t="shared" si="15"/>
        <v>0</v>
      </c>
      <c r="K50" s="202">
        <f t="shared" si="15"/>
        <v>0</v>
      </c>
      <c r="L50" s="202">
        <f t="shared" si="15"/>
        <v>0</v>
      </c>
      <c r="M50" s="202">
        <f t="shared" si="15"/>
        <v>0</v>
      </c>
      <c r="N50" s="202">
        <f t="shared" si="15"/>
        <v>12.29</v>
      </c>
      <c r="O50" s="202">
        <f t="shared" si="15"/>
        <v>46.550000000000004</v>
      </c>
      <c r="P50" s="202">
        <f t="shared" si="15"/>
        <v>0</v>
      </c>
      <c r="Q50" s="202">
        <f t="shared" si="15"/>
        <v>0</v>
      </c>
      <c r="R50" s="202">
        <f t="shared" si="15"/>
        <v>0</v>
      </c>
      <c r="S50" s="202">
        <f t="shared" si="15"/>
        <v>0</v>
      </c>
      <c r="T50" s="202">
        <f t="shared" si="15"/>
        <v>46.550000000000004</v>
      </c>
      <c r="U50" s="202">
        <f t="shared" si="15"/>
        <v>93417.214000000007</v>
      </c>
    </row>
    <row r="51" spans="1:21" s="146" customFormat="1" ht="38.25" customHeight="1" x14ac:dyDescent="0.4">
      <c r="A51" s="322" t="s">
        <v>119</v>
      </c>
      <c r="B51" s="322"/>
      <c r="C51" s="202">
        <f>C50+C39+C25</f>
        <v>171717.565</v>
      </c>
      <c r="D51" s="202">
        <f t="shared" ref="D51:U51" si="16">D50+D39+D25</f>
        <v>122.70000000000002</v>
      </c>
      <c r="E51" s="202">
        <f t="shared" si="16"/>
        <v>311.79700000000003</v>
      </c>
      <c r="F51" s="202">
        <f t="shared" si="16"/>
        <v>427.26</v>
      </c>
      <c r="G51" s="202">
        <f t="shared" si="16"/>
        <v>515.87</v>
      </c>
      <c r="H51" s="202">
        <f t="shared" si="16"/>
        <v>171413.00499999998</v>
      </c>
      <c r="I51" s="202">
        <f t="shared" si="16"/>
        <v>1906.0160000000001</v>
      </c>
      <c r="J51" s="202">
        <f t="shared" si="16"/>
        <v>8.57</v>
      </c>
      <c r="K51" s="202">
        <f t="shared" si="16"/>
        <v>26.119</v>
      </c>
      <c r="L51" s="202">
        <f t="shared" si="16"/>
        <v>16.829999999999998</v>
      </c>
      <c r="M51" s="202">
        <f t="shared" si="16"/>
        <v>16.829999999999998</v>
      </c>
      <c r="N51" s="202">
        <f t="shared" si="16"/>
        <v>1897.7559999999999</v>
      </c>
      <c r="O51" s="202">
        <f t="shared" si="16"/>
        <v>3608.1419999999998</v>
      </c>
      <c r="P51" s="202">
        <f t="shared" si="16"/>
        <v>490.61</v>
      </c>
      <c r="Q51" s="202">
        <f t="shared" si="16"/>
        <v>654.01</v>
      </c>
      <c r="R51" s="202">
        <f t="shared" si="16"/>
        <v>5.72</v>
      </c>
      <c r="S51" s="202">
        <f t="shared" si="16"/>
        <v>5.72</v>
      </c>
      <c r="T51" s="202">
        <f t="shared" si="16"/>
        <v>4093.0320000000002</v>
      </c>
      <c r="U51" s="202">
        <f t="shared" si="16"/>
        <v>177403.79300000001</v>
      </c>
    </row>
    <row r="52" spans="1:21" s="111" customFormat="1" ht="19.5" customHeight="1" x14ac:dyDescent="0.4">
      <c r="A52" s="115"/>
      <c r="B52" s="115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</row>
    <row r="53" spans="1:21" s="115" customFormat="1" ht="24.75" hidden="1" customHeight="1" x14ac:dyDescent="0.4">
      <c r="B53" s="193"/>
      <c r="C53" s="296" t="s">
        <v>54</v>
      </c>
      <c r="D53" s="296"/>
      <c r="E53" s="296"/>
      <c r="F53" s="296"/>
      <c r="G53" s="296"/>
      <c r="H53" s="118"/>
      <c r="I53" s="193"/>
      <c r="J53" s="193">
        <f>D51+J51+P51-F51-L51-R51</f>
        <v>172.07000000000002</v>
      </c>
      <c r="K53" s="193"/>
      <c r="L53" s="193"/>
      <c r="M53" s="193"/>
      <c r="N53" s="193"/>
      <c r="R53" s="193"/>
      <c r="U53" s="193"/>
    </row>
    <row r="54" spans="1:21" s="115" customFormat="1" ht="30" hidden="1" customHeight="1" x14ac:dyDescent="0.35">
      <c r="B54" s="193"/>
      <c r="C54" s="296" t="s">
        <v>55</v>
      </c>
      <c r="D54" s="296"/>
      <c r="E54" s="296"/>
      <c r="F54" s="296"/>
      <c r="G54" s="296"/>
      <c r="H54" s="119"/>
      <c r="I54" s="193"/>
      <c r="J54" s="193">
        <f>E51+K51+Q51-G51-M51-S51</f>
        <v>453.50600000000003</v>
      </c>
      <c r="K54" s="193"/>
      <c r="L54" s="193"/>
      <c r="M54" s="193"/>
      <c r="N54" s="193"/>
      <c r="R54" s="193"/>
      <c r="T54" s="193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93">
        <f>H51+N51+T51</f>
        <v>177403.79299999998</v>
      </c>
      <c r="K55" s="119"/>
      <c r="L55" s="119"/>
      <c r="M55" s="142" t="e">
        <f>#REF!+'june-2021'!J53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3"/>
      <c r="E56" s="193"/>
      <c r="F56" s="193"/>
      <c r="G56" s="193"/>
      <c r="H56" s="119"/>
      <c r="I56" s="121"/>
      <c r="J56" s="19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3"/>
      <c r="E57" s="193"/>
      <c r="F57" s="193"/>
      <c r="G57" s="193"/>
      <c r="H57" s="119"/>
      <c r="I57" s="121"/>
      <c r="J57" s="193"/>
      <c r="K57" s="119"/>
      <c r="L57" s="119"/>
      <c r="M57" s="142" t="e">
        <f>#REF!+'june-2021'!J53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#REF!+'june-2021'!J53</f>
        <v>#REF!</v>
      </c>
      <c r="N58" s="154"/>
      <c r="O58" s="154"/>
      <c r="P58" s="195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194"/>
      <c r="L59" s="157"/>
      <c r="M59" s="154"/>
      <c r="N59" s="153"/>
      <c r="O59" s="154"/>
      <c r="P59" s="195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#REF!+'june-2021'!J53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#REF!+'june-2021'!J53</f>
        <v>#REF!</v>
      </c>
      <c r="I61" s="158"/>
      <c r="J61" s="300" t="s">
        <v>62</v>
      </c>
      <c r="K61" s="300"/>
      <c r="L61" s="300"/>
      <c r="M61" s="159" t="e">
        <f>#REF!+'june-2021'!J53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136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196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45">
      <c r="A7" s="171">
        <v>1</v>
      </c>
      <c r="B7" s="172" t="s">
        <v>78</v>
      </c>
      <c r="C7" s="200">
        <v>2176.6200000000008</v>
      </c>
      <c r="D7" s="200">
        <v>0</v>
      </c>
      <c r="E7" s="200">
        <v>0</v>
      </c>
      <c r="F7" s="200">
        <v>14.3</v>
      </c>
      <c r="G7" s="200">
        <v>14.3</v>
      </c>
      <c r="H7" s="200">
        <v>2162.3200000000006</v>
      </c>
      <c r="I7" s="200">
        <v>297.59999999999991</v>
      </c>
      <c r="J7" s="200">
        <v>3.4</v>
      </c>
      <c r="K7" s="200">
        <v>3.63</v>
      </c>
      <c r="L7" s="200">
        <v>0</v>
      </c>
      <c r="M7" s="200">
        <v>0</v>
      </c>
      <c r="N7" s="200">
        <v>300.99999999999989</v>
      </c>
      <c r="O7" s="201">
        <v>207.97000000000006</v>
      </c>
      <c r="P7" s="200">
        <v>0</v>
      </c>
      <c r="Q7" s="200">
        <v>0.06</v>
      </c>
      <c r="R7" s="200">
        <v>0</v>
      </c>
      <c r="S7" s="200">
        <v>0</v>
      </c>
      <c r="T7" s="201">
        <v>207.97000000000006</v>
      </c>
      <c r="U7" s="201">
        <v>2671.2900000000009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35.980000000000004</v>
      </c>
      <c r="J8" s="200">
        <v>2.34</v>
      </c>
      <c r="K8" s="200">
        <v>7.04</v>
      </c>
      <c r="L8" s="200">
        <v>0</v>
      </c>
      <c r="M8" s="200">
        <v>0</v>
      </c>
      <c r="N8" s="200">
        <v>38.320000000000007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213.20500000000001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150.44600000000005</v>
      </c>
      <c r="J9" s="200">
        <v>0.58499999999999996</v>
      </c>
      <c r="K9" s="200">
        <v>2.0169999999999999</v>
      </c>
      <c r="L9" s="200">
        <v>0</v>
      </c>
      <c r="M9" s="200">
        <v>0</v>
      </c>
      <c r="N9" s="200">
        <v>151.03100000000006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1542.8009999999999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164.01500000000004</v>
      </c>
      <c r="J10" s="200">
        <v>0.02</v>
      </c>
      <c r="K10" s="200">
        <v>2.2600000000000002</v>
      </c>
      <c r="L10" s="200">
        <v>0</v>
      </c>
      <c r="M10" s="200">
        <v>0</v>
      </c>
      <c r="N10" s="200">
        <v>164.03500000000005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757.44499999999994</v>
      </c>
    </row>
    <row r="11" spans="1:21" s="111" customFormat="1" ht="38.25" customHeight="1" x14ac:dyDescent="0.4">
      <c r="A11" s="323" t="s">
        <v>82</v>
      </c>
      <c r="B11" s="324"/>
      <c r="C11" s="202">
        <v>3621.2050000000004</v>
      </c>
      <c r="D11" s="202">
        <v>0</v>
      </c>
      <c r="E11" s="202">
        <v>0</v>
      </c>
      <c r="F11" s="202">
        <v>14.3</v>
      </c>
      <c r="G11" s="202">
        <v>14.3</v>
      </c>
      <c r="H11" s="202">
        <v>3606.9050000000002</v>
      </c>
      <c r="I11" s="202">
        <v>648.04099999999994</v>
      </c>
      <c r="J11" s="202">
        <v>6.3449999999999998</v>
      </c>
      <c r="K11" s="202">
        <v>14.946999999999999</v>
      </c>
      <c r="L11" s="202">
        <v>0</v>
      </c>
      <c r="M11" s="202">
        <v>0</v>
      </c>
      <c r="N11" s="202">
        <v>654.38599999999997</v>
      </c>
      <c r="O11" s="202">
        <v>923.45</v>
      </c>
      <c r="P11" s="202">
        <v>0</v>
      </c>
      <c r="Q11" s="202">
        <v>0.06</v>
      </c>
      <c r="R11" s="202">
        <v>0</v>
      </c>
      <c r="S11" s="202">
        <v>0</v>
      </c>
      <c r="T11" s="202">
        <v>923.45</v>
      </c>
      <c r="U11" s="202">
        <v>5184.741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122.88299999999998</v>
      </c>
      <c r="J12" s="203">
        <v>0.16</v>
      </c>
      <c r="K12" s="200">
        <v>0.75000000000000011</v>
      </c>
      <c r="L12" s="200">
        <v>0</v>
      </c>
      <c r="M12" s="200">
        <v>0</v>
      </c>
      <c r="N12" s="200">
        <v>123.04299999999998</v>
      </c>
      <c r="O12" s="201">
        <v>326.75</v>
      </c>
      <c r="P12" s="200">
        <v>0</v>
      </c>
      <c r="Q12" s="200">
        <v>78.11</v>
      </c>
      <c r="R12" s="200">
        <v>0</v>
      </c>
      <c r="S12" s="200">
        <v>0</v>
      </c>
      <c r="T12" s="201">
        <v>326.75</v>
      </c>
      <c r="U12" s="201">
        <v>2359.3829999999989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142.46400000000003</v>
      </c>
      <c r="J13" s="203">
        <v>0.82</v>
      </c>
      <c r="K13" s="200">
        <v>2.35</v>
      </c>
      <c r="L13" s="200">
        <v>0</v>
      </c>
      <c r="M13" s="200">
        <v>0</v>
      </c>
      <c r="N13" s="200">
        <v>143.28400000000002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1243.3739999999998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196.37399999999997</v>
      </c>
      <c r="J14" s="204">
        <v>1.75</v>
      </c>
      <c r="K14" s="200">
        <v>6.1470000000000002</v>
      </c>
      <c r="L14" s="200">
        <v>0</v>
      </c>
      <c r="M14" s="200">
        <v>0</v>
      </c>
      <c r="N14" s="200">
        <v>198.12399999999997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2698.6139999999991</v>
      </c>
    </row>
    <row r="15" spans="1:21" s="111" customFormat="1" ht="38.25" customHeight="1" x14ac:dyDescent="0.4">
      <c r="A15" s="323" t="s">
        <v>86</v>
      </c>
      <c r="B15" s="324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461.72099999999995</v>
      </c>
      <c r="J15" s="202">
        <v>2.73</v>
      </c>
      <c r="K15" s="202">
        <v>9.2469999999999999</v>
      </c>
      <c r="L15" s="202">
        <v>0</v>
      </c>
      <c r="M15" s="202">
        <v>0</v>
      </c>
      <c r="N15" s="202">
        <v>464.45099999999996</v>
      </c>
      <c r="O15" s="202">
        <v>730.23</v>
      </c>
      <c r="P15" s="202">
        <v>0</v>
      </c>
      <c r="Q15" s="202">
        <v>78.11</v>
      </c>
      <c r="R15" s="202">
        <v>0</v>
      </c>
      <c r="S15" s="202">
        <v>0</v>
      </c>
      <c r="T15" s="202">
        <v>730.23</v>
      </c>
      <c r="U15" s="202">
        <v>6301.3709999999974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1896.0719999999994</v>
      </c>
      <c r="D16" s="200">
        <v>1.52</v>
      </c>
      <c r="E16" s="200">
        <v>3.786</v>
      </c>
      <c r="F16" s="200">
        <v>4.91</v>
      </c>
      <c r="G16" s="200">
        <v>29.1</v>
      </c>
      <c r="H16" s="200">
        <v>1892.6819999999993</v>
      </c>
      <c r="I16" s="200">
        <v>65.765000000000029</v>
      </c>
      <c r="J16" s="200">
        <v>0.2</v>
      </c>
      <c r="K16" s="200">
        <v>0.48600000000000004</v>
      </c>
      <c r="L16" s="200">
        <v>0</v>
      </c>
      <c r="M16" s="200">
        <v>0</v>
      </c>
      <c r="N16" s="200">
        <v>65.965000000000032</v>
      </c>
      <c r="O16" s="201">
        <v>77.888999999999996</v>
      </c>
      <c r="P16" s="200">
        <v>9.89</v>
      </c>
      <c r="Q16" s="200">
        <v>11.07</v>
      </c>
      <c r="R16" s="200">
        <v>0</v>
      </c>
      <c r="S16" s="200">
        <v>0</v>
      </c>
      <c r="T16" s="201">
        <v>87.778999999999996</v>
      </c>
      <c r="U16" s="201">
        <v>2046.4259999999995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19.356999999999996</v>
      </c>
      <c r="J17" s="200">
        <v>0.05</v>
      </c>
      <c r="K17" s="200">
        <v>1.1500000000000001</v>
      </c>
      <c r="L17" s="200">
        <v>0</v>
      </c>
      <c r="M17" s="200">
        <v>4.09</v>
      </c>
      <c r="N17" s="200">
        <v>19.406999999999996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1084.4319999999998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827.95499999999947</v>
      </c>
      <c r="D18" s="200">
        <v>0.3</v>
      </c>
      <c r="E18" s="200">
        <v>1.05</v>
      </c>
      <c r="F18" s="200">
        <v>0</v>
      </c>
      <c r="G18" s="200">
        <v>0</v>
      </c>
      <c r="H18" s="200">
        <v>828.25499999999943</v>
      </c>
      <c r="I18" s="200">
        <v>36.114999999999988</v>
      </c>
      <c r="J18" s="200">
        <v>0</v>
      </c>
      <c r="K18" s="200">
        <v>0.08</v>
      </c>
      <c r="L18" s="200">
        <v>0</v>
      </c>
      <c r="M18" s="200">
        <v>0</v>
      </c>
      <c r="N18" s="200">
        <v>36.114999999999988</v>
      </c>
      <c r="O18" s="201">
        <v>62.058000000000007</v>
      </c>
      <c r="P18" s="200">
        <v>0.22</v>
      </c>
      <c r="Q18" s="200">
        <v>1.82</v>
      </c>
      <c r="R18" s="200">
        <v>0</v>
      </c>
      <c r="S18" s="200">
        <v>0</v>
      </c>
      <c r="T18" s="201">
        <v>62.278000000000006</v>
      </c>
      <c r="U18" s="201">
        <v>926.64799999999946</v>
      </c>
    </row>
    <row r="19" spans="1:21" s="111" customFormat="1" ht="38.25" customHeight="1" x14ac:dyDescent="0.4">
      <c r="A19" s="323" t="s">
        <v>89</v>
      </c>
      <c r="B19" s="324"/>
      <c r="C19" s="202">
        <v>3381.0809999999988</v>
      </c>
      <c r="D19" s="202">
        <v>1.82</v>
      </c>
      <c r="E19" s="202">
        <v>4.8360000000000003</v>
      </c>
      <c r="F19" s="202">
        <v>4.91</v>
      </c>
      <c r="G19" s="202">
        <v>106.16</v>
      </c>
      <c r="H19" s="202">
        <v>3377.9909999999982</v>
      </c>
      <c r="I19" s="202">
        <v>121.23700000000002</v>
      </c>
      <c r="J19" s="202">
        <v>0.25</v>
      </c>
      <c r="K19" s="202">
        <v>1.7160000000000002</v>
      </c>
      <c r="L19" s="202">
        <v>0</v>
      </c>
      <c r="M19" s="202">
        <v>4.09</v>
      </c>
      <c r="N19" s="202">
        <v>121.48700000000002</v>
      </c>
      <c r="O19" s="202">
        <v>547.91800000000001</v>
      </c>
      <c r="P19" s="202">
        <v>10.110000000000001</v>
      </c>
      <c r="Q19" s="202">
        <v>62.830000000000005</v>
      </c>
      <c r="R19" s="202">
        <v>0</v>
      </c>
      <c r="S19" s="202">
        <v>0</v>
      </c>
      <c r="T19" s="202">
        <v>558.02800000000002</v>
      </c>
      <c r="U19" s="202">
        <v>4057.5059999999985</v>
      </c>
    </row>
    <row r="20" spans="1:21" ht="38.25" customHeight="1" x14ac:dyDescent="0.45">
      <c r="A20" s="171">
        <v>8</v>
      </c>
      <c r="B20" s="172" t="s">
        <v>91</v>
      </c>
      <c r="C20" s="200">
        <v>1354.1549999999995</v>
      </c>
      <c r="D20" s="200">
        <v>1.48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145.17499999999998</v>
      </c>
      <c r="J20" s="200">
        <v>0.16</v>
      </c>
      <c r="K20" s="200">
        <v>0.64</v>
      </c>
      <c r="L20" s="200">
        <v>0</v>
      </c>
      <c r="M20" s="200">
        <v>0</v>
      </c>
      <c r="N20" s="200">
        <v>145.33499999999998</v>
      </c>
      <c r="O20" s="201">
        <v>340.79399999999993</v>
      </c>
      <c r="P20" s="200">
        <v>0</v>
      </c>
      <c r="Q20" s="200">
        <v>56.07</v>
      </c>
      <c r="R20" s="200">
        <v>0</v>
      </c>
      <c r="S20" s="200">
        <v>0</v>
      </c>
      <c r="T20" s="201">
        <v>340.79399999999993</v>
      </c>
      <c r="U20" s="201">
        <v>1841.7639999999994</v>
      </c>
    </row>
    <row r="21" spans="1:21" ht="38.25" customHeight="1" x14ac:dyDescent="0.45">
      <c r="A21" s="171">
        <v>9</v>
      </c>
      <c r="B21" s="172" t="s">
        <v>90</v>
      </c>
      <c r="C21" s="200">
        <v>874.31999999999994</v>
      </c>
      <c r="D21" s="200">
        <v>0.05</v>
      </c>
      <c r="E21" s="200">
        <v>0.05</v>
      </c>
      <c r="F21" s="200">
        <v>10</v>
      </c>
      <c r="G21" s="200">
        <v>34.299999999999997</v>
      </c>
      <c r="H21" s="200">
        <v>864.36999999999989</v>
      </c>
      <c r="I21" s="200">
        <v>46.483000000000004</v>
      </c>
      <c r="J21" s="200">
        <v>0.09</v>
      </c>
      <c r="K21" s="200">
        <v>0.21</v>
      </c>
      <c r="L21" s="200">
        <v>0</v>
      </c>
      <c r="M21" s="200">
        <v>0</v>
      </c>
      <c r="N21" s="200">
        <v>46.573000000000008</v>
      </c>
      <c r="O21" s="201">
        <v>176.23000000000002</v>
      </c>
      <c r="P21" s="200">
        <v>10</v>
      </c>
      <c r="Q21" s="200">
        <v>34.299999999999997</v>
      </c>
      <c r="R21" s="200">
        <v>0</v>
      </c>
      <c r="S21" s="200">
        <v>0</v>
      </c>
      <c r="T21" s="201">
        <v>186.23000000000002</v>
      </c>
      <c r="U21" s="201">
        <v>1097.1729999999998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15.960000000000006</v>
      </c>
      <c r="J22" s="200">
        <v>0.03</v>
      </c>
      <c r="K22" s="200">
        <v>1.61</v>
      </c>
      <c r="L22" s="200">
        <v>0</v>
      </c>
      <c r="M22" s="200">
        <v>12.74</v>
      </c>
      <c r="N22" s="200">
        <v>15.990000000000006</v>
      </c>
      <c r="O22" s="201">
        <v>585.79999999999995</v>
      </c>
      <c r="P22" s="200">
        <v>0</v>
      </c>
      <c r="Q22" s="200">
        <v>300.51</v>
      </c>
      <c r="R22" s="200">
        <v>0</v>
      </c>
      <c r="S22" s="200">
        <v>5.72</v>
      </c>
      <c r="T22" s="201">
        <v>585.79999999999995</v>
      </c>
      <c r="U22" s="201">
        <v>931.63999999999987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1163.8220000000001</v>
      </c>
      <c r="D23" s="200">
        <v>3.79</v>
      </c>
      <c r="E23" s="200">
        <v>10.526</v>
      </c>
      <c r="F23" s="200">
        <v>0</v>
      </c>
      <c r="G23" s="200">
        <v>0</v>
      </c>
      <c r="H23" s="200">
        <v>1167.6120000000001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145.57</v>
      </c>
      <c r="P23" s="200">
        <v>0.06</v>
      </c>
      <c r="Q23" s="200">
        <v>0.06</v>
      </c>
      <c r="R23" s="200">
        <v>0</v>
      </c>
      <c r="S23" s="200">
        <v>0</v>
      </c>
      <c r="T23" s="201">
        <v>145.63</v>
      </c>
      <c r="U23" s="201">
        <v>1323.8360000000002</v>
      </c>
    </row>
    <row r="24" spans="1:21" s="111" customFormat="1" ht="38.25" customHeight="1" x14ac:dyDescent="0.4">
      <c r="A24" s="322" t="s">
        <v>94</v>
      </c>
      <c r="B24" s="322"/>
      <c r="C24" s="202">
        <v>3722.1469999999995</v>
      </c>
      <c r="D24" s="202">
        <v>5.32</v>
      </c>
      <c r="E24" s="202">
        <v>13.571</v>
      </c>
      <c r="F24" s="202">
        <v>10</v>
      </c>
      <c r="G24" s="202">
        <v>360.01</v>
      </c>
      <c r="H24" s="202">
        <v>3717.4669999999992</v>
      </c>
      <c r="I24" s="202">
        <v>218.21199999999999</v>
      </c>
      <c r="J24" s="202">
        <v>0.28000000000000003</v>
      </c>
      <c r="K24" s="202">
        <v>2.8839999999999999</v>
      </c>
      <c r="L24" s="202">
        <v>0</v>
      </c>
      <c r="M24" s="202">
        <v>12.74</v>
      </c>
      <c r="N24" s="202">
        <v>218.49199999999999</v>
      </c>
      <c r="O24" s="202">
        <v>1248.3939999999998</v>
      </c>
      <c r="P24" s="202">
        <v>10.06</v>
      </c>
      <c r="Q24" s="202">
        <v>390.94</v>
      </c>
      <c r="R24" s="202">
        <v>0</v>
      </c>
      <c r="S24" s="202">
        <v>5.72</v>
      </c>
      <c r="T24" s="202">
        <v>1258.4539999999997</v>
      </c>
      <c r="U24" s="202">
        <v>5194.4129999999986</v>
      </c>
    </row>
    <row r="25" spans="1:21" s="145" customFormat="1" ht="38.25" customHeight="1" x14ac:dyDescent="0.4">
      <c r="A25" s="325" t="s">
        <v>95</v>
      </c>
      <c r="B25" s="326"/>
      <c r="C25" s="202">
        <v>15831.122999999998</v>
      </c>
      <c r="D25" s="202">
        <v>7.1400000000000006</v>
      </c>
      <c r="E25" s="202">
        <v>18.556999999999999</v>
      </c>
      <c r="F25" s="202">
        <v>29.21</v>
      </c>
      <c r="G25" s="202">
        <v>545.07999999999993</v>
      </c>
      <c r="H25" s="202">
        <v>15809.052999999996</v>
      </c>
      <c r="I25" s="202">
        <v>1449.2109999999998</v>
      </c>
      <c r="J25" s="202">
        <v>9.6050000000000004</v>
      </c>
      <c r="K25" s="202">
        <v>28.793999999999997</v>
      </c>
      <c r="L25" s="202">
        <v>0</v>
      </c>
      <c r="M25" s="202">
        <v>16.829999999999998</v>
      </c>
      <c r="N25" s="202">
        <v>1458.816</v>
      </c>
      <c r="O25" s="202">
        <v>3449.9920000000002</v>
      </c>
      <c r="P25" s="202">
        <v>20.170000000000002</v>
      </c>
      <c r="Q25" s="202">
        <v>531.93999999999994</v>
      </c>
      <c r="R25" s="202">
        <v>0</v>
      </c>
      <c r="S25" s="202">
        <v>5.72</v>
      </c>
      <c r="T25" s="202">
        <v>3470.1619999999994</v>
      </c>
      <c r="U25" s="202">
        <v>20738.030999999995</v>
      </c>
    </row>
    <row r="26" spans="1:21" ht="38.25" customHeight="1" x14ac:dyDescent="0.45">
      <c r="A26" s="171">
        <v>15</v>
      </c>
      <c r="B26" s="172" t="s">
        <v>96</v>
      </c>
      <c r="C26" s="200">
        <v>11590.431999999999</v>
      </c>
      <c r="D26" s="200">
        <v>11.04</v>
      </c>
      <c r="E26" s="200">
        <v>28.884999999999998</v>
      </c>
      <c r="F26" s="200">
        <v>0</v>
      </c>
      <c r="G26" s="200">
        <v>0</v>
      </c>
      <c r="H26" s="200">
        <v>11601.472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57.38</v>
      </c>
      <c r="P26" s="200">
        <v>0.18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11659.031999999999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10168.006999999992</v>
      </c>
      <c r="D27" s="200">
        <v>13.81</v>
      </c>
      <c r="E27" s="200">
        <v>38.96</v>
      </c>
      <c r="F27" s="200">
        <v>0</v>
      </c>
      <c r="G27" s="200">
        <v>0</v>
      </c>
      <c r="H27" s="200">
        <v>10181.816999999992</v>
      </c>
      <c r="I27" s="200">
        <v>331.82499999999999</v>
      </c>
      <c r="J27" s="200">
        <v>0.43</v>
      </c>
      <c r="K27" s="200">
        <v>2.7</v>
      </c>
      <c r="L27" s="200">
        <v>0</v>
      </c>
      <c r="M27" s="200">
        <v>0</v>
      </c>
      <c r="N27" s="200">
        <v>332.255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10589.03199999999</v>
      </c>
    </row>
    <row r="28" spans="1:21" s="111" customFormat="1" ht="38.25" customHeight="1" x14ac:dyDescent="0.4">
      <c r="A28" s="322" t="s">
        <v>98</v>
      </c>
      <c r="B28" s="322"/>
      <c r="C28" s="202">
        <v>21758.438999999991</v>
      </c>
      <c r="D28" s="202">
        <v>24.85</v>
      </c>
      <c r="E28" s="202">
        <v>67.844999999999999</v>
      </c>
      <c r="F28" s="202">
        <v>0</v>
      </c>
      <c r="G28" s="202">
        <v>0</v>
      </c>
      <c r="H28" s="202">
        <v>21783.28899999999</v>
      </c>
      <c r="I28" s="202">
        <v>331.82499999999999</v>
      </c>
      <c r="J28" s="202">
        <v>0.43</v>
      </c>
      <c r="K28" s="202">
        <v>2.7</v>
      </c>
      <c r="L28" s="202">
        <v>0</v>
      </c>
      <c r="M28" s="202">
        <v>0</v>
      </c>
      <c r="N28" s="202">
        <v>332.255</v>
      </c>
      <c r="O28" s="202">
        <v>132.34</v>
      </c>
      <c r="P28" s="202">
        <v>0.18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22248.063999999991</v>
      </c>
    </row>
    <row r="29" spans="1:21" ht="38.25" customHeight="1" x14ac:dyDescent="0.45">
      <c r="A29" s="171">
        <v>17</v>
      </c>
      <c r="B29" s="172" t="s">
        <v>99</v>
      </c>
      <c r="C29" s="200">
        <v>6983.8869999999997</v>
      </c>
      <c r="D29" s="200">
        <v>4.72</v>
      </c>
      <c r="E29" s="200">
        <v>17.52</v>
      </c>
      <c r="F29" s="200">
        <v>0</v>
      </c>
      <c r="G29" s="200">
        <v>0</v>
      </c>
      <c r="H29" s="200">
        <v>6988.607</v>
      </c>
      <c r="I29" s="200">
        <v>3.5700000000000003</v>
      </c>
      <c r="J29" s="200">
        <v>36.92</v>
      </c>
      <c r="K29" s="200">
        <v>36.92</v>
      </c>
      <c r="L29" s="200">
        <v>0</v>
      </c>
      <c r="M29" s="200">
        <v>0</v>
      </c>
      <c r="N29" s="200">
        <v>40.49</v>
      </c>
      <c r="O29" s="201">
        <v>47.8</v>
      </c>
      <c r="P29" s="200">
        <v>87.38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7164.277</v>
      </c>
    </row>
    <row r="30" spans="1:21" ht="38.25" customHeight="1" x14ac:dyDescent="0.45">
      <c r="A30" s="171">
        <v>18</v>
      </c>
      <c r="B30" s="172" t="s">
        <v>100</v>
      </c>
      <c r="C30" s="200">
        <v>502.75399999999996</v>
      </c>
      <c r="D30" s="200">
        <v>6.71</v>
      </c>
      <c r="E30" s="200">
        <v>34.129999999999995</v>
      </c>
      <c r="F30" s="200">
        <v>0</v>
      </c>
      <c r="G30" s="200">
        <v>0</v>
      </c>
      <c r="H30" s="200">
        <v>509.46399999999994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509.68399999999997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5472.1350000000002</v>
      </c>
      <c r="D31" s="200">
        <v>1.98</v>
      </c>
      <c r="E31" s="200">
        <v>4.3599999999999994</v>
      </c>
      <c r="F31" s="200">
        <v>0</v>
      </c>
      <c r="G31" s="200">
        <v>0</v>
      </c>
      <c r="H31" s="200">
        <v>5474.1149999999998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5634.6049999999996</v>
      </c>
    </row>
    <row r="32" spans="1:21" ht="38.25" customHeight="1" x14ac:dyDescent="0.45">
      <c r="A32" s="171">
        <v>20</v>
      </c>
      <c r="B32" s="172" t="s">
        <v>102</v>
      </c>
      <c r="C32" s="200">
        <v>4502.3280000000004</v>
      </c>
      <c r="D32" s="200">
        <v>14.97</v>
      </c>
      <c r="E32" s="200">
        <v>38.56</v>
      </c>
      <c r="F32" s="200">
        <v>0</v>
      </c>
      <c r="G32" s="200">
        <v>0</v>
      </c>
      <c r="H32" s="200">
        <v>4517.2980000000007</v>
      </c>
      <c r="I32" s="200">
        <v>62.52000000000001</v>
      </c>
      <c r="J32" s="200">
        <v>2.0299999999999998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4852.898000000001</v>
      </c>
    </row>
    <row r="33" spans="1:21" s="111" customFormat="1" ht="38.25" customHeight="1" x14ac:dyDescent="0.4">
      <c r="A33" s="322" t="s">
        <v>99</v>
      </c>
      <c r="B33" s="322"/>
      <c r="C33" s="202">
        <v>17461.103999999999</v>
      </c>
      <c r="D33" s="202">
        <v>28.380000000000003</v>
      </c>
      <c r="E33" s="202">
        <v>94.57</v>
      </c>
      <c r="F33" s="202">
        <v>0</v>
      </c>
      <c r="G33" s="202">
        <v>0</v>
      </c>
      <c r="H33" s="202">
        <v>17489.484</v>
      </c>
      <c r="I33" s="202">
        <v>98.100000000000023</v>
      </c>
      <c r="J33" s="202">
        <v>38.950000000000003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447.54999999999995</v>
      </c>
      <c r="P33" s="202">
        <v>87.38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18161.464</v>
      </c>
    </row>
    <row r="34" spans="1:21" ht="38.25" customHeight="1" x14ac:dyDescent="0.45">
      <c r="A34" s="171">
        <v>21</v>
      </c>
      <c r="B34" s="172" t="s">
        <v>103</v>
      </c>
      <c r="C34" s="200">
        <v>5809.22</v>
      </c>
      <c r="D34" s="200">
        <v>8.51</v>
      </c>
      <c r="E34" s="200">
        <v>16.3</v>
      </c>
      <c r="F34" s="200">
        <v>0</v>
      </c>
      <c r="G34" s="200">
        <v>0</v>
      </c>
      <c r="H34" s="200">
        <v>5817.7300000000005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5817.7300000000005</v>
      </c>
    </row>
    <row r="35" spans="1:21" ht="38.25" customHeight="1" x14ac:dyDescent="0.45">
      <c r="A35" s="171">
        <v>22</v>
      </c>
      <c r="B35" s="172" t="s">
        <v>104</v>
      </c>
      <c r="C35" s="200">
        <v>4512.1549999999997</v>
      </c>
      <c r="D35" s="200">
        <v>15.66</v>
      </c>
      <c r="E35" s="200">
        <v>19.38</v>
      </c>
      <c r="F35" s="200">
        <v>0</v>
      </c>
      <c r="G35" s="200">
        <v>0</v>
      </c>
      <c r="H35" s="200">
        <v>4527.8149999999996</v>
      </c>
      <c r="I35" s="200">
        <v>0</v>
      </c>
      <c r="J35" s="200">
        <v>0.1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4544.3450000000003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6.33</v>
      </c>
      <c r="J36" s="200">
        <v>0.85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6979.4499999999989</v>
      </c>
      <c r="D37" s="200">
        <v>0.49</v>
      </c>
      <c r="E37" s="200">
        <v>3.4400000000000004</v>
      </c>
      <c r="F37" s="200">
        <v>0</v>
      </c>
      <c r="G37" s="200">
        <v>0</v>
      </c>
      <c r="H37" s="200">
        <v>6979.9399999999987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0.17</v>
      </c>
      <c r="P37" s="200">
        <v>0.17</v>
      </c>
      <c r="Q37" s="200">
        <v>0.34</v>
      </c>
      <c r="R37" s="200">
        <v>0</v>
      </c>
      <c r="S37" s="200">
        <v>0</v>
      </c>
      <c r="T37" s="201">
        <v>0.34</v>
      </c>
      <c r="U37" s="201">
        <v>6980.2799999999988</v>
      </c>
    </row>
    <row r="38" spans="1:21" s="111" customFormat="1" ht="38.25" customHeight="1" x14ac:dyDescent="0.4">
      <c r="A38" s="322" t="s">
        <v>107</v>
      </c>
      <c r="B38" s="322"/>
      <c r="C38" s="202">
        <v>23003.964999999997</v>
      </c>
      <c r="D38" s="202">
        <v>24.66</v>
      </c>
      <c r="E38" s="202">
        <v>43.79</v>
      </c>
      <c r="F38" s="202">
        <v>0</v>
      </c>
      <c r="G38" s="202">
        <v>0</v>
      </c>
      <c r="H38" s="202">
        <v>23028.624999999996</v>
      </c>
      <c r="I38" s="202">
        <v>6.33</v>
      </c>
      <c r="J38" s="202">
        <v>0.95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16.600000000000001</v>
      </c>
      <c r="P38" s="202">
        <v>0.17</v>
      </c>
      <c r="Q38" s="202">
        <v>0.34</v>
      </c>
      <c r="R38" s="202">
        <v>0</v>
      </c>
      <c r="S38" s="202">
        <v>0</v>
      </c>
      <c r="T38" s="202">
        <v>16.77</v>
      </c>
      <c r="U38" s="202">
        <v>23052.674999999999</v>
      </c>
    </row>
    <row r="39" spans="1:21" s="145" customFormat="1" ht="38.25" customHeight="1" x14ac:dyDescent="0.4">
      <c r="A39" s="322" t="s">
        <v>108</v>
      </c>
      <c r="B39" s="322"/>
      <c r="C39" s="202">
        <v>62223.507999999987</v>
      </c>
      <c r="D39" s="202">
        <v>77.890000000000015</v>
      </c>
      <c r="E39" s="202">
        <v>206.20499999999998</v>
      </c>
      <c r="F39" s="202">
        <v>0</v>
      </c>
      <c r="G39" s="202">
        <v>0</v>
      </c>
      <c r="H39" s="202">
        <v>62301.397999999986</v>
      </c>
      <c r="I39" s="202">
        <v>436.255</v>
      </c>
      <c r="J39" s="202">
        <v>40.330000000000005</v>
      </c>
      <c r="K39" s="202">
        <v>47.260000000000005</v>
      </c>
      <c r="L39" s="202">
        <v>0</v>
      </c>
      <c r="M39" s="202">
        <v>0</v>
      </c>
      <c r="N39" s="202">
        <v>476.58500000000004</v>
      </c>
      <c r="O39" s="202">
        <v>596.49</v>
      </c>
      <c r="P39" s="202">
        <v>87.73</v>
      </c>
      <c r="Q39" s="202">
        <v>229.97</v>
      </c>
      <c r="R39" s="202">
        <v>0</v>
      </c>
      <c r="S39" s="202">
        <v>0</v>
      </c>
      <c r="T39" s="202">
        <v>684.21999999999991</v>
      </c>
      <c r="U39" s="202">
        <v>63462.202999999987</v>
      </c>
    </row>
    <row r="40" spans="1:21" ht="38.25" customHeight="1" x14ac:dyDescent="0.45">
      <c r="A40" s="171">
        <v>25</v>
      </c>
      <c r="B40" s="172" t="s">
        <v>109</v>
      </c>
      <c r="C40" s="200">
        <v>14980.318000000003</v>
      </c>
      <c r="D40" s="200">
        <v>12.82</v>
      </c>
      <c r="E40" s="200">
        <v>38.632999999999996</v>
      </c>
      <c r="F40" s="200">
        <v>0</v>
      </c>
      <c r="G40" s="200">
        <v>0</v>
      </c>
      <c r="H40" s="200">
        <v>14993.138000000003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14993.138000000003</v>
      </c>
    </row>
    <row r="41" spans="1:21" ht="38.25" customHeight="1" x14ac:dyDescent="0.45">
      <c r="A41" s="171">
        <v>26</v>
      </c>
      <c r="B41" s="172" t="s">
        <v>110</v>
      </c>
      <c r="C41" s="200">
        <v>9662.0709999999926</v>
      </c>
      <c r="D41" s="200">
        <v>6.11</v>
      </c>
      <c r="E41" s="200">
        <v>18.97</v>
      </c>
      <c r="F41" s="200">
        <v>0</v>
      </c>
      <c r="G41" s="200">
        <v>0</v>
      </c>
      <c r="H41" s="200">
        <v>9668.1809999999932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9668.1809999999932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23553.100000000002</v>
      </c>
      <c r="D42" s="200">
        <v>10.01</v>
      </c>
      <c r="E42" s="200">
        <v>53.202000000000005</v>
      </c>
      <c r="F42" s="200">
        <v>0</v>
      </c>
      <c r="G42" s="200">
        <v>0</v>
      </c>
      <c r="H42" s="200">
        <v>23563.11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23563.11</v>
      </c>
    </row>
    <row r="43" spans="1:21" ht="38.25" customHeight="1" x14ac:dyDescent="0.45">
      <c r="A43" s="171">
        <v>28</v>
      </c>
      <c r="B43" s="172" t="s">
        <v>112</v>
      </c>
      <c r="C43" s="200">
        <v>387.01300000000009</v>
      </c>
      <c r="D43" s="200">
        <v>4.63</v>
      </c>
      <c r="E43" s="200">
        <v>40.075000000000003</v>
      </c>
      <c r="F43" s="200">
        <v>0</v>
      </c>
      <c r="G43" s="200">
        <v>0</v>
      </c>
      <c r="H43" s="200">
        <v>391.64300000000009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391.64300000000009</v>
      </c>
    </row>
    <row r="44" spans="1:21" s="111" customFormat="1" ht="38.25" customHeight="1" x14ac:dyDescent="0.4">
      <c r="A44" s="322" t="s">
        <v>109</v>
      </c>
      <c r="B44" s="322"/>
      <c r="C44" s="202">
        <v>48582.502</v>
      </c>
      <c r="D44" s="202">
        <v>33.57</v>
      </c>
      <c r="E44" s="202">
        <v>150.88</v>
      </c>
      <c r="F44" s="202">
        <v>0</v>
      </c>
      <c r="G44" s="202">
        <v>0</v>
      </c>
      <c r="H44" s="202">
        <v>48616.072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48616.072</v>
      </c>
    </row>
    <row r="45" spans="1:21" ht="38.25" customHeight="1" x14ac:dyDescent="0.45">
      <c r="A45" s="171">
        <v>29</v>
      </c>
      <c r="B45" s="172" t="s">
        <v>113</v>
      </c>
      <c r="C45" s="200">
        <v>14231.04</v>
      </c>
      <c r="D45" s="200">
        <v>8.48</v>
      </c>
      <c r="E45" s="200">
        <v>12.59</v>
      </c>
      <c r="F45" s="200">
        <v>0</v>
      </c>
      <c r="G45" s="200">
        <v>0</v>
      </c>
      <c r="H45" s="200">
        <v>14239.52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14240.03</v>
      </c>
    </row>
    <row r="46" spans="1:21" ht="38.25" customHeight="1" x14ac:dyDescent="0.45">
      <c r="A46" s="171">
        <v>30</v>
      </c>
      <c r="B46" s="172" t="s">
        <v>114</v>
      </c>
      <c r="C46" s="200">
        <v>7204.5200000000013</v>
      </c>
      <c r="D46" s="200">
        <v>7.7</v>
      </c>
      <c r="E46" s="200">
        <v>44.49</v>
      </c>
      <c r="F46" s="200">
        <v>0</v>
      </c>
      <c r="G46" s="200">
        <v>0</v>
      </c>
      <c r="H46" s="200">
        <v>7212.2200000000012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7212.4600000000009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12245.130000000005</v>
      </c>
      <c r="D47" s="200">
        <v>5.58</v>
      </c>
      <c r="E47" s="200">
        <v>10.17</v>
      </c>
      <c r="F47" s="200">
        <v>0</v>
      </c>
      <c r="G47" s="200">
        <v>0</v>
      </c>
      <c r="H47" s="200">
        <v>12250.710000000005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12302.600000000004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11095.182000000006</v>
      </c>
      <c r="D48" s="200">
        <v>1.7</v>
      </c>
      <c r="E48" s="200">
        <v>10.964999999999998</v>
      </c>
      <c r="F48" s="200">
        <v>0</v>
      </c>
      <c r="G48" s="200">
        <v>0</v>
      </c>
      <c r="H48" s="200">
        <v>11096.882000000007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11103.082000000008</v>
      </c>
    </row>
    <row r="49" spans="1:21" s="111" customFormat="1" ht="38.25" customHeight="1" x14ac:dyDescent="0.4">
      <c r="A49" s="322" t="s">
        <v>117</v>
      </c>
      <c r="B49" s="322"/>
      <c r="C49" s="202">
        <v>44775.87200000001</v>
      </c>
      <c r="D49" s="202">
        <v>23.459999999999997</v>
      </c>
      <c r="E49" s="202">
        <v>78.215000000000003</v>
      </c>
      <c r="F49" s="202">
        <v>0</v>
      </c>
      <c r="G49" s="202">
        <v>0</v>
      </c>
      <c r="H49" s="202">
        <v>44799.332000000009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44858.172000000013</v>
      </c>
    </row>
    <row r="50" spans="1:21" s="145" customFormat="1" ht="38.25" customHeight="1" x14ac:dyDescent="0.4">
      <c r="A50" s="322" t="s">
        <v>118</v>
      </c>
      <c r="B50" s="322"/>
      <c r="C50" s="202">
        <v>93358.374000000011</v>
      </c>
      <c r="D50" s="202">
        <v>57.03</v>
      </c>
      <c r="E50" s="202">
        <v>229.095</v>
      </c>
      <c r="F50" s="202">
        <v>0</v>
      </c>
      <c r="G50" s="202">
        <v>0</v>
      </c>
      <c r="H50" s="202">
        <v>93415.40400000001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93474.244000000006</v>
      </c>
    </row>
    <row r="51" spans="1:21" s="146" customFormat="1" ht="38.25" customHeight="1" x14ac:dyDescent="0.4">
      <c r="A51" s="322" t="s">
        <v>119</v>
      </c>
      <c r="B51" s="322"/>
      <c r="C51" s="202">
        <f>C50+C39+C25</f>
        <v>171413.00499999998</v>
      </c>
      <c r="D51" s="202">
        <f t="shared" ref="D51:U51" si="0">D50+D39+D25</f>
        <v>142.06</v>
      </c>
      <c r="E51" s="202">
        <f t="shared" si="0"/>
        <v>453.85699999999997</v>
      </c>
      <c r="F51" s="202">
        <f t="shared" si="0"/>
        <v>29.21</v>
      </c>
      <c r="G51" s="202">
        <f t="shared" si="0"/>
        <v>545.07999999999993</v>
      </c>
      <c r="H51" s="202">
        <f t="shared" si="0"/>
        <v>171525.85499999998</v>
      </c>
      <c r="I51" s="202">
        <f t="shared" si="0"/>
        <v>1897.7559999999999</v>
      </c>
      <c r="J51" s="202">
        <f t="shared" si="0"/>
        <v>49.935000000000002</v>
      </c>
      <c r="K51" s="202">
        <f t="shared" si="0"/>
        <v>76.054000000000002</v>
      </c>
      <c r="L51" s="202">
        <f t="shared" si="0"/>
        <v>0</v>
      </c>
      <c r="M51" s="202">
        <f t="shared" si="0"/>
        <v>16.829999999999998</v>
      </c>
      <c r="N51" s="202">
        <f t="shared" si="0"/>
        <v>1947.691</v>
      </c>
      <c r="O51" s="202">
        <f t="shared" si="0"/>
        <v>4093.0320000000002</v>
      </c>
      <c r="P51" s="202">
        <f t="shared" si="0"/>
        <v>107.9</v>
      </c>
      <c r="Q51" s="202">
        <f t="shared" si="0"/>
        <v>761.91</v>
      </c>
      <c r="R51" s="202">
        <f t="shared" si="0"/>
        <v>0</v>
      </c>
      <c r="S51" s="202">
        <f t="shared" si="0"/>
        <v>5.72</v>
      </c>
      <c r="T51" s="202">
        <f t="shared" si="0"/>
        <v>4200.9319999999989</v>
      </c>
      <c r="U51" s="202">
        <f t="shared" si="0"/>
        <v>177674.47799999997</v>
      </c>
    </row>
    <row r="52" spans="1:21" s="111" customFormat="1" ht="19.5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5" customFormat="1" ht="24.75" hidden="1" customHeight="1" x14ac:dyDescent="0.4">
      <c r="B53" s="197"/>
      <c r="C53" s="296" t="s">
        <v>54</v>
      </c>
      <c r="D53" s="296"/>
      <c r="E53" s="296"/>
      <c r="F53" s="296"/>
      <c r="G53" s="296"/>
      <c r="H53" s="118"/>
      <c r="I53" s="197"/>
      <c r="J53" s="197">
        <f>D51+J51+P51-F51-L51-R51</f>
        <v>270.685</v>
      </c>
      <c r="K53" s="197"/>
      <c r="L53" s="197"/>
      <c r="M53" s="197"/>
      <c r="N53" s="197"/>
      <c r="R53" s="197"/>
      <c r="U53" s="197"/>
    </row>
    <row r="54" spans="1:21" s="115" customFormat="1" ht="30" hidden="1" customHeight="1" x14ac:dyDescent="0.35">
      <c r="B54" s="197"/>
      <c r="C54" s="296" t="s">
        <v>55</v>
      </c>
      <c r="D54" s="296"/>
      <c r="E54" s="296"/>
      <c r="F54" s="296"/>
      <c r="G54" s="296"/>
      <c r="H54" s="119"/>
      <c r="I54" s="197"/>
      <c r="J54" s="197">
        <f>E51+K51+Q51-G51-M51-S51</f>
        <v>724.19099999999992</v>
      </c>
      <c r="K54" s="197"/>
      <c r="L54" s="197"/>
      <c r="M54" s="197"/>
      <c r="N54" s="197"/>
      <c r="R54" s="197"/>
      <c r="T54" s="197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97">
        <f>H51+N51+T51</f>
        <v>177674.47799999997</v>
      </c>
      <c r="K55" s="119"/>
      <c r="L55" s="119"/>
      <c r="M55" s="142" t="e">
        <f>#REF!+'july-2021'!J53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7"/>
      <c r="E56" s="197"/>
      <c r="F56" s="197"/>
      <c r="G56" s="197"/>
      <c r="H56" s="119"/>
      <c r="I56" s="121"/>
      <c r="J56" s="19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2" t="e">
        <f>#REF!+'july-2021'!J53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#REF!+'july-2021'!J53</f>
        <v>#REF!</v>
      </c>
      <c r="N58" s="154"/>
      <c r="O58" s="154"/>
      <c r="P58" s="199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198"/>
      <c r="L59" s="157"/>
      <c r="M59" s="154"/>
      <c r="N59" s="153"/>
      <c r="O59" s="154"/>
      <c r="P59" s="199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#REF!+'july-2021'!J53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#REF!+'july-2021'!J53</f>
        <v>#REF!</v>
      </c>
      <c r="I61" s="158"/>
      <c r="J61" s="300" t="s">
        <v>62</v>
      </c>
      <c r="K61" s="300"/>
      <c r="L61" s="300"/>
      <c r="M61" s="159" t="e">
        <f>#REF!+'july-2021'!J53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137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206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45">
      <c r="A7" s="171">
        <v>1</v>
      </c>
      <c r="B7" s="172" t="s">
        <v>78</v>
      </c>
      <c r="C7" s="200">
        <v>2162.3200000000006</v>
      </c>
      <c r="D7" s="200">
        <v>0</v>
      </c>
      <c r="E7" s="200">
        <v>0</v>
      </c>
      <c r="F7" s="200">
        <v>12</v>
      </c>
      <c r="G7" s="200">
        <v>26.3</v>
      </c>
      <c r="H7" s="200">
        <v>2150.3200000000006</v>
      </c>
      <c r="I7" s="200">
        <v>300.99999999999989</v>
      </c>
      <c r="J7" s="200">
        <v>0.04</v>
      </c>
      <c r="K7" s="200">
        <v>3.67</v>
      </c>
      <c r="L7" s="200">
        <v>0</v>
      </c>
      <c r="M7" s="200">
        <v>0</v>
      </c>
      <c r="N7" s="200">
        <v>301.03999999999991</v>
      </c>
      <c r="O7" s="201">
        <v>207.97000000000006</v>
      </c>
      <c r="P7" s="200">
        <v>0.05</v>
      </c>
      <c r="Q7" s="200">
        <v>0.11</v>
      </c>
      <c r="R7" s="200">
        <v>23</v>
      </c>
      <c r="S7" s="200">
        <v>23</v>
      </c>
      <c r="T7" s="201">
        <v>185.02000000000007</v>
      </c>
      <c r="U7" s="201">
        <v>2636.3800000000006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38.320000000000007</v>
      </c>
      <c r="J8" s="200">
        <v>0.192</v>
      </c>
      <c r="K8" s="200">
        <v>7.2320000000000002</v>
      </c>
      <c r="L8" s="200">
        <v>0</v>
      </c>
      <c r="M8" s="200">
        <v>0</v>
      </c>
      <c r="N8" s="200">
        <v>38.512000000000008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213.39699999999999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151.03100000000006</v>
      </c>
      <c r="J9" s="200">
        <v>0.73</v>
      </c>
      <c r="K9" s="200">
        <v>2.7469999999999999</v>
      </c>
      <c r="L9" s="200">
        <v>0</v>
      </c>
      <c r="M9" s="200">
        <v>0</v>
      </c>
      <c r="N9" s="200">
        <v>151.76100000000005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1543.5309999999997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164.03500000000005</v>
      </c>
      <c r="J10" s="200">
        <v>0.192</v>
      </c>
      <c r="K10" s="200">
        <v>2.4520000000000004</v>
      </c>
      <c r="L10" s="200">
        <v>0</v>
      </c>
      <c r="M10" s="200">
        <v>0</v>
      </c>
      <c r="N10" s="200">
        <v>164.22700000000006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757.63699999999994</v>
      </c>
    </row>
    <row r="11" spans="1:21" s="111" customFormat="1" ht="38.25" customHeight="1" x14ac:dyDescent="0.4">
      <c r="A11" s="323" t="s">
        <v>82</v>
      </c>
      <c r="B11" s="324"/>
      <c r="C11" s="202">
        <v>3606.9050000000002</v>
      </c>
      <c r="D11" s="202">
        <v>0</v>
      </c>
      <c r="E11" s="202">
        <v>0</v>
      </c>
      <c r="F11" s="202">
        <v>12</v>
      </c>
      <c r="G11" s="202">
        <v>26.3</v>
      </c>
      <c r="H11" s="202">
        <v>3594.9050000000002</v>
      </c>
      <c r="I11" s="202">
        <v>654.38599999999997</v>
      </c>
      <c r="J11" s="202">
        <v>1.1539999999999999</v>
      </c>
      <c r="K11" s="202">
        <v>16.101000000000003</v>
      </c>
      <c r="L11" s="202">
        <v>0</v>
      </c>
      <c r="M11" s="202">
        <v>0</v>
      </c>
      <c r="N11" s="202">
        <v>655.54000000000008</v>
      </c>
      <c r="O11" s="202">
        <v>923.45</v>
      </c>
      <c r="P11" s="202">
        <v>0.05</v>
      </c>
      <c r="Q11" s="202">
        <v>0.11</v>
      </c>
      <c r="R11" s="202">
        <v>23</v>
      </c>
      <c r="S11" s="202">
        <v>23</v>
      </c>
      <c r="T11" s="202">
        <v>900.5</v>
      </c>
      <c r="U11" s="202">
        <v>5150.9450000000006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123.04299999999998</v>
      </c>
      <c r="J12" s="203">
        <v>0.04</v>
      </c>
      <c r="K12" s="200">
        <v>0.79000000000000015</v>
      </c>
      <c r="L12" s="200">
        <v>0</v>
      </c>
      <c r="M12" s="200">
        <v>0</v>
      </c>
      <c r="N12" s="200">
        <v>123.08299999999998</v>
      </c>
      <c r="O12" s="201">
        <v>326.75</v>
      </c>
      <c r="P12" s="200">
        <v>0</v>
      </c>
      <c r="Q12" s="200">
        <v>78.11</v>
      </c>
      <c r="R12" s="200">
        <v>0.25</v>
      </c>
      <c r="S12" s="200">
        <v>0.25</v>
      </c>
      <c r="T12" s="201">
        <v>326.5</v>
      </c>
      <c r="U12" s="201">
        <v>2359.1729999999989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143.28400000000002</v>
      </c>
      <c r="J13" s="203">
        <v>0.46</v>
      </c>
      <c r="K13" s="200">
        <v>2.81</v>
      </c>
      <c r="L13" s="200">
        <v>0</v>
      </c>
      <c r="M13" s="200">
        <v>0</v>
      </c>
      <c r="N13" s="200">
        <v>143.74400000000003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1243.8339999999996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198.12399999999997</v>
      </c>
      <c r="J14" s="204">
        <v>2.16</v>
      </c>
      <c r="K14" s="200">
        <v>8.3070000000000004</v>
      </c>
      <c r="L14" s="200">
        <v>0</v>
      </c>
      <c r="M14" s="200">
        <v>0</v>
      </c>
      <c r="N14" s="200">
        <v>200.28399999999996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2700.7739999999994</v>
      </c>
    </row>
    <row r="15" spans="1:21" s="111" customFormat="1" ht="38.25" customHeight="1" x14ac:dyDescent="0.4">
      <c r="A15" s="323" t="s">
        <v>86</v>
      </c>
      <c r="B15" s="324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464.45099999999996</v>
      </c>
      <c r="J15" s="202">
        <v>2.66</v>
      </c>
      <c r="K15" s="202">
        <v>11.907</v>
      </c>
      <c r="L15" s="202">
        <v>0</v>
      </c>
      <c r="M15" s="202">
        <v>0</v>
      </c>
      <c r="N15" s="202">
        <v>467.11099999999999</v>
      </c>
      <c r="O15" s="202">
        <v>730.23</v>
      </c>
      <c r="P15" s="202">
        <v>0</v>
      </c>
      <c r="Q15" s="202">
        <v>78.11</v>
      </c>
      <c r="R15" s="202">
        <v>0.25</v>
      </c>
      <c r="S15" s="202">
        <v>0.25</v>
      </c>
      <c r="T15" s="202">
        <v>729.98</v>
      </c>
      <c r="U15" s="202">
        <v>6303.780999999999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1892.6819999999993</v>
      </c>
      <c r="D16" s="200">
        <v>0.94</v>
      </c>
      <c r="E16" s="200">
        <v>4.726</v>
      </c>
      <c r="F16" s="200">
        <v>0.44</v>
      </c>
      <c r="G16" s="200">
        <v>29.540000000000003</v>
      </c>
      <c r="H16" s="200">
        <v>1893.1819999999993</v>
      </c>
      <c r="I16" s="200">
        <v>65.965000000000032</v>
      </c>
      <c r="J16" s="200">
        <v>0.28999999999999998</v>
      </c>
      <c r="K16" s="200">
        <v>0.77600000000000002</v>
      </c>
      <c r="L16" s="200">
        <v>0</v>
      </c>
      <c r="M16" s="200">
        <v>0</v>
      </c>
      <c r="N16" s="200">
        <v>66.255000000000038</v>
      </c>
      <c r="O16" s="201">
        <v>87.778999999999996</v>
      </c>
      <c r="P16" s="200">
        <v>1.57</v>
      </c>
      <c r="Q16" s="200">
        <v>12.64</v>
      </c>
      <c r="R16" s="200">
        <v>0</v>
      </c>
      <c r="S16" s="200">
        <v>0</v>
      </c>
      <c r="T16" s="201">
        <v>89.34899999999999</v>
      </c>
      <c r="U16" s="201">
        <v>2048.7859999999996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19.406999999999996</v>
      </c>
      <c r="J17" s="200">
        <v>0.02</v>
      </c>
      <c r="K17" s="200">
        <v>1.1700000000000002</v>
      </c>
      <c r="L17" s="200">
        <v>0</v>
      </c>
      <c r="M17" s="200">
        <v>4.09</v>
      </c>
      <c r="N17" s="200">
        <v>19.426999999999996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1084.4519999999998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828.25499999999943</v>
      </c>
      <c r="D18" s="200">
        <v>0.06</v>
      </c>
      <c r="E18" s="200">
        <v>1.1100000000000001</v>
      </c>
      <c r="F18" s="200">
        <v>0</v>
      </c>
      <c r="G18" s="200">
        <v>0</v>
      </c>
      <c r="H18" s="200">
        <v>828.31499999999937</v>
      </c>
      <c r="I18" s="200">
        <v>36.114999999999988</v>
      </c>
      <c r="J18" s="200">
        <v>0.03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62.278000000000006</v>
      </c>
      <c r="P18" s="200">
        <v>0.42</v>
      </c>
      <c r="Q18" s="200">
        <v>2.2400000000000002</v>
      </c>
      <c r="R18" s="200">
        <v>0</v>
      </c>
      <c r="S18" s="200">
        <v>0</v>
      </c>
      <c r="T18" s="201">
        <v>62.698000000000008</v>
      </c>
      <c r="U18" s="201">
        <v>927.15799999999933</v>
      </c>
    </row>
    <row r="19" spans="1:21" s="111" customFormat="1" ht="38.25" customHeight="1" x14ac:dyDescent="0.4">
      <c r="A19" s="323" t="s">
        <v>89</v>
      </c>
      <c r="B19" s="324"/>
      <c r="C19" s="202">
        <v>3377.9909999999982</v>
      </c>
      <c r="D19" s="202">
        <v>1</v>
      </c>
      <c r="E19" s="202">
        <v>5.8360000000000003</v>
      </c>
      <c r="F19" s="202">
        <v>0.44</v>
      </c>
      <c r="G19" s="202">
        <v>106.60000000000001</v>
      </c>
      <c r="H19" s="202">
        <v>3378.5509999999986</v>
      </c>
      <c r="I19" s="202">
        <v>121.48700000000002</v>
      </c>
      <c r="J19" s="202">
        <v>0.33999999999999997</v>
      </c>
      <c r="K19" s="202">
        <v>2.056</v>
      </c>
      <c r="L19" s="202">
        <v>0</v>
      </c>
      <c r="M19" s="202">
        <v>4.09</v>
      </c>
      <c r="N19" s="202">
        <v>121.82700000000003</v>
      </c>
      <c r="O19" s="202">
        <v>558.02800000000002</v>
      </c>
      <c r="P19" s="202">
        <v>1.99</v>
      </c>
      <c r="Q19" s="202">
        <v>64.820000000000007</v>
      </c>
      <c r="R19" s="202">
        <v>0</v>
      </c>
      <c r="S19" s="202">
        <v>0</v>
      </c>
      <c r="T19" s="202">
        <v>560.01800000000003</v>
      </c>
      <c r="U19" s="202">
        <v>4060.3959999999988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145.33499999999998</v>
      </c>
      <c r="J20" s="200">
        <v>0.126</v>
      </c>
      <c r="K20" s="200">
        <v>0.76600000000000001</v>
      </c>
      <c r="L20" s="200">
        <v>0</v>
      </c>
      <c r="M20" s="200">
        <v>0</v>
      </c>
      <c r="N20" s="200">
        <v>145.46099999999998</v>
      </c>
      <c r="O20" s="201">
        <v>340.79399999999993</v>
      </c>
      <c r="P20" s="200">
        <v>7.6999999999999999E-2</v>
      </c>
      <c r="Q20" s="200">
        <v>56.146999999999998</v>
      </c>
      <c r="R20" s="200">
        <v>0</v>
      </c>
      <c r="S20" s="200">
        <v>0</v>
      </c>
      <c r="T20" s="201">
        <v>340.87099999999992</v>
      </c>
      <c r="U20" s="201">
        <v>1841.9669999999994</v>
      </c>
    </row>
    <row r="21" spans="1:21" ht="38.25" customHeight="1" x14ac:dyDescent="0.45">
      <c r="A21" s="171">
        <v>9</v>
      </c>
      <c r="B21" s="172" t="s">
        <v>90</v>
      </c>
      <c r="C21" s="200">
        <v>864.36999999999989</v>
      </c>
      <c r="D21" s="200">
        <v>0</v>
      </c>
      <c r="E21" s="200">
        <v>0.05</v>
      </c>
      <c r="F21" s="200">
        <v>5</v>
      </c>
      <c r="G21" s="200">
        <v>39.299999999999997</v>
      </c>
      <c r="H21" s="200">
        <v>859.36999999999989</v>
      </c>
      <c r="I21" s="200">
        <v>46.573000000000008</v>
      </c>
      <c r="J21" s="200">
        <v>0.03</v>
      </c>
      <c r="K21" s="200">
        <v>0.24</v>
      </c>
      <c r="L21" s="200">
        <v>0</v>
      </c>
      <c r="M21" s="200">
        <v>0</v>
      </c>
      <c r="N21" s="200">
        <v>46.603000000000009</v>
      </c>
      <c r="O21" s="201">
        <v>186.23000000000002</v>
      </c>
      <c r="P21" s="200">
        <v>5</v>
      </c>
      <c r="Q21" s="200">
        <v>39.299999999999997</v>
      </c>
      <c r="R21" s="200">
        <v>0</v>
      </c>
      <c r="S21" s="200">
        <v>0</v>
      </c>
      <c r="T21" s="201">
        <v>191.23000000000002</v>
      </c>
      <c r="U21" s="201">
        <v>1097.203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15.990000000000006</v>
      </c>
      <c r="J22" s="200">
        <v>0.05</v>
      </c>
      <c r="K22" s="200">
        <v>1.6600000000000001</v>
      </c>
      <c r="L22" s="200">
        <v>0</v>
      </c>
      <c r="M22" s="200">
        <v>12.74</v>
      </c>
      <c r="N22" s="200">
        <v>16.040000000000006</v>
      </c>
      <c r="O22" s="201">
        <v>585.79999999999995</v>
      </c>
      <c r="P22" s="200">
        <v>0.06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931.74999999999977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1167.6120000000001</v>
      </c>
      <c r="D23" s="200">
        <v>2.1</v>
      </c>
      <c r="E23" s="200">
        <v>12.625999999999999</v>
      </c>
      <c r="F23" s="200">
        <v>0</v>
      </c>
      <c r="G23" s="200">
        <v>0</v>
      </c>
      <c r="H23" s="200">
        <v>1169.712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145.63</v>
      </c>
      <c r="P23" s="200">
        <v>99.605000000000004</v>
      </c>
      <c r="Q23" s="200">
        <v>99.665000000000006</v>
      </c>
      <c r="R23" s="200">
        <v>89.99</v>
      </c>
      <c r="S23" s="200">
        <v>89.99</v>
      </c>
      <c r="T23" s="201">
        <v>155.245</v>
      </c>
      <c r="U23" s="201">
        <v>1335.5509999999999</v>
      </c>
    </row>
    <row r="24" spans="1:21" s="111" customFormat="1" ht="38.25" customHeight="1" x14ac:dyDescent="0.4">
      <c r="A24" s="322" t="s">
        <v>94</v>
      </c>
      <c r="B24" s="322"/>
      <c r="C24" s="202">
        <v>3717.4669999999992</v>
      </c>
      <c r="D24" s="202">
        <v>2.1</v>
      </c>
      <c r="E24" s="202">
        <v>15.670999999999999</v>
      </c>
      <c r="F24" s="202">
        <v>5</v>
      </c>
      <c r="G24" s="202">
        <v>365.01</v>
      </c>
      <c r="H24" s="202">
        <v>3714.5669999999991</v>
      </c>
      <c r="I24" s="202">
        <v>218.49199999999999</v>
      </c>
      <c r="J24" s="202">
        <v>0.20600000000000002</v>
      </c>
      <c r="K24" s="202">
        <v>3.0900000000000003</v>
      </c>
      <c r="L24" s="202">
        <v>0</v>
      </c>
      <c r="M24" s="202">
        <v>12.74</v>
      </c>
      <c r="N24" s="202">
        <v>218.69799999999998</v>
      </c>
      <c r="O24" s="202">
        <v>1258.4539999999997</v>
      </c>
      <c r="P24" s="202">
        <v>104.742</v>
      </c>
      <c r="Q24" s="202">
        <v>495.68200000000002</v>
      </c>
      <c r="R24" s="202">
        <v>89.99</v>
      </c>
      <c r="S24" s="202">
        <v>95.71</v>
      </c>
      <c r="T24" s="202">
        <v>1273.2059999999997</v>
      </c>
      <c r="U24" s="202">
        <v>5206.4709999999986</v>
      </c>
    </row>
    <row r="25" spans="1:21" s="145" customFormat="1" ht="38.25" customHeight="1" x14ac:dyDescent="0.4">
      <c r="A25" s="325" t="s">
        <v>95</v>
      </c>
      <c r="B25" s="326"/>
      <c r="C25" s="202">
        <v>15809.052999999996</v>
      </c>
      <c r="D25" s="202">
        <v>3.1</v>
      </c>
      <c r="E25" s="202">
        <v>21.656999999999996</v>
      </c>
      <c r="F25" s="202">
        <v>17.440000000000001</v>
      </c>
      <c r="G25" s="202">
        <v>562.52</v>
      </c>
      <c r="H25" s="202">
        <v>15794.712999999998</v>
      </c>
      <c r="I25" s="202">
        <v>1458.816</v>
      </c>
      <c r="J25" s="202">
        <v>4.3600000000000003</v>
      </c>
      <c r="K25" s="202">
        <v>33.154000000000003</v>
      </c>
      <c r="L25" s="202">
        <v>0</v>
      </c>
      <c r="M25" s="202">
        <v>16.829999999999998</v>
      </c>
      <c r="N25" s="202">
        <v>1463.1759999999999</v>
      </c>
      <c r="O25" s="202">
        <v>3470.1619999999994</v>
      </c>
      <c r="P25" s="202">
        <v>106.782</v>
      </c>
      <c r="Q25" s="202">
        <v>638.72200000000009</v>
      </c>
      <c r="R25" s="202">
        <v>113.24</v>
      </c>
      <c r="S25" s="202">
        <v>118.96</v>
      </c>
      <c r="T25" s="202">
        <v>3463.7039999999997</v>
      </c>
      <c r="U25" s="202">
        <v>20721.593000000001</v>
      </c>
    </row>
    <row r="26" spans="1:21" ht="38.25" customHeight="1" x14ac:dyDescent="0.45">
      <c r="A26" s="171">
        <v>15</v>
      </c>
      <c r="B26" s="172" t="s">
        <v>96</v>
      </c>
      <c r="C26" s="200">
        <v>11601.472</v>
      </c>
      <c r="D26" s="200">
        <v>14.26</v>
      </c>
      <c r="E26" s="200">
        <v>43.144999999999996</v>
      </c>
      <c r="F26" s="200">
        <v>0</v>
      </c>
      <c r="G26" s="200">
        <v>0</v>
      </c>
      <c r="H26" s="200">
        <v>11615.732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11673.291999999999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10181.816999999992</v>
      </c>
      <c r="D27" s="200">
        <v>13.69</v>
      </c>
      <c r="E27" s="200">
        <v>52.65</v>
      </c>
      <c r="F27" s="200">
        <v>0</v>
      </c>
      <c r="G27" s="200">
        <v>0</v>
      </c>
      <c r="H27" s="200">
        <v>10195.506999999992</v>
      </c>
      <c r="I27" s="200">
        <v>332.255</v>
      </c>
      <c r="J27" s="200">
        <v>0.43</v>
      </c>
      <c r="K27" s="200">
        <v>3.1300000000000003</v>
      </c>
      <c r="L27" s="200">
        <v>0</v>
      </c>
      <c r="M27" s="200">
        <v>0</v>
      </c>
      <c r="N27" s="200">
        <v>332.685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10603.151999999991</v>
      </c>
    </row>
    <row r="28" spans="1:21" s="111" customFormat="1" ht="38.25" customHeight="1" x14ac:dyDescent="0.4">
      <c r="A28" s="322" t="s">
        <v>98</v>
      </c>
      <c r="B28" s="322"/>
      <c r="C28" s="202">
        <v>21783.28899999999</v>
      </c>
      <c r="D28" s="202">
        <v>27.95</v>
      </c>
      <c r="E28" s="202">
        <v>95.794999999999987</v>
      </c>
      <c r="F28" s="202">
        <v>0</v>
      </c>
      <c r="G28" s="202">
        <v>0</v>
      </c>
      <c r="H28" s="202">
        <v>21811.238999999994</v>
      </c>
      <c r="I28" s="202">
        <v>332.255</v>
      </c>
      <c r="J28" s="202">
        <v>0.43</v>
      </c>
      <c r="K28" s="202">
        <v>3.1300000000000003</v>
      </c>
      <c r="L28" s="202">
        <v>0</v>
      </c>
      <c r="M28" s="202">
        <v>0</v>
      </c>
      <c r="N28" s="202">
        <v>332.685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22276.443999999996</v>
      </c>
    </row>
    <row r="29" spans="1:21" ht="38.25" customHeight="1" x14ac:dyDescent="0.45">
      <c r="A29" s="171">
        <v>17</v>
      </c>
      <c r="B29" s="172" t="s">
        <v>99</v>
      </c>
      <c r="C29" s="200">
        <v>6988.607</v>
      </c>
      <c r="D29" s="200">
        <v>5.81</v>
      </c>
      <c r="E29" s="200">
        <v>23.33</v>
      </c>
      <c r="F29" s="200">
        <v>0</v>
      </c>
      <c r="G29" s="200">
        <v>0</v>
      </c>
      <c r="H29" s="200">
        <v>6994.4170000000004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7170.0870000000004</v>
      </c>
    </row>
    <row r="30" spans="1:21" ht="38.25" customHeight="1" x14ac:dyDescent="0.45">
      <c r="A30" s="171">
        <v>18</v>
      </c>
      <c r="B30" s="172" t="s">
        <v>100</v>
      </c>
      <c r="C30" s="200">
        <v>509.46399999999994</v>
      </c>
      <c r="D30" s="200">
        <v>12.28</v>
      </c>
      <c r="E30" s="200">
        <v>46.41</v>
      </c>
      <c r="F30" s="200">
        <v>0</v>
      </c>
      <c r="G30" s="200">
        <v>0</v>
      </c>
      <c r="H30" s="200">
        <v>521.74399999999991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521.96399999999994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5474.1149999999998</v>
      </c>
      <c r="D31" s="200">
        <v>4.5</v>
      </c>
      <c r="E31" s="200">
        <v>8.86</v>
      </c>
      <c r="F31" s="200">
        <v>0</v>
      </c>
      <c r="G31" s="200">
        <v>0</v>
      </c>
      <c r="H31" s="200">
        <v>5478.6149999999998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5639.1049999999996</v>
      </c>
    </row>
    <row r="32" spans="1:21" ht="38.25" customHeight="1" x14ac:dyDescent="0.45">
      <c r="A32" s="171">
        <v>20</v>
      </c>
      <c r="B32" s="172" t="s">
        <v>102</v>
      </c>
      <c r="C32" s="200">
        <v>4517.2980000000007</v>
      </c>
      <c r="D32" s="200">
        <v>4.04</v>
      </c>
      <c r="E32" s="200">
        <v>42.6</v>
      </c>
      <c r="F32" s="200">
        <v>0</v>
      </c>
      <c r="G32" s="200">
        <v>0</v>
      </c>
      <c r="H32" s="200">
        <v>4521.3380000000006</v>
      </c>
      <c r="I32" s="200">
        <v>64.550000000000011</v>
      </c>
      <c r="J32" s="200">
        <v>0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4856.938000000001</v>
      </c>
    </row>
    <row r="33" spans="1:21" s="111" customFormat="1" ht="38.25" customHeight="1" x14ac:dyDescent="0.4">
      <c r="A33" s="322" t="s">
        <v>99</v>
      </c>
      <c r="B33" s="322"/>
      <c r="C33" s="202">
        <v>17489.484</v>
      </c>
      <c r="D33" s="202">
        <v>26.63</v>
      </c>
      <c r="E33" s="202">
        <v>121.19999999999999</v>
      </c>
      <c r="F33" s="202">
        <v>0</v>
      </c>
      <c r="G33" s="202">
        <v>0</v>
      </c>
      <c r="H33" s="202">
        <v>17516.114000000001</v>
      </c>
      <c r="I33" s="202">
        <v>137.05000000000001</v>
      </c>
      <c r="J33" s="202">
        <v>0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18188.094000000001</v>
      </c>
    </row>
    <row r="34" spans="1:21" ht="38.25" customHeight="1" x14ac:dyDescent="0.45">
      <c r="A34" s="171">
        <v>21</v>
      </c>
      <c r="B34" s="172" t="s">
        <v>103</v>
      </c>
      <c r="C34" s="200">
        <v>5817.7300000000005</v>
      </c>
      <c r="D34" s="200">
        <v>9.35</v>
      </c>
      <c r="E34" s="200">
        <v>25.65</v>
      </c>
      <c r="F34" s="200">
        <v>0</v>
      </c>
      <c r="G34" s="200">
        <v>0</v>
      </c>
      <c r="H34" s="200">
        <v>5827.0800000000008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5827.0800000000008</v>
      </c>
    </row>
    <row r="35" spans="1:21" ht="38.25" customHeight="1" x14ac:dyDescent="0.45">
      <c r="A35" s="171">
        <v>22</v>
      </c>
      <c r="B35" s="172" t="s">
        <v>104</v>
      </c>
      <c r="C35" s="200">
        <v>4527.8149999999996</v>
      </c>
      <c r="D35" s="200">
        <v>5.47</v>
      </c>
      <c r="E35" s="200">
        <v>24.849999999999998</v>
      </c>
      <c r="F35" s="200">
        <v>0</v>
      </c>
      <c r="G35" s="200">
        <v>0</v>
      </c>
      <c r="H35" s="200">
        <v>4533.2849999999999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4549.8150000000005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6979.9399999999987</v>
      </c>
      <c r="D37" s="200">
        <v>0.51</v>
      </c>
      <c r="E37" s="200">
        <v>3.95</v>
      </c>
      <c r="F37" s="200">
        <v>0</v>
      </c>
      <c r="G37" s="200">
        <v>0</v>
      </c>
      <c r="H37" s="200">
        <v>6980.4499999999989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0.34</v>
      </c>
      <c r="P37" s="200">
        <v>0.17</v>
      </c>
      <c r="Q37" s="200">
        <v>0.51</v>
      </c>
      <c r="R37" s="200">
        <v>0</v>
      </c>
      <c r="S37" s="200">
        <v>0</v>
      </c>
      <c r="T37" s="201">
        <v>0.51</v>
      </c>
      <c r="U37" s="201">
        <v>6980.9599999999991</v>
      </c>
    </row>
    <row r="38" spans="1:21" s="111" customFormat="1" ht="38.25" customHeight="1" x14ac:dyDescent="0.4">
      <c r="A38" s="322" t="s">
        <v>107</v>
      </c>
      <c r="B38" s="322"/>
      <c r="C38" s="202">
        <v>23028.624999999996</v>
      </c>
      <c r="D38" s="202">
        <v>15.33</v>
      </c>
      <c r="E38" s="202">
        <v>59.120000000000005</v>
      </c>
      <c r="F38" s="202">
        <v>0</v>
      </c>
      <c r="G38" s="202">
        <v>0</v>
      </c>
      <c r="H38" s="202">
        <v>23043.955000000002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16.77</v>
      </c>
      <c r="P38" s="202">
        <v>0.17</v>
      </c>
      <c r="Q38" s="202">
        <v>0.51</v>
      </c>
      <c r="R38" s="202">
        <v>0</v>
      </c>
      <c r="S38" s="202">
        <v>0</v>
      </c>
      <c r="T38" s="202">
        <v>16.940000000000001</v>
      </c>
      <c r="U38" s="202">
        <v>23068.174999999999</v>
      </c>
    </row>
    <row r="39" spans="1:21" s="145" customFormat="1" ht="38.25" customHeight="1" x14ac:dyDescent="0.4">
      <c r="A39" s="322" t="s">
        <v>108</v>
      </c>
      <c r="B39" s="322"/>
      <c r="C39" s="202">
        <v>62301.397999999986</v>
      </c>
      <c r="D39" s="202">
        <v>69.91</v>
      </c>
      <c r="E39" s="202">
        <v>276.11500000000001</v>
      </c>
      <c r="F39" s="202">
        <v>0</v>
      </c>
      <c r="G39" s="202">
        <v>0</v>
      </c>
      <c r="H39" s="202">
        <v>62371.307999999997</v>
      </c>
      <c r="I39" s="202">
        <v>476.58500000000004</v>
      </c>
      <c r="J39" s="202">
        <v>0.43</v>
      </c>
      <c r="K39" s="202">
        <v>47.690000000000005</v>
      </c>
      <c r="L39" s="202">
        <v>0</v>
      </c>
      <c r="M39" s="202">
        <v>0</v>
      </c>
      <c r="N39" s="202">
        <v>477.01499999999999</v>
      </c>
      <c r="O39" s="202">
        <v>684.21999999999991</v>
      </c>
      <c r="P39" s="202">
        <v>0.17</v>
      </c>
      <c r="Q39" s="202">
        <v>230.14</v>
      </c>
      <c r="R39" s="202">
        <v>0</v>
      </c>
      <c r="S39" s="202">
        <v>0</v>
      </c>
      <c r="T39" s="202">
        <v>684.39</v>
      </c>
      <c r="U39" s="202">
        <v>63532.712999999996</v>
      </c>
    </row>
    <row r="40" spans="1:21" ht="38.25" customHeight="1" x14ac:dyDescent="0.45">
      <c r="A40" s="171">
        <v>25</v>
      </c>
      <c r="B40" s="172" t="s">
        <v>109</v>
      </c>
      <c r="C40" s="200">
        <v>14993.138000000003</v>
      </c>
      <c r="D40" s="200">
        <v>10.07</v>
      </c>
      <c r="E40" s="200">
        <v>48.702999999999996</v>
      </c>
      <c r="F40" s="200">
        <v>0</v>
      </c>
      <c r="G40" s="200">
        <v>0</v>
      </c>
      <c r="H40" s="200">
        <v>15003.208000000002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15003.208000000002</v>
      </c>
    </row>
    <row r="41" spans="1:21" ht="38.25" customHeight="1" x14ac:dyDescent="0.45">
      <c r="A41" s="171">
        <v>26</v>
      </c>
      <c r="B41" s="172" t="s">
        <v>110</v>
      </c>
      <c r="C41" s="200">
        <v>9668.1809999999932</v>
      </c>
      <c r="D41" s="200">
        <v>35.96</v>
      </c>
      <c r="E41" s="200">
        <v>54.93</v>
      </c>
      <c r="F41" s="200">
        <v>0</v>
      </c>
      <c r="G41" s="200">
        <v>0</v>
      </c>
      <c r="H41" s="200">
        <v>9704.1409999999923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9704.1409999999923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23563.11</v>
      </c>
      <c r="D42" s="200">
        <v>12.834</v>
      </c>
      <c r="E42" s="200">
        <v>66.036000000000001</v>
      </c>
      <c r="F42" s="200">
        <v>0</v>
      </c>
      <c r="G42" s="200">
        <v>0</v>
      </c>
      <c r="H42" s="200">
        <v>23575.944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23575.944</v>
      </c>
    </row>
    <row r="43" spans="1:21" ht="38.25" customHeight="1" x14ac:dyDescent="0.45">
      <c r="A43" s="171">
        <v>28</v>
      </c>
      <c r="B43" s="172" t="s">
        <v>112</v>
      </c>
      <c r="C43" s="200">
        <v>391.64300000000009</v>
      </c>
      <c r="D43" s="200">
        <v>11.63</v>
      </c>
      <c r="E43" s="200">
        <v>51.705000000000005</v>
      </c>
      <c r="F43" s="200">
        <v>0</v>
      </c>
      <c r="G43" s="200">
        <v>0</v>
      </c>
      <c r="H43" s="200">
        <v>403.27300000000008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403.27300000000008</v>
      </c>
    </row>
    <row r="44" spans="1:21" s="111" customFormat="1" ht="38.25" customHeight="1" x14ac:dyDescent="0.4">
      <c r="A44" s="322" t="s">
        <v>109</v>
      </c>
      <c r="B44" s="322"/>
      <c r="C44" s="202">
        <v>48616.072</v>
      </c>
      <c r="D44" s="202">
        <v>70.494</v>
      </c>
      <c r="E44" s="202">
        <v>221.374</v>
      </c>
      <c r="F44" s="202">
        <v>0</v>
      </c>
      <c r="G44" s="202">
        <v>0</v>
      </c>
      <c r="H44" s="202">
        <v>48686.565999999992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48686.565999999992</v>
      </c>
    </row>
    <row r="45" spans="1:21" ht="38.25" customHeight="1" x14ac:dyDescent="0.45">
      <c r="A45" s="171">
        <v>29</v>
      </c>
      <c r="B45" s="172" t="s">
        <v>113</v>
      </c>
      <c r="C45" s="200">
        <v>14239.52</v>
      </c>
      <c r="D45" s="200">
        <v>1.56</v>
      </c>
      <c r="E45" s="200">
        <v>14.15</v>
      </c>
      <c r="F45" s="200">
        <v>0</v>
      </c>
      <c r="G45" s="200">
        <v>0</v>
      </c>
      <c r="H45" s="200">
        <v>14241.08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14241.59</v>
      </c>
    </row>
    <row r="46" spans="1:21" ht="38.25" customHeight="1" x14ac:dyDescent="0.45">
      <c r="A46" s="171">
        <v>30</v>
      </c>
      <c r="B46" s="172" t="s">
        <v>114</v>
      </c>
      <c r="C46" s="200">
        <v>7212.2200000000012</v>
      </c>
      <c r="D46" s="200">
        <v>6.87</v>
      </c>
      <c r="E46" s="200">
        <v>51.36</v>
      </c>
      <c r="F46" s="200">
        <v>0</v>
      </c>
      <c r="G46" s="200">
        <v>0</v>
      </c>
      <c r="H46" s="200">
        <v>7219.0900000000011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7219.3300000000008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12250.710000000005</v>
      </c>
      <c r="D47" s="200">
        <v>0.73</v>
      </c>
      <c r="E47" s="200">
        <v>10.9</v>
      </c>
      <c r="F47" s="200">
        <v>0</v>
      </c>
      <c r="G47" s="200">
        <v>0</v>
      </c>
      <c r="H47" s="200">
        <v>12251.440000000004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12303.330000000004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11096.882000000007</v>
      </c>
      <c r="D48" s="200">
        <v>4.57</v>
      </c>
      <c r="E48" s="200">
        <v>15.534999999999998</v>
      </c>
      <c r="F48" s="200">
        <v>0</v>
      </c>
      <c r="G48" s="200">
        <v>0</v>
      </c>
      <c r="H48" s="200">
        <v>11101.452000000007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11107.652000000007</v>
      </c>
    </row>
    <row r="49" spans="1:21" s="111" customFormat="1" ht="38.25" customHeight="1" x14ac:dyDescent="0.4">
      <c r="A49" s="322" t="s">
        <v>117</v>
      </c>
      <c r="B49" s="322"/>
      <c r="C49" s="202">
        <v>44799.332000000009</v>
      </c>
      <c r="D49" s="202">
        <v>13.73</v>
      </c>
      <c r="E49" s="202">
        <v>91.945000000000007</v>
      </c>
      <c r="F49" s="202">
        <v>0</v>
      </c>
      <c r="G49" s="202">
        <v>0</v>
      </c>
      <c r="H49" s="202">
        <v>44813.062000000013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44871.902000000016</v>
      </c>
    </row>
    <row r="50" spans="1:21" s="145" customFormat="1" ht="38.25" customHeight="1" x14ac:dyDescent="0.4">
      <c r="A50" s="322" t="s">
        <v>118</v>
      </c>
      <c r="B50" s="322"/>
      <c r="C50" s="202">
        <v>93415.40400000001</v>
      </c>
      <c r="D50" s="202">
        <v>84.224000000000004</v>
      </c>
      <c r="E50" s="202">
        <v>313.31900000000002</v>
      </c>
      <c r="F50" s="202">
        <v>0</v>
      </c>
      <c r="G50" s="202">
        <v>0</v>
      </c>
      <c r="H50" s="202">
        <v>93499.627999999997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93558.467999999993</v>
      </c>
    </row>
    <row r="51" spans="1:21" s="146" customFormat="1" ht="38.25" customHeight="1" x14ac:dyDescent="0.4">
      <c r="A51" s="322" t="s">
        <v>119</v>
      </c>
      <c r="B51" s="322"/>
      <c r="C51" s="202">
        <v>171525.85499999998</v>
      </c>
      <c r="D51" s="202">
        <v>157.23400000000001</v>
      </c>
      <c r="E51" s="202">
        <v>611.09100000000001</v>
      </c>
      <c r="F51" s="202">
        <v>17.440000000000001</v>
      </c>
      <c r="G51" s="202">
        <v>562.52</v>
      </c>
      <c r="H51" s="202">
        <v>171665.64899999998</v>
      </c>
      <c r="I51" s="202">
        <v>1947.691</v>
      </c>
      <c r="J51" s="202">
        <v>4.79</v>
      </c>
      <c r="K51" s="202">
        <v>80.844000000000008</v>
      </c>
      <c r="L51" s="202">
        <v>0</v>
      </c>
      <c r="M51" s="202">
        <v>16.829999999999998</v>
      </c>
      <c r="N51" s="202">
        <v>1952.481</v>
      </c>
      <c r="O51" s="202">
        <v>4200.9319999999989</v>
      </c>
      <c r="P51" s="202">
        <v>106.952</v>
      </c>
      <c r="Q51" s="202">
        <v>868.86200000000008</v>
      </c>
      <c r="R51" s="202">
        <v>113.24</v>
      </c>
      <c r="S51" s="202">
        <v>118.96</v>
      </c>
      <c r="T51" s="202">
        <v>4194.6439999999993</v>
      </c>
      <c r="U51" s="202">
        <v>177812.77399999998</v>
      </c>
    </row>
    <row r="52" spans="1:21" s="111" customFormat="1" ht="19.5" customHeight="1" x14ac:dyDescent="0.4">
      <c r="A52" s="115"/>
      <c r="B52" s="11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</row>
    <row r="53" spans="1:21" s="115" customFormat="1" ht="24.75" hidden="1" customHeight="1" x14ac:dyDescent="0.4">
      <c r="B53" s="205"/>
      <c r="C53" s="296" t="s">
        <v>54</v>
      </c>
      <c r="D53" s="296"/>
      <c r="E53" s="296"/>
      <c r="F53" s="296"/>
      <c r="G53" s="296"/>
      <c r="H53" s="118"/>
      <c r="I53" s="205"/>
      <c r="J53" s="205">
        <f>D51+J51+P51-F51-L51-R51</f>
        <v>138.29599999999999</v>
      </c>
      <c r="K53" s="205"/>
      <c r="L53" s="205"/>
      <c r="M53" s="205"/>
      <c r="N53" s="205"/>
      <c r="R53" s="205"/>
      <c r="U53" s="205"/>
    </row>
    <row r="54" spans="1:21" s="115" customFormat="1" ht="30" hidden="1" customHeight="1" x14ac:dyDescent="0.35">
      <c r="B54" s="205"/>
      <c r="C54" s="296" t="s">
        <v>55</v>
      </c>
      <c r="D54" s="296"/>
      <c r="E54" s="296"/>
      <c r="F54" s="296"/>
      <c r="G54" s="296"/>
      <c r="H54" s="119"/>
      <c r="I54" s="205"/>
      <c r="J54" s="205">
        <f>E51+K51+Q51-G51-M51-S51</f>
        <v>862.48699999999997</v>
      </c>
      <c r="K54" s="205"/>
      <c r="L54" s="205"/>
      <c r="M54" s="205"/>
      <c r="N54" s="205"/>
      <c r="R54" s="205"/>
      <c r="T54" s="205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05">
        <f>H51+N51+T51</f>
        <v>177812.77399999998</v>
      </c>
      <c r="K55" s="119"/>
      <c r="L55" s="119"/>
      <c r="M55" s="142" t="e">
        <f>#REF!+'aug-2021'!J53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05"/>
      <c r="E56" s="205"/>
      <c r="F56" s="205"/>
      <c r="G56" s="205"/>
      <c r="H56" s="119"/>
      <c r="I56" s="121"/>
      <c r="J56" s="205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05"/>
      <c r="E57" s="205"/>
      <c r="F57" s="205"/>
      <c r="G57" s="205"/>
      <c r="H57" s="119"/>
      <c r="I57" s="121"/>
      <c r="J57" s="205"/>
      <c r="K57" s="119"/>
      <c r="L57" s="119"/>
      <c r="M57" s="142" t="e">
        <f>#REF!+'aug-2021'!J53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#REF!+'aug-2021'!J53</f>
        <v>#REF!</v>
      </c>
      <c r="N58" s="154"/>
      <c r="O58" s="154"/>
      <c r="P58" s="207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208"/>
      <c r="L59" s="157"/>
      <c r="M59" s="154"/>
      <c r="N59" s="153"/>
      <c r="O59" s="154"/>
      <c r="P59" s="207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45">
      <c r="I60" s="158"/>
      <c r="J60" s="300" t="s">
        <v>61</v>
      </c>
      <c r="K60" s="300"/>
      <c r="L60" s="300"/>
      <c r="M60" s="159" t="e">
        <f>#REF!+'aug-2021'!J53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#REF!+'aug-2021'!J53</f>
        <v>#REF!</v>
      </c>
      <c r="I61" s="158"/>
      <c r="J61" s="300" t="s">
        <v>62</v>
      </c>
      <c r="K61" s="300"/>
      <c r="L61" s="300"/>
      <c r="M61" s="159" t="e">
        <f>#REF!+'aug-2021'!J53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16" activePane="bottomLeft" state="frozen"/>
      <selection activeCell="D17" sqref="D17"/>
      <selection pane="bottomLeft" activeCell="D17" sqref="D17"/>
    </sheetView>
  </sheetViews>
  <sheetFormatPr defaultRowHeight="31.5" x14ac:dyDescent="0.75"/>
  <cols>
    <col min="1" max="1" width="11.5703125" style="107" customWidth="1"/>
    <col min="2" max="2" width="40.7109375" style="219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2" t="s">
        <v>123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1" ht="54" customHeight="1" x14ac:dyDescent="0.35">
      <c r="A2" s="314" t="s">
        <v>138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</row>
    <row r="3" spans="1:21" ht="32.25" customHeight="1" x14ac:dyDescent="0.3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 s="108" customFormat="1" ht="43.5" customHeight="1" x14ac:dyDescent="0.25">
      <c r="A4" s="316" t="s">
        <v>122</v>
      </c>
      <c r="B4" s="319" t="s">
        <v>121</v>
      </c>
      <c r="C4" s="291" t="s">
        <v>131</v>
      </c>
      <c r="D4" s="294"/>
      <c r="E4" s="294"/>
      <c r="F4" s="294"/>
      <c r="G4" s="294"/>
      <c r="H4" s="294"/>
      <c r="I4" s="291" t="s">
        <v>130</v>
      </c>
      <c r="J4" s="294"/>
      <c r="K4" s="294"/>
      <c r="L4" s="294"/>
      <c r="M4" s="294"/>
      <c r="N4" s="294"/>
      <c r="O4" s="291" t="s">
        <v>129</v>
      </c>
      <c r="P4" s="294"/>
      <c r="Q4" s="294"/>
      <c r="R4" s="294"/>
      <c r="S4" s="294"/>
      <c r="T4" s="294"/>
      <c r="U4" s="210"/>
    </row>
    <row r="5" spans="1:21" s="108" customFormat="1" ht="54.75" customHeight="1" x14ac:dyDescent="0.25">
      <c r="A5" s="318"/>
      <c r="B5" s="320"/>
      <c r="C5" s="305" t="s">
        <v>6</v>
      </c>
      <c r="D5" s="303" t="s">
        <v>127</v>
      </c>
      <c r="E5" s="304"/>
      <c r="F5" s="303" t="s">
        <v>126</v>
      </c>
      <c r="G5" s="304"/>
      <c r="H5" s="305" t="s">
        <v>9</v>
      </c>
      <c r="I5" s="305" t="s">
        <v>6</v>
      </c>
      <c r="J5" s="303" t="s">
        <v>127</v>
      </c>
      <c r="K5" s="304"/>
      <c r="L5" s="303" t="s">
        <v>126</v>
      </c>
      <c r="M5" s="304"/>
      <c r="N5" s="305" t="s">
        <v>9</v>
      </c>
      <c r="O5" s="305" t="s">
        <v>6</v>
      </c>
      <c r="P5" s="303" t="s">
        <v>127</v>
      </c>
      <c r="Q5" s="304"/>
      <c r="R5" s="303" t="s">
        <v>126</v>
      </c>
      <c r="S5" s="304"/>
      <c r="T5" s="305" t="s">
        <v>9</v>
      </c>
      <c r="U5" s="319" t="s">
        <v>128</v>
      </c>
    </row>
    <row r="6" spans="1:21" s="108" customFormat="1" ht="38.25" customHeight="1" x14ac:dyDescent="0.25">
      <c r="A6" s="318"/>
      <c r="B6" s="321"/>
      <c r="C6" s="306"/>
      <c r="D6" s="172" t="s">
        <v>124</v>
      </c>
      <c r="E6" s="172" t="s">
        <v>125</v>
      </c>
      <c r="F6" s="172" t="s">
        <v>124</v>
      </c>
      <c r="G6" s="172" t="s">
        <v>125</v>
      </c>
      <c r="H6" s="306"/>
      <c r="I6" s="306"/>
      <c r="J6" s="172" t="s">
        <v>124</v>
      </c>
      <c r="K6" s="172" t="s">
        <v>125</v>
      </c>
      <c r="L6" s="172" t="s">
        <v>124</v>
      </c>
      <c r="M6" s="172" t="s">
        <v>125</v>
      </c>
      <c r="N6" s="306"/>
      <c r="O6" s="306"/>
      <c r="P6" s="172" t="s">
        <v>124</v>
      </c>
      <c r="Q6" s="172" t="s">
        <v>125</v>
      </c>
      <c r="R6" s="172" t="s">
        <v>124</v>
      </c>
      <c r="S6" s="172" t="s">
        <v>125</v>
      </c>
      <c r="T6" s="306"/>
      <c r="U6" s="321"/>
    </row>
    <row r="7" spans="1:21" ht="38.25" customHeight="1" x14ac:dyDescent="0.45">
      <c r="A7" s="171">
        <v>1</v>
      </c>
      <c r="B7" s="172" t="s">
        <v>78</v>
      </c>
      <c r="C7" s="200">
        <v>2150.3200000000006</v>
      </c>
      <c r="D7" s="200">
        <v>0</v>
      </c>
      <c r="E7" s="200">
        <v>0</v>
      </c>
      <c r="F7" s="200">
        <v>12</v>
      </c>
      <c r="G7" s="200">
        <v>38.299999999999997</v>
      </c>
      <c r="H7" s="200">
        <v>2138.3200000000006</v>
      </c>
      <c r="I7" s="200">
        <v>301.03999999999991</v>
      </c>
      <c r="J7" s="200">
        <v>0.04</v>
      </c>
      <c r="K7" s="200">
        <v>3.71</v>
      </c>
      <c r="L7" s="200">
        <v>0</v>
      </c>
      <c r="M7" s="200">
        <v>0</v>
      </c>
      <c r="N7" s="200">
        <v>301.07999999999993</v>
      </c>
      <c r="O7" s="201">
        <v>185.02000000000007</v>
      </c>
      <c r="P7" s="200">
        <v>0.05</v>
      </c>
      <c r="Q7" s="200">
        <v>0.16</v>
      </c>
      <c r="R7" s="200">
        <v>23</v>
      </c>
      <c r="S7" s="200">
        <v>46</v>
      </c>
      <c r="T7" s="201">
        <v>162.07000000000008</v>
      </c>
      <c r="U7" s="201">
        <v>2601.4700000000007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38.512000000000008</v>
      </c>
      <c r="J8" s="200">
        <v>0.192</v>
      </c>
      <c r="K8" s="200">
        <v>7.4240000000000004</v>
      </c>
      <c r="L8" s="200">
        <v>0</v>
      </c>
      <c r="M8" s="200">
        <v>0</v>
      </c>
      <c r="N8" s="200">
        <v>38.704000000000008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213.589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151.76100000000005</v>
      </c>
      <c r="J9" s="200">
        <v>0.73</v>
      </c>
      <c r="K9" s="200">
        <v>3.4769999999999999</v>
      </c>
      <c r="L9" s="200">
        <v>0</v>
      </c>
      <c r="M9" s="200">
        <v>0</v>
      </c>
      <c r="N9" s="200">
        <v>152.49100000000004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1544.2609999999997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164.22700000000006</v>
      </c>
      <c r="J10" s="200">
        <v>0.192</v>
      </c>
      <c r="K10" s="200">
        <v>2.6440000000000006</v>
      </c>
      <c r="L10" s="200">
        <v>0</v>
      </c>
      <c r="M10" s="200">
        <v>0</v>
      </c>
      <c r="N10" s="200">
        <v>164.41900000000007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757.82899999999995</v>
      </c>
    </row>
    <row r="11" spans="1:21" s="111" customFormat="1" ht="38.25" customHeight="1" x14ac:dyDescent="0.4">
      <c r="A11" s="323" t="s">
        <v>82</v>
      </c>
      <c r="B11" s="324"/>
      <c r="C11" s="202">
        <v>3594.9050000000002</v>
      </c>
      <c r="D11" s="202">
        <v>0</v>
      </c>
      <c r="E11" s="202">
        <v>0</v>
      </c>
      <c r="F11" s="202">
        <v>12</v>
      </c>
      <c r="G11" s="202">
        <v>38.299999999999997</v>
      </c>
      <c r="H11" s="202">
        <v>3582.9050000000002</v>
      </c>
      <c r="I11" s="202">
        <v>655.54000000000008</v>
      </c>
      <c r="J11" s="202">
        <v>1.1539999999999999</v>
      </c>
      <c r="K11" s="202">
        <v>17.255000000000003</v>
      </c>
      <c r="L11" s="202">
        <v>0</v>
      </c>
      <c r="M11" s="202">
        <v>0</v>
      </c>
      <c r="N11" s="202">
        <v>656.69400000000007</v>
      </c>
      <c r="O11" s="202">
        <v>900.5</v>
      </c>
      <c r="P11" s="202">
        <v>0.05</v>
      </c>
      <c r="Q11" s="202">
        <v>0.16</v>
      </c>
      <c r="R11" s="202">
        <v>23</v>
      </c>
      <c r="S11" s="202">
        <v>46</v>
      </c>
      <c r="T11" s="202">
        <v>877.55000000000007</v>
      </c>
      <c r="U11" s="202">
        <v>5117.1490000000003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123.08299999999998</v>
      </c>
      <c r="J12" s="203">
        <v>0.12</v>
      </c>
      <c r="K12" s="200">
        <v>0.91000000000000014</v>
      </c>
      <c r="L12" s="200">
        <v>0</v>
      </c>
      <c r="M12" s="200">
        <v>0</v>
      </c>
      <c r="N12" s="200">
        <v>123.20299999999999</v>
      </c>
      <c r="O12" s="201">
        <v>326.5</v>
      </c>
      <c r="P12" s="200">
        <v>0.25</v>
      </c>
      <c r="Q12" s="200">
        <v>78.36</v>
      </c>
      <c r="R12" s="200">
        <v>0.25</v>
      </c>
      <c r="S12" s="200">
        <v>0.5</v>
      </c>
      <c r="T12" s="201">
        <v>326.5</v>
      </c>
      <c r="U12" s="201">
        <v>2359.2929999999988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143.74400000000003</v>
      </c>
      <c r="J13" s="203">
        <v>0.28000000000000003</v>
      </c>
      <c r="K13" s="200">
        <v>3.09</v>
      </c>
      <c r="L13" s="200">
        <v>0</v>
      </c>
      <c r="M13" s="200">
        <v>0</v>
      </c>
      <c r="N13" s="200">
        <v>144.02400000000003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1244.1139999999998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200.28399999999996</v>
      </c>
      <c r="J14" s="204">
        <v>0.28999999999999998</v>
      </c>
      <c r="K14" s="200">
        <v>8.5969999999999995</v>
      </c>
      <c r="L14" s="200">
        <v>0</v>
      </c>
      <c r="M14" s="200">
        <v>0</v>
      </c>
      <c r="N14" s="200">
        <v>200.57399999999996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2701.0639999999994</v>
      </c>
    </row>
    <row r="15" spans="1:21" s="111" customFormat="1" ht="38.25" customHeight="1" x14ac:dyDescent="0.4">
      <c r="A15" s="323" t="s">
        <v>86</v>
      </c>
      <c r="B15" s="324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467.11099999999999</v>
      </c>
      <c r="J15" s="202">
        <v>0.69</v>
      </c>
      <c r="K15" s="202">
        <v>12.597</v>
      </c>
      <c r="L15" s="202">
        <v>0</v>
      </c>
      <c r="M15" s="202">
        <v>0</v>
      </c>
      <c r="N15" s="202">
        <v>467.80099999999999</v>
      </c>
      <c r="O15" s="202">
        <v>729.98</v>
      </c>
      <c r="P15" s="202">
        <v>0.25</v>
      </c>
      <c r="Q15" s="202">
        <v>78.36</v>
      </c>
      <c r="R15" s="202">
        <v>0.25</v>
      </c>
      <c r="S15" s="202">
        <v>0.5</v>
      </c>
      <c r="T15" s="202">
        <v>729.98</v>
      </c>
      <c r="U15" s="202">
        <v>6304.4709999999977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1893.1819999999993</v>
      </c>
      <c r="D16" s="200">
        <v>2.11</v>
      </c>
      <c r="E16" s="200">
        <v>6.8360000000000003</v>
      </c>
      <c r="F16" s="200">
        <v>2.02</v>
      </c>
      <c r="G16" s="200">
        <v>31.560000000000002</v>
      </c>
      <c r="H16" s="200">
        <v>1893.2719999999993</v>
      </c>
      <c r="I16" s="200">
        <v>66.255000000000038</v>
      </c>
      <c r="J16" s="200">
        <v>0.13</v>
      </c>
      <c r="K16" s="200">
        <v>0.90600000000000003</v>
      </c>
      <c r="L16" s="200">
        <v>0</v>
      </c>
      <c r="M16" s="200">
        <v>0</v>
      </c>
      <c r="N16" s="200">
        <v>66.385000000000034</v>
      </c>
      <c r="O16" s="201">
        <v>89.34899999999999</v>
      </c>
      <c r="P16" s="200">
        <v>0.66</v>
      </c>
      <c r="Q16" s="200">
        <v>13.3</v>
      </c>
      <c r="R16" s="200">
        <v>0</v>
      </c>
      <c r="S16" s="200">
        <v>0</v>
      </c>
      <c r="T16" s="201">
        <v>90.008999999999986</v>
      </c>
      <c r="U16" s="201">
        <v>2049.6659999999993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19.426999999999996</v>
      </c>
      <c r="J17" s="200">
        <v>0.02</v>
      </c>
      <c r="K17" s="200">
        <v>1.1900000000000002</v>
      </c>
      <c r="L17" s="200">
        <v>0</v>
      </c>
      <c r="M17" s="200">
        <v>4.09</v>
      </c>
      <c r="N17" s="200">
        <v>19.446999999999996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1084.4719999999998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828.31499999999937</v>
      </c>
      <c r="D18" s="200">
        <v>0.3</v>
      </c>
      <c r="E18" s="200">
        <v>1.4100000000000001</v>
      </c>
      <c r="F18" s="200">
        <v>0</v>
      </c>
      <c r="G18" s="200">
        <v>0</v>
      </c>
      <c r="H18" s="200">
        <v>828.61499999999933</v>
      </c>
      <c r="I18" s="200">
        <v>36.144999999999989</v>
      </c>
      <c r="J18" s="200">
        <v>0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62.698000000000008</v>
      </c>
      <c r="P18" s="200">
        <v>0.1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927.55799999999931</v>
      </c>
    </row>
    <row r="19" spans="1:21" s="111" customFormat="1" ht="38.25" customHeight="1" x14ac:dyDescent="0.4">
      <c r="A19" s="323" t="s">
        <v>89</v>
      </c>
      <c r="B19" s="324"/>
      <c r="C19" s="202">
        <v>3378.5509999999986</v>
      </c>
      <c r="D19" s="202">
        <v>2.4099999999999997</v>
      </c>
      <c r="E19" s="202">
        <v>8.2460000000000004</v>
      </c>
      <c r="F19" s="202">
        <v>2.02</v>
      </c>
      <c r="G19" s="202">
        <v>108.62</v>
      </c>
      <c r="H19" s="202">
        <v>3378.9409999999984</v>
      </c>
      <c r="I19" s="202">
        <v>121.82700000000003</v>
      </c>
      <c r="J19" s="202">
        <v>0.15</v>
      </c>
      <c r="K19" s="202">
        <v>2.206</v>
      </c>
      <c r="L19" s="202">
        <v>0</v>
      </c>
      <c r="M19" s="202">
        <v>4.09</v>
      </c>
      <c r="N19" s="202">
        <v>121.977</v>
      </c>
      <c r="O19" s="202">
        <v>560.01800000000003</v>
      </c>
      <c r="P19" s="202">
        <v>0.76</v>
      </c>
      <c r="Q19" s="202">
        <v>65.580000000000013</v>
      </c>
      <c r="R19" s="202">
        <v>0</v>
      </c>
      <c r="S19" s="202">
        <v>0</v>
      </c>
      <c r="T19" s="202">
        <v>560.77800000000002</v>
      </c>
      <c r="U19" s="202">
        <v>4061.6959999999981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0.37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145.46099999999998</v>
      </c>
      <c r="J20" s="200">
        <v>2.5000000000000001E-2</v>
      </c>
      <c r="K20" s="200">
        <v>0.79100000000000004</v>
      </c>
      <c r="L20" s="200">
        <v>0</v>
      </c>
      <c r="M20" s="200">
        <v>0</v>
      </c>
      <c r="N20" s="200">
        <v>145.48599999999999</v>
      </c>
      <c r="O20" s="201">
        <v>340.87099999999992</v>
      </c>
      <c r="P20" s="200">
        <v>0.3</v>
      </c>
      <c r="Q20" s="200">
        <v>56.446999999999996</v>
      </c>
      <c r="R20" s="200">
        <v>0</v>
      </c>
      <c r="S20" s="200">
        <v>0</v>
      </c>
      <c r="T20" s="201">
        <v>341.17099999999994</v>
      </c>
      <c r="U20" s="201">
        <v>1842.6619999999994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0</v>
      </c>
      <c r="G21" s="200">
        <v>39.299999999999997</v>
      </c>
      <c r="H21" s="200">
        <v>859.36999999999989</v>
      </c>
      <c r="I21" s="200">
        <v>46.603000000000009</v>
      </c>
      <c r="J21" s="200">
        <v>19.5</v>
      </c>
      <c r="K21" s="200">
        <v>19.739999999999998</v>
      </c>
      <c r="L21" s="200">
        <v>0</v>
      </c>
      <c r="M21" s="200">
        <v>0</v>
      </c>
      <c r="N21" s="200">
        <v>66.103000000000009</v>
      </c>
      <c r="O21" s="201">
        <v>191.23000000000002</v>
      </c>
      <c r="P21" s="200">
        <v>32.74</v>
      </c>
      <c r="Q21" s="200">
        <v>72.039999999999992</v>
      </c>
      <c r="R21" s="200">
        <v>0</v>
      </c>
      <c r="S21" s="200">
        <v>0</v>
      </c>
      <c r="T21" s="201">
        <v>223.97000000000003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16.040000000000006</v>
      </c>
      <c r="J22" s="200">
        <v>0.03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1169.712</v>
      </c>
      <c r="D23" s="200">
        <v>3</v>
      </c>
      <c r="E23" s="200">
        <v>15.625999999999999</v>
      </c>
      <c r="F23" s="200">
        <v>0</v>
      </c>
      <c r="G23" s="200">
        <v>0</v>
      </c>
      <c r="H23" s="200">
        <v>1172.712</v>
      </c>
      <c r="I23" s="200">
        <v>10.593999999999998</v>
      </c>
      <c r="J23" s="200">
        <v>0.37</v>
      </c>
      <c r="K23" s="200">
        <v>0.79400000000000004</v>
      </c>
      <c r="L23" s="200">
        <v>0</v>
      </c>
      <c r="M23" s="200">
        <v>0</v>
      </c>
      <c r="N23" s="200">
        <v>10.963999999999997</v>
      </c>
      <c r="O23" s="201">
        <v>155.245</v>
      </c>
      <c r="P23" s="200">
        <v>0.06</v>
      </c>
      <c r="Q23" s="200">
        <v>99.725000000000009</v>
      </c>
      <c r="R23" s="200">
        <v>0</v>
      </c>
      <c r="S23" s="200">
        <v>89.99</v>
      </c>
      <c r="T23" s="201">
        <v>155.30500000000001</v>
      </c>
      <c r="U23" s="201">
        <v>1338.981</v>
      </c>
    </row>
    <row r="24" spans="1:21" s="111" customFormat="1" ht="38.25" customHeight="1" x14ac:dyDescent="0.4">
      <c r="A24" s="327" t="s">
        <v>94</v>
      </c>
      <c r="B24" s="327"/>
      <c r="C24" s="202">
        <v>3714.5669999999991</v>
      </c>
      <c r="D24" s="202">
        <v>3.37</v>
      </c>
      <c r="E24" s="202">
        <v>19.041</v>
      </c>
      <c r="F24" s="202">
        <v>0</v>
      </c>
      <c r="G24" s="202">
        <v>365.01</v>
      </c>
      <c r="H24" s="202">
        <v>3717.936999999999</v>
      </c>
      <c r="I24" s="202">
        <v>218.69799999999998</v>
      </c>
      <c r="J24" s="202">
        <v>19.925000000000001</v>
      </c>
      <c r="K24" s="202">
        <v>23.015000000000001</v>
      </c>
      <c r="L24" s="202">
        <v>0</v>
      </c>
      <c r="M24" s="202">
        <v>12.74</v>
      </c>
      <c r="N24" s="202">
        <v>238.62299999999999</v>
      </c>
      <c r="O24" s="202">
        <v>1273.2059999999997</v>
      </c>
      <c r="P24" s="202">
        <v>33.1</v>
      </c>
      <c r="Q24" s="202">
        <v>528.78200000000004</v>
      </c>
      <c r="R24" s="202">
        <v>0</v>
      </c>
      <c r="S24" s="202">
        <v>95.71</v>
      </c>
      <c r="T24" s="202">
        <v>1306.3059999999998</v>
      </c>
      <c r="U24" s="202">
        <v>5262.8659999999991</v>
      </c>
    </row>
    <row r="25" spans="1:21" s="145" customFormat="1" ht="38.25" customHeight="1" x14ac:dyDescent="0.4">
      <c r="A25" s="323" t="s">
        <v>95</v>
      </c>
      <c r="B25" s="324"/>
      <c r="C25" s="202">
        <v>15794.712999999998</v>
      </c>
      <c r="D25" s="202">
        <v>5.7799999999999994</v>
      </c>
      <c r="E25" s="202">
        <v>27.436999999999998</v>
      </c>
      <c r="F25" s="202">
        <v>14.02</v>
      </c>
      <c r="G25" s="202">
        <v>576.54</v>
      </c>
      <c r="H25" s="202">
        <v>15786.472999999996</v>
      </c>
      <c r="I25" s="202">
        <v>1463.1759999999999</v>
      </c>
      <c r="J25" s="202">
        <v>21.919</v>
      </c>
      <c r="K25" s="202">
        <v>55.073</v>
      </c>
      <c r="L25" s="202">
        <v>0</v>
      </c>
      <c r="M25" s="202">
        <v>16.829999999999998</v>
      </c>
      <c r="N25" s="202">
        <v>1485.0950000000003</v>
      </c>
      <c r="O25" s="202">
        <v>3463.7039999999997</v>
      </c>
      <c r="P25" s="202">
        <v>34.159999999999997</v>
      </c>
      <c r="Q25" s="202">
        <v>672.88200000000006</v>
      </c>
      <c r="R25" s="202">
        <v>23.25</v>
      </c>
      <c r="S25" s="202">
        <v>142.20999999999998</v>
      </c>
      <c r="T25" s="202">
        <v>3474.614</v>
      </c>
      <c r="U25" s="202">
        <v>20746.181999999997</v>
      </c>
    </row>
    <row r="26" spans="1:21" ht="38.25" customHeight="1" x14ac:dyDescent="0.45">
      <c r="A26" s="171">
        <v>15</v>
      </c>
      <c r="B26" s="172" t="s">
        <v>96</v>
      </c>
      <c r="C26" s="200">
        <v>11615.732</v>
      </c>
      <c r="D26" s="200">
        <v>11.2</v>
      </c>
      <c r="E26" s="200">
        <v>54.344999999999999</v>
      </c>
      <c r="F26" s="200">
        <v>0</v>
      </c>
      <c r="G26" s="200">
        <v>0</v>
      </c>
      <c r="H26" s="200">
        <v>11626.932000000001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11684.492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10195.506999999992</v>
      </c>
      <c r="D27" s="200">
        <v>12.39</v>
      </c>
      <c r="E27" s="200">
        <v>65.039999999999992</v>
      </c>
      <c r="F27" s="200">
        <v>0</v>
      </c>
      <c r="G27" s="200">
        <v>0</v>
      </c>
      <c r="H27" s="200">
        <v>10207.896999999992</v>
      </c>
      <c r="I27" s="200">
        <v>332.685</v>
      </c>
      <c r="J27" s="200">
        <v>4.12</v>
      </c>
      <c r="K27" s="200">
        <v>7.25</v>
      </c>
      <c r="L27" s="200">
        <v>0</v>
      </c>
      <c r="M27" s="200">
        <v>0</v>
      </c>
      <c r="N27" s="200">
        <v>336.80500000000001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10619.661999999991</v>
      </c>
    </row>
    <row r="28" spans="1:21" s="111" customFormat="1" ht="38.25" customHeight="1" x14ac:dyDescent="0.4">
      <c r="A28" s="327" t="s">
        <v>98</v>
      </c>
      <c r="B28" s="327"/>
      <c r="C28" s="202">
        <v>21811.238999999994</v>
      </c>
      <c r="D28" s="202">
        <v>23.59</v>
      </c>
      <c r="E28" s="202">
        <v>119.38499999999999</v>
      </c>
      <c r="F28" s="202">
        <v>0</v>
      </c>
      <c r="G28" s="202">
        <v>0</v>
      </c>
      <c r="H28" s="202">
        <v>21834.828999999991</v>
      </c>
      <c r="I28" s="202">
        <v>332.685</v>
      </c>
      <c r="J28" s="202">
        <v>4.12</v>
      </c>
      <c r="K28" s="202">
        <v>7.25</v>
      </c>
      <c r="L28" s="202">
        <v>0</v>
      </c>
      <c r="M28" s="202">
        <v>0</v>
      </c>
      <c r="N28" s="202">
        <v>336.80500000000001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22304.153999999991</v>
      </c>
    </row>
    <row r="29" spans="1:21" ht="38.25" customHeight="1" x14ac:dyDescent="0.45">
      <c r="A29" s="171">
        <v>17</v>
      </c>
      <c r="B29" s="172" t="s">
        <v>99</v>
      </c>
      <c r="C29" s="200">
        <v>6994.4170000000004</v>
      </c>
      <c r="D29" s="200">
        <v>6.5259999999999998</v>
      </c>
      <c r="E29" s="200">
        <v>29.855999999999998</v>
      </c>
      <c r="F29" s="200">
        <v>0</v>
      </c>
      <c r="G29" s="200">
        <v>0</v>
      </c>
      <c r="H29" s="200">
        <v>7000.9430000000002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7176.6130000000003</v>
      </c>
    </row>
    <row r="30" spans="1:21" ht="38.25" customHeight="1" x14ac:dyDescent="0.45">
      <c r="A30" s="171">
        <v>18</v>
      </c>
      <c r="B30" s="172" t="s">
        <v>100</v>
      </c>
      <c r="C30" s="200">
        <v>521.74399999999991</v>
      </c>
      <c r="D30" s="200">
        <v>8.9550000000000001</v>
      </c>
      <c r="E30" s="200">
        <v>55.364999999999995</v>
      </c>
      <c r="F30" s="200">
        <v>0</v>
      </c>
      <c r="G30" s="200">
        <v>0</v>
      </c>
      <c r="H30" s="200">
        <v>530.69899999999996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530.91899999999998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5478.6149999999998</v>
      </c>
      <c r="D31" s="200">
        <v>5.7480000000000002</v>
      </c>
      <c r="E31" s="200">
        <v>14.608000000000001</v>
      </c>
      <c r="F31" s="200">
        <v>0</v>
      </c>
      <c r="G31" s="200">
        <v>0</v>
      </c>
      <c r="H31" s="200">
        <v>5484.3629999999994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5644.8529999999992</v>
      </c>
    </row>
    <row r="32" spans="1:21" ht="38.25" customHeight="1" x14ac:dyDescent="0.45">
      <c r="A32" s="171">
        <v>20</v>
      </c>
      <c r="B32" s="172" t="s">
        <v>102</v>
      </c>
      <c r="C32" s="200">
        <v>4521.3380000000006</v>
      </c>
      <c r="D32" s="200">
        <v>5.3170000000000002</v>
      </c>
      <c r="E32" s="200">
        <v>47.917000000000002</v>
      </c>
      <c r="F32" s="200">
        <v>0</v>
      </c>
      <c r="G32" s="200">
        <v>0</v>
      </c>
      <c r="H32" s="200">
        <v>4526.6550000000007</v>
      </c>
      <c r="I32" s="200">
        <v>64.550000000000011</v>
      </c>
      <c r="J32" s="200">
        <v>0.23</v>
      </c>
      <c r="K32" s="200">
        <v>6.92</v>
      </c>
      <c r="L32" s="200">
        <v>0</v>
      </c>
      <c r="M32" s="200">
        <v>0</v>
      </c>
      <c r="N32" s="200">
        <v>64.780000000000015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4862.4850000000006</v>
      </c>
    </row>
    <row r="33" spans="1:21" s="111" customFormat="1" ht="38.25" customHeight="1" x14ac:dyDescent="0.4">
      <c r="A33" s="327" t="s">
        <v>99</v>
      </c>
      <c r="B33" s="327"/>
      <c r="C33" s="202">
        <v>17516.114000000001</v>
      </c>
      <c r="D33" s="202">
        <v>26.545999999999999</v>
      </c>
      <c r="E33" s="202">
        <v>147.74599999999998</v>
      </c>
      <c r="F33" s="202">
        <v>0</v>
      </c>
      <c r="G33" s="202">
        <v>0</v>
      </c>
      <c r="H33" s="202">
        <v>17542.66</v>
      </c>
      <c r="I33" s="202">
        <v>137.05000000000001</v>
      </c>
      <c r="J33" s="202">
        <v>0.23</v>
      </c>
      <c r="K33" s="202">
        <v>43.84</v>
      </c>
      <c r="L33" s="202">
        <v>0</v>
      </c>
      <c r="M33" s="202">
        <v>0</v>
      </c>
      <c r="N33" s="202">
        <v>137.28000000000003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18214.87</v>
      </c>
    </row>
    <row r="34" spans="1:21" ht="38.25" customHeight="1" x14ac:dyDescent="0.45">
      <c r="A34" s="171">
        <v>21</v>
      </c>
      <c r="B34" s="172" t="s">
        <v>103</v>
      </c>
      <c r="C34" s="200">
        <v>5827.0800000000008</v>
      </c>
      <c r="D34" s="200">
        <v>4.38</v>
      </c>
      <c r="E34" s="200">
        <v>30.029999999999998</v>
      </c>
      <c r="F34" s="200">
        <v>0</v>
      </c>
      <c r="G34" s="200">
        <v>0</v>
      </c>
      <c r="H34" s="200">
        <v>5831.4600000000009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5831.4600000000009</v>
      </c>
    </row>
    <row r="35" spans="1:21" ht="38.25" customHeight="1" x14ac:dyDescent="0.45">
      <c r="A35" s="171">
        <v>22</v>
      </c>
      <c r="B35" s="172" t="s">
        <v>104</v>
      </c>
      <c r="C35" s="200">
        <v>4533.2849999999999</v>
      </c>
      <c r="D35" s="200">
        <v>2.89</v>
      </c>
      <c r="E35" s="200">
        <v>27.74</v>
      </c>
      <c r="F35" s="200">
        <v>0</v>
      </c>
      <c r="G35" s="200">
        <v>0</v>
      </c>
      <c r="H35" s="200">
        <v>4536.1750000000002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4552.7050000000008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6980.4499999999989</v>
      </c>
      <c r="D37" s="200">
        <v>1.78</v>
      </c>
      <c r="E37" s="200">
        <v>5.73</v>
      </c>
      <c r="F37" s="200">
        <v>0</v>
      </c>
      <c r="G37" s="200">
        <v>0</v>
      </c>
      <c r="H37" s="200">
        <v>6982.2299999999987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0.51</v>
      </c>
      <c r="P37" s="200">
        <v>0.17</v>
      </c>
      <c r="Q37" s="200">
        <v>0.68</v>
      </c>
      <c r="R37" s="200">
        <v>0</v>
      </c>
      <c r="S37" s="200">
        <v>0</v>
      </c>
      <c r="T37" s="201">
        <v>0.68</v>
      </c>
      <c r="U37" s="201">
        <v>6982.9099999999989</v>
      </c>
    </row>
    <row r="38" spans="1:21" s="111" customFormat="1" ht="38.25" customHeight="1" x14ac:dyDescent="0.4">
      <c r="A38" s="327" t="s">
        <v>107</v>
      </c>
      <c r="B38" s="327"/>
      <c r="C38" s="202">
        <v>23043.955000000002</v>
      </c>
      <c r="D38" s="202">
        <v>9.0499999999999989</v>
      </c>
      <c r="E38" s="202">
        <v>68.17</v>
      </c>
      <c r="F38" s="202">
        <v>0</v>
      </c>
      <c r="G38" s="202">
        <v>0</v>
      </c>
      <c r="H38" s="202">
        <v>23053.005000000001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16.940000000000001</v>
      </c>
      <c r="P38" s="202">
        <v>0.17</v>
      </c>
      <c r="Q38" s="202">
        <v>0.68</v>
      </c>
      <c r="R38" s="202">
        <v>0</v>
      </c>
      <c r="S38" s="202">
        <v>0</v>
      </c>
      <c r="T38" s="202">
        <v>17.11</v>
      </c>
      <c r="U38" s="202">
        <v>23077.395</v>
      </c>
    </row>
    <row r="39" spans="1:21" s="145" customFormat="1" ht="38.25" customHeight="1" x14ac:dyDescent="0.4">
      <c r="A39" s="327" t="s">
        <v>108</v>
      </c>
      <c r="B39" s="327"/>
      <c r="C39" s="202">
        <v>62371.307999999997</v>
      </c>
      <c r="D39" s="202">
        <v>59.185999999999993</v>
      </c>
      <c r="E39" s="202">
        <v>335.30099999999999</v>
      </c>
      <c r="F39" s="202">
        <v>0</v>
      </c>
      <c r="G39" s="202">
        <v>0</v>
      </c>
      <c r="H39" s="202">
        <v>62430.493999999992</v>
      </c>
      <c r="I39" s="202">
        <v>477.01499999999999</v>
      </c>
      <c r="J39" s="202">
        <v>4.3500000000000005</v>
      </c>
      <c r="K39" s="202">
        <v>52.040000000000006</v>
      </c>
      <c r="L39" s="202">
        <v>0</v>
      </c>
      <c r="M39" s="202">
        <v>0</v>
      </c>
      <c r="N39" s="202">
        <v>481.36500000000001</v>
      </c>
      <c r="O39" s="202">
        <v>684.39</v>
      </c>
      <c r="P39" s="202">
        <v>0.17</v>
      </c>
      <c r="Q39" s="202">
        <v>230.31</v>
      </c>
      <c r="R39" s="202">
        <v>0</v>
      </c>
      <c r="S39" s="202">
        <v>0</v>
      </c>
      <c r="T39" s="202">
        <v>684.56</v>
      </c>
      <c r="U39" s="202">
        <v>63596.418999999994</v>
      </c>
    </row>
    <row r="40" spans="1:21" ht="38.25" customHeight="1" x14ac:dyDescent="0.45">
      <c r="A40" s="171">
        <v>25</v>
      </c>
      <c r="B40" s="172" t="s">
        <v>109</v>
      </c>
      <c r="C40" s="200">
        <v>15003.208000000002</v>
      </c>
      <c r="D40" s="200">
        <v>11.8</v>
      </c>
      <c r="E40" s="200">
        <v>60.503</v>
      </c>
      <c r="F40" s="200">
        <v>0</v>
      </c>
      <c r="G40" s="200">
        <v>0</v>
      </c>
      <c r="H40" s="200">
        <v>15015.008000000002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15015.008000000002</v>
      </c>
    </row>
    <row r="41" spans="1:21" ht="38.25" customHeight="1" x14ac:dyDescent="0.45">
      <c r="A41" s="171">
        <v>26</v>
      </c>
      <c r="B41" s="172" t="s">
        <v>110</v>
      </c>
      <c r="C41" s="200">
        <v>9704.1409999999923</v>
      </c>
      <c r="D41" s="200">
        <v>118.84</v>
      </c>
      <c r="E41" s="200">
        <v>173.77</v>
      </c>
      <c r="F41" s="200">
        <v>0</v>
      </c>
      <c r="G41" s="200">
        <v>0</v>
      </c>
      <c r="H41" s="200">
        <v>9822.9809999999925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9822.9809999999925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23575.944</v>
      </c>
      <c r="D42" s="200">
        <v>5.5350000000000001</v>
      </c>
      <c r="E42" s="200">
        <v>71.570999999999998</v>
      </c>
      <c r="F42" s="200">
        <v>0</v>
      </c>
      <c r="G42" s="200">
        <v>0</v>
      </c>
      <c r="H42" s="200">
        <v>23581.478999999999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23581.478999999999</v>
      </c>
    </row>
    <row r="43" spans="1:21" ht="38.25" customHeight="1" x14ac:dyDescent="0.45">
      <c r="A43" s="171">
        <v>28</v>
      </c>
      <c r="B43" s="172" t="s">
        <v>112</v>
      </c>
      <c r="C43" s="200">
        <v>403.27300000000008</v>
      </c>
      <c r="D43" s="200">
        <v>9.65</v>
      </c>
      <c r="E43" s="200">
        <v>61.355000000000004</v>
      </c>
      <c r="F43" s="200">
        <v>0</v>
      </c>
      <c r="G43" s="200">
        <v>0</v>
      </c>
      <c r="H43" s="200">
        <v>412.92300000000006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412.92300000000006</v>
      </c>
    </row>
    <row r="44" spans="1:21" s="111" customFormat="1" ht="38.25" customHeight="1" x14ac:dyDescent="0.4">
      <c r="A44" s="327" t="s">
        <v>109</v>
      </c>
      <c r="B44" s="327"/>
      <c r="C44" s="202">
        <v>48686.565999999992</v>
      </c>
      <c r="D44" s="202">
        <v>145.82500000000002</v>
      </c>
      <c r="E44" s="202">
        <v>367.19900000000007</v>
      </c>
      <c r="F44" s="202">
        <v>0</v>
      </c>
      <c r="G44" s="202">
        <v>0</v>
      </c>
      <c r="H44" s="202">
        <v>48832.390999999996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48832.390999999996</v>
      </c>
    </row>
    <row r="45" spans="1:21" ht="38.25" customHeight="1" x14ac:dyDescent="0.45">
      <c r="A45" s="171">
        <v>29</v>
      </c>
      <c r="B45" s="172" t="s">
        <v>113</v>
      </c>
      <c r="C45" s="200">
        <v>14241.08</v>
      </c>
      <c r="D45" s="200">
        <v>1.56</v>
      </c>
      <c r="E45" s="200">
        <v>15.71</v>
      </c>
      <c r="F45" s="200">
        <v>0</v>
      </c>
      <c r="G45" s="200">
        <v>0</v>
      </c>
      <c r="H45" s="200">
        <v>14242.64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14243.15</v>
      </c>
    </row>
    <row r="46" spans="1:21" ht="38.25" customHeight="1" x14ac:dyDescent="0.45">
      <c r="A46" s="171">
        <v>30</v>
      </c>
      <c r="B46" s="172" t="s">
        <v>114</v>
      </c>
      <c r="C46" s="200">
        <v>7219.0900000000011</v>
      </c>
      <c r="D46" s="200">
        <v>4.51</v>
      </c>
      <c r="E46" s="200">
        <v>55.87</v>
      </c>
      <c r="F46" s="200">
        <v>0</v>
      </c>
      <c r="G46" s="200">
        <v>0</v>
      </c>
      <c r="H46" s="200">
        <v>7223.6000000000013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7223.8400000000011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12251.440000000004</v>
      </c>
      <c r="D47" s="200">
        <v>3.96</v>
      </c>
      <c r="E47" s="200">
        <v>14.86</v>
      </c>
      <c r="F47" s="200">
        <v>0</v>
      </c>
      <c r="G47" s="200">
        <v>0</v>
      </c>
      <c r="H47" s="200">
        <v>12255.400000000003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12307.290000000003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11101.452000000007</v>
      </c>
      <c r="D48" s="200">
        <v>6.15</v>
      </c>
      <c r="E48" s="200">
        <v>21.684999999999999</v>
      </c>
      <c r="F48" s="200">
        <v>0</v>
      </c>
      <c r="G48" s="200">
        <v>0</v>
      </c>
      <c r="H48" s="200">
        <v>11107.602000000006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11113.802000000007</v>
      </c>
    </row>
    <row r="49" spans="1:21" s="111" customFormat="1" ht="38.25" customHeight="1" x14ac:dyDescent="0.4">
      <c r="A49" s="327" t="s">
        <v>117</v>
      </c>
      <c r="B49" s="327"/>
      <c r="C49" s="202">
        <v>44813.062000000013</v>
      </c>
      <c r="D49" s="202">
        <v>16.18</v>
      </c>
      <c r="E49" s="202">
        <v>108.125</v>
      </c>
      <c r="F49" s="202">
        <v>0</v>
      </c>
      <c r="G49" s="202">
        <v>0</v>
      </c>
      <c r="H49" s="202">
        <v>44829.242000000013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44888.082000000009</v>
      </c>
    </row>
    <row r="50" spans="1:21" s="145" customFormat="1" ht="38.25" customHeight="1" x14ac:dyDescent="0.4">
      <c r="A50" s="327" t="s">
        <v>118</v>
      </c>
      <c r="B50" s="327"/>
      <c r="C50" s="202">
        <v>93499.627999999997</v>
      </c>
      <c r="D50" s="202">
        <v>162.00500000000002</v>
      </c>
      <c r="E50" s="202">
        <v>475.32400000000007</v>
      </c>
      <c r="F50" s="202">
        <v>0</v>
      </c>
      <c r="G50" s="202">
        <v>0</v>
      </c>
      <c r="H50" s="202">
        <v>93661.633000000002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93720.472999999998</v>
      </c>
    </row>
    <row r="51" spans="1:21" s="146" customFormat="1" ht="38.25" customHeight="1" x14ac:dyDescent="0.4">
      <c r="A51" s="327" t="s">
        <v>119</v>
      </c>
      <c r="B51" s="327"/>
      <c r="C51" s="202">
        <v>171665.64899999998</v>
      </c>
      <c r="D51" s="202">
        <v>226.97100000000003</v>
      </c>
      <c r="E51" s="202">
        <v>838.06200000000001</v>
      </c>
      <c r="F51" s="202">
        <v>14.02</v>
      </c>
      <c r="G51" s="202">
        <v>576.54</v>
      </c>
      <c r="H51" s="202">
        <v>171878.59999999998</v>
      </c>
      <c r="I51" s="202">
        <v>1952.481</v>
      </c>
      <c r="J51" s="202">
        <v>26.269000000000002</v>
      </c>
      <c r="K51" s="202">
        <v>107.113</v>
      </c>
      <c r="L51" s="202">
        <v>0</v>
      </c>
      <c r="M51" s="202">
        <v>16.829999999999998</v>
      </c>
      <c r="N51" s="202">
        <v>1978.7500000000002</v>
      </c>
      <c r="O51" s="202">
        <v>4194.6439999999993</v>
      </c>
      <c r="P51" s="202">
        <v>34.33</v>
      </c>
      <c r="Q51" s="202">
        <v>903.19200000000001</v>
      </c>
      <c r="R51" s="202">
        <v>23.25</v>
      </c>
      <c r="S51" s="202">
        <v>142.20999999999998</v>
      </c>
      <c r="T51" s="202">
        <v>4205.7240000000002</v>
      </c>
      <c r="U51" s="202">
        <v>178063.07399999999</v>
      </c>
    </row>
    <row r="52" spans="1:21" s="111" customFormat="1" ht="19.5" customHeight="1" x14ac:dyDescent="0.4">
      <c r="A52" s="115"/>
      <c r="B52" s="217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5" customFormat="1" ht="24.75" hidden="1" customHeight="1" x14ac:dyDescent="0.4">
      <c r="B53" s="218"/>
      <c r="C53" s="296" t="s">
        <v>54</v>
      </c>
      <c r="D53" s="296"/>
      <c r="E53" s="296"/>
      <c r="F53" s="296"/>
      <c r="G53" s="296"/>
      <c r="H53" s="118"/>
      <c r="I53" s="209"/>
      <c r="J53" s="209">
        <f>D51+J51+P51-F51-L51-R51</f>
        <v>250.30000000000007</v>
      </c>
      <c r="K53" s="209"/>
      <c r="L53" s="209"/>
      <c r="M53" s="209"/>
      <c r="N53" s="209"/>
      <c r="R53" s="209"/>
      <c r="U53" s="209"/>
    </row>
    <row r="54" spans="1:21" s="115" customFormat="1" ht="30" hidden="1" customHeight="1" x14ac:dyDescent="0.35">
      <c r="B54" s="218"/>
      <c r="C54" s="296" t="s">
        <v>55</v>
      </c>
      <c r="D54" s="296"/>
      <c r="E54" s="296"/>
      <c r="F54" s="296"/>
      <c r="G54" s="296"/>
      <c r="H54" s="119"/>
      <c r="I54" s="209"/>
      <c r="J54" s="209">
        <f>E51+K51+Q51-G51-M51-S51</f>
        <v>1112.787</v>
      </c>
      <c r="K54" s="209"/>
      <c r="L54" s="209"/>
      <c r="M54" s="209"/>
      <c r="N54" s="209"/>
      <c r="R54" s="209"/>
      <c r="T54" s="209"/>
    </row>
    <row r="55" spans="1:21" ht="33" hidden="1" customHeight="1" x14ac:dyDescent="0.75">
      <c r="C55" s="296" t="s">
        <v>56</v>
      </c>
      <c r="D55" s="296"/>
      <c r="E55" s="296"/>
      <c r="F55" s="296"/>
      <c r="G55" s="296"/>
      <c r="H55" s="119"/>
      <c r="I55" s="121"/>
      <c r="J55" s="209">
        <f>H51+N51+T51</f>
        <v>178063.07399999996</v>
      </c>
      <c r="K55" s="119"/>
      <c r="L55" s="119"/>
      <c r="M55" s="142" t="e">
        <f>#REF!+'Sep-2021'!J53</f>
        <v>#REF!</v>
      </c>
      <c r="N55" s="119"/>
      <c r="P55" s="115"/>
      <c r="Q55" s="122"/>
      <c r="U55" s="122"/>
    </row>
    <row r="56" spans="1:21" ht="33" hidden="1" customHeight="1" x14ac:dyDescent="0.75">
      <c r="C56" s="120"/>
      <c r="D56" s="209"/>
      <c r="E56" s="209"/>
      <c r="F56" s="209"/>
      <c r="G56" s="209"/>
      <c r="H56" s="119"/>
      <c r="I56" s="121"/>
      <c r="J56" s="209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7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2" t="e">
        <f>#REF!+'Sep-2021'!J53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01" t="s">
        <v>57</v>
      </c>
      <c r="C58" s="301"/>
      <c r="D58" s="301"/>
      <c r="E58" s="301"/>
      <c r="F58" s="301"/>
      <c r="G58" s="153"/>
      <c r="H58" s="154"/>
      <c r="I58" s="155"/>
      <c r="J58" s="302"/>
      <c r="K58" s="300"/>
      <c r="L58" s="300"/>
      <c r="M58" s="169" t="e">
        <f>#REF!+'Sep-2021'!J53</f>
        <v>#REF!</v>
      </c>
      <c r="N58" s="154"/>
      <c r="O58" s="154"/>
      <c r="P58" s="211"/>
      <c r="Q58" s="301" t="s">
        <v>58</v>
      </c>
      <c r="R58" s="301"/>
      <c r="S58" s="301"/>
      <c r="T58" s="301"/>
      <c r="U58" s="301"/>
    </row>
    <row r="59" spans="1:21" s="152" customFormat="1" ht="37.5" hidden="1" customHeight="1" x14ac:dyDescent="0.45">
      <c r="B59" s="301" t="s">
        <v>59</v>
      </c>
      <c r="C59" s="301"/>
      <c r="D59" s="301"/>
      <c r="E59" s="301"/>
      <c r="F59" s="301"/>
      <c r="G59" s="154"/>
      <c r="H59" s="153"/>
      <c r="I59" s="156"/>
      <c r="J59" s="157"/>
      <c r="K59" s="212"/>
      <c r="L59" s="157"/>
      <c r="M59" s="154"/>
      <c r="N59" s="153"/>
      <c r="O59" s="154"/>
      <c r="P59" s="211"/>
      <c r="Q59" s="301" t="s">
        <v>59</v>
      </c>
      <c r="R59" s="301"/>
      <c r="S59" s="301"/>
      <c r="T59" s="301"/>
      <c r="U59" s="301"/>
    </row>
    <row r="60" spans="1:21" s="152" customFormat="1" ht="37.5" hidden="1" customHeight="1" x14ac:dyDescent="0.9">
      <c r="B60" s="220"/>
      <c r="I60" s="158"/>
      <c r="J60" s="300" t="s">
        <v>61</v>
      </c>
      <c r="K60" s="300"/>
      <c r="L60" s="300"/>
      <c r="M60" s="159" t="e">
        <f>#REF!+'Sep-2021'!J53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9">
      <c r="B61" s="220"/>
      <c r="G61" s="162"/>
      <c r="H61" s="159" t="e">
        <f>#REF!+'Sep-2021'!J53</f>
        <v>#REF!</v>
      </c>
      <c r="I61" s="158"/>
      <c r="J61" s="300" t="s">
        <v>62</v>
      </c>
      <c r="K61" s="300"/>
      <c r="L61" s="300"/>
      <c r="M61" s="159" t="e">
        <f>#REF!+'Sep-2021'!J53</f>
        <v>#REF!</v>
      </c>
      <c r="P61" s="160"/>
      <c r="Q61" s="160"/>
      <c r="R61" s="160"/>
      <c r="S61" s="161"/>
      <c r="T61" s="160"/>
      <c r="U61" s="160"/>
    </row>
    <row r="62" spans="1:21" hidden="1" x14ac:dyDescent="0.75"/>
    <row r="63" spans="1:21" hidden="1" x14ac:dyDescent="0.75">
      <c r="H63" s="130"/>
      <c r="I63" s="131"/>
      <c r="J63" s="130"/>
    </row>
    <row r="64" spans="1:21" hidden="1" x14ac:dyDescent="0.75">
      <c r="H64" s="130"/>
      <c r="I64" s="131"/>
      <c r="J64" s="130"/>
    </row>
    <row r="65" spans="8:21" hidden="1" x14ac:dyDescent="0.75">
      <c r="H65" s="125">
        <f>'[2]nov 17'!J53+'[2]dec 17'!J51</f>
        <v>98988.2883</v>
      </c>
      <c r="I65" s="131"/>
      <c r="J65" s="130"/>
    </row>
    <row r="66" spans="8:21" x14ac:dyDescent="0.75">
      <c r="H66" s="130"/>
      <c r="I66" s="131"/>
      <c r="J66" s="130"/>
    </row>
    <row r="67" spans="8:21" x14ac:dyDescent="0.75">
      <c r="H67" s="130"/>
      <c r="I67" s="131"/>
      <c r="J67" s="130"/>
    </row>
    <row r="68" spans="8:21" x14ac:dyDescent="0.75">
      <c r="P68" s="107"/>
      <c r="Q68" s="107"/>
      <c r="R68" s="107"/>
      <c r="S68" s="108"/>
      <c r="T68" s="107"/>
      <c r="U68" s="107"/>
    </row>
    <row r="69" spans="8:21" x14ac:dyDescent="0.7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22</vt:i4>
      </vt:variant>
    </vt:vector>
  </HeadingPairs>
  <TitlesOfParts>
    <vt:vector size="54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 -2022  </vt:lpstr>
      <vt:lpstr>May-2022</vt:lpstr>
      <vt:lpstr>June-2022</vt:lpstr>
      <vt:lpstr>July-2022</vt:lpstr>
      <vt:lpstr>August-2022</vt:lpstr>
      <vt:lpstr>Sep-2022</vt:lpstr>
      <vt:lpstr>Oct-2022</vt:lpstr>
      <vt:lpstr>Nov-2022 </vt:lpstr>
      <vt:lpstr>Dec-2022</vt:lpstr>
      <vt:lpstr>LT</vt:lpstr>
      <vt:lpstr>'April-2021'!Print_Area</vt:lpstr>
      <vt:lpstr>'aug-2021'!Print_Area</vt:lpstr>
      <vt:lpstr>'August-2022'!Print_Area</vt:lpstr>
      <vt:lpstr>braz!Print_Area</vt:lpstr>
      <vt:lpstr>brc!Print_Area</vt:lpstr>
      <vt:lpstr>CIRCLE!Print_Area</vt:lpstr>
      <vt:lpstr>'dec-2021'!Print_Area</vt:lpstr>
      <vt:lpstr>'Dec-2022'!Print_Area</vt:lpstr>
      <vt:lpstr>'july-2021'!Print_Area</vt:lpstr>
      <vt:lpstr>'July-2022'!Print_Area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'Nov-2021'!Print_Area</vt:lpstr>
      <vt:lpstr>'Nov-2022 '!Print_Area</vt:lpstr>
      <vt:lpstr>'Oct-2021'!Print_Area</vt:lpstr>
      <vt:lpstr>'Oct-2022'!Print_Area</vt:lpstr>
      <vt:lpstr>ramanagr!Print_Area</vt:lpstr>
      <vt:lpstr>'Sep-2021'!Print_Area</vt:lpstr>
      <vt:lpstr>'Sep-2022'!Print_Area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2023-01-09T06:44:42Z</dcterms:modified>
</cp:coreProperties>
</file>