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firstSheet="26" activeTab="33"/>
  </bookViews>
  <sheets>
    <sheet name="march 2020" sheetId="40" state="hidden" r:id="rId1"/>
    <sheet name="Sheet1" sheetId="43" state="hidden" r:id="rId2"/>
    <sheet name="March-2021" sheetId="54" r:id="rId3"/>
    <sheet name="April-2021" sheetId="55" r:id="rId4"/>
    <sheet name="may-2021" sheetId="56" r:id="rId5"/>
    <sheet name="june-2021" sheetId="57" r:id="rId6"/>
    <sheet name="july-2021" sheetId="58" r:id="rId7"/>
    <sheet name="aug-2021" sheetId="59" r:id="rId8"/>
    <sheet name="Sep-2021" sheetId="60" r:id="rId9"/>
    <sheet name="Oct-2021" sheetId="61" r:id="rId10"/>
    <sheet name="Nov-2021" sheetId="62" r:id="rId11"/>
    <sheet name="dec-2021" sheetId="63" r:id="rId12"/>
    <sheet name="braz" sheetId="23" state="hidden" r:id="rId13"/>
    <sheet name="brc" sheetId="24" state="hidden" r:id="rId14"/>
    <sheet name="kolar" sheetId="25" state="hidden" r:id="rId15"/>
    <sheet name="ramanagr" sheetId="26" state="hidden" r:id="rId16"/>
    <sheet name="CIRCLE" sheetId="18" state="hidden" r:id="rId17"/>
    <sheet name="DIFF" sheetId="19" state="hidden" r:id="rId18"/>
    <sheet name="ht" sheetId="14" state="hidden" r:id="rId19"/>
    <sheet name="Jan-2022" sheetId="64" r:id="rId20"/>
    <sheet name="Feb-2022" sheetId="65" r:id="rId21"/>
    <sheet name="March-2022 " sheetId="66" r:id="rId22"/>
    <sheet name="April -2022  " sheetId="67" r:id="rId23"/>
    <sheet name="May-2022" sheetId="68" r:id="rId24"/>
    <sheet name="June-2022" sheetId="69" r:id="rId25"/>
    <sheet name="July-2022" sheetId="71" r:id="rId26"/>
    <sheet name="August-2022" sheetId="73" r:id="rId27"/>
    <sheet name="Sep-2022" sheetId="75" r:id="rId28"/>
    <sheet name="Oct-2022" sheetId="76" r:id="rId29"/>
    <sheet name="Nov-2022 " sheetId="77" r:id="rId30"/>
    <sheet name="Dec-2022" sheetId="78" r:id="rId31"/>
    <sheet name="Jan-23" sheetId="79" r:id="rId32"/>
    <sheet name="Feb-23" sheetId="80" r:id="rId33"/>
    <sheet name="Mar-23" sheetId="81" r:id="rId34"/>
    <sheet name="LT" sheetId="74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xlnm.Print_Area" localSheetId="3">'April-2021'!$A$1:$U$61</definedName>
    <definedName name="_xlnm.Print_Area" localSheetId="7">'aug-2021'!$A$1:$U$61</definedName>
    <definedName name="_xlnm.Print_Area" localSheetId="26">'August-2022'!$A$1:$V$51</definedName>
    <definedName name="_xlnm.Print_Area" localSheetId="12">braz!$A$1:$U$20</definedName>
    <definedName name="_xlnm.Print_Area" localSheetId="13">brc!$A$1:$U$9</definedName>
    <definedName name="_xlnm.Print_Area" localSheetId="16">CIRCLE!$A$1:$V$64</definedName>
    <definedName name="_xlnm.Print_Area" localSheetId="11">'dec-2021'!$A$1:$U$61</definedName>
    <definedName name="_xlnm.Print_Area" localSheetId="30">'Dec-2022'!$A$1:$V$61</definedName>
    <definedName name="_xlnm.Print_Area" localSheetId="32">'Feb-23'!$A$1:$V$61</definedName>
    <definedName name="_xlnm.Print_Area" localSheetId="31">'Jan-23'!$A$1:$V$61</definedName>
    <definedName name="_xlnm.Print_Area" localSheetId="6">'july-2021'!$A$1:$U$61</definedName>
    <definedName name="_xlnm.Print_Area" localSheetId="25">'July-2022'!$A$1:$U$51</definedName>
    <definedName name="_xlnm.Print_Area" localSheetId="5">'june-2021'!$A$1:$U$61</definedName>
    <definedName name="_xlnm.Print_Area" localSheetId="14">kolar!$A$1:$U$11</definedName>
    <definedName name="_xlnm.Print_Area" localSheetId="33">'Mar-23'!$A$1:$V$61</definedName>
    <definedName name="_xlnm.Print_Area" localSheetId="0">'march 2020'!$A$1:$U$56</definedName>
    <definedName name="_xlnm.Print_Area" localSheetId="2">'March-2021'!$A$1:$U$61</definedName>
    <definedName name="_xlnm.Print_Area" localSheetId="4">'may-2021'!$A$1:$U$61</definedName>
    <definedName name="_xlnm.Print_Area" localSheetId="10">'Nov-2021'!$A$1:$U$61</definedName>
    <definedName name="_xlnm.Print_Area" localSheetId="29">'Nov-2022 '!$A$1:$V$61</definedName>
    <definedName name="_xlnm.Print_Area" localSheetId="9">'Oct-2021'!$A$1:$U$61</definedName>
    <definedName name="_xlnm.Print_Area" localSheetId="28">'Oct-2022'!$A$1:$V$51</definedName>
    <definedName name="_xlnm.Print_Area" localSheetId="15">ramanagr!$A$1:$U$11</definedName>
    <definedName name="_xlnm.Print_Area" localSheetId="8">'Sep-2021'!$A$1:$U$61</definedName>
    <definedName name="_xlnm.Print_Area" localSheetId="27">'Sep-2022'!$A$1:$V$51</definedName>
  </definedNames>
  <calcPr calcId="144525"/>
</workbook>
</file>

<file path=xl/calcChain.xml><?xml version="1.0" encoding="utf-8"?>
<calcChain xmlns="http://schemas.openxmlformats.org/spreadsheetml/2006/main">
  <c r="H63" i="81" l="1"/>
  <c r="M59" i="81"/>
  <c r="H59" i="81"/>
  <c r="M58" i="81"/>
  <c r="M56" i="81"/>
  <c r="M55" i="81"/>
  <c r="V50" i="81"/>
  <c r="H63" i="80" l="1"/>
  <c r="M59" i="80"/>
  <c r="H59" i="80"/>
  <c r="M58" i="80"/>
  <c r="M56" i="80"/>
  <c r="M55" i="80"/>
  <c r="V50" i="80"/>
  <c r="H63" i="79" l="1"/>
  <c r="M59" i="79"/>
  <c r="H59" i="79"/>
  <c r="M58" i="79"/>
  <c r="M56" i="79"/>
  <c r="M55" i="79"/>
  <c r="M53" i="79"/>
  <c r="V50" i="79"/>
  <c r="H63" i="78" l="1"/>
  <c r="M59" i="78"/>
  <c r="H59" i="78"/>
  <c r="M58" i="78"/>
  <c r="M56" i="78"/>
  <c r="M55" i="78"/>
  <c r="M53" i="78"/>
  <c r="V50" i="78"/>
  <c r="J52" i="79" l="1"/>
  <c r="J51" i="79"/>
  <c r="H63" i="77"/>
  <c r="M59" i="77"/>
  <c r="H59" i="77"/>
  <c r="M58" i="77"/>
  <c r="M56" i="77"/>
  <c r="M55" i="77"/>
  <c r="M53" i="77"/>
  <c r="J53" i="77"/>
  <c r="J52" i="77"/>
  <c r="J51" i="77"/>
  <c r="V50" i="77"/>
  <c r="J53" i="79" l="1"/>
  <c r="J53" i="78"/>
  <c r="J52" i="78"/>
  <c r="J51" i="78"/>
  <c r="H64" i="76"/>
  <c r="M60" i="76"/>
  <c r="H60" i="76"/>
  <c r="M59" i="76"/>
  <c r="M57" i="76"/>
  <c r="M56" i="76"/>
  <c r="M54" i="76"/>
  <c r="J54" i="76"/>
  <c r="J53" i="76"/>
  <c r="J52" i="76"/>
  <c r="V50" i="76"/>
  <c r="H64" i="75" l="1"/>
  <c r="M60" i="75"/>
  <c r="H60" i="75"/>
  <c r="M59" i="75"/>
  <c r="M57" i="75"/>
  <c r="M56" i="75"/>
  <c r="M54" i="75"/>
  <c r="J54" i="75"/>
  <c r="J53" i="75"/>
  <c r="J52" i="75"/>
  <c r="V50" i="75"/>
  <c r="H64" i="73" l="1"/>
  <c r="M60" i="73"/>
  <c r="H60" i="73"/>
  <c r="M59" i="73"/>
  <c r="M57" i="73"/>
  <c r="M56" i="73"/>
  <c r="M54" i="73"/>
  <c r="J54" i="73"/>
  <c r="J53" i="73"/>
  <c r="J52" i="73"/>
  <c r="V50" i="73"/>
  <c r="H64" i="71"/>
  <c r="M60" i="71"/>
  <c r="H60" i="71"/>
  <c r="M59" i="71"/>
  <c r="M57" i="71"/>
  <c r="M56" i="71"/>
  <c r="M54" i="71"/>
  <c r="J54" i="71"/>
  <c r="J53" i="71"/>
  <c r="J52" i="71"/>
  <c r="V50" i="71"/>
  <c r="H64" i="69" l="1"/>
  <c r="M60" i="69"/>
  <c r="H60" i="69"/>
  <c r="M59" i="69"/>
  <c r="M57" i="69"/>
  <c r="M56" i="69"/>
  <c r="M54" i="69"/>
  <c r="J54" i="69"/>
  <c r="J53" i="69"/>
  <c r="J52" i="69"/>
  <c r="V50" i="69"/>
  <c r="H64" i="68" l="1"/>
  <c r="M60" i="68"/>
  <c r="H60" i="68"/>
  <c r="M59" i="68"/>
  <c r="M57" i="68"/>
  <c r="M56" i="68"/>
  <c r="M54" i="68"/>
  <c r="V50" i="68"/>
  <c r="C49" i="68"/>
  <c r="C50" i="68" s="1"/>
  <c r="C48" i="68"/>
  <c r="C43" i="68"/>
  <c r="C37" i="68"/>
  <c r="C32" i="68"/>
  <c r="C38" i="68" s="1"/>
  <c r="C27" i="68"/>
  <c r="C23" i="68"/>
  <c r="C24" i="68" s="1"/>
  <c r="C18" i="68"/>
  <c r="C14" i="68"/>
  <c r="C10" i="68"/>
  <c r="J52" i="68" l="1"/>
  <c r="J53" i="68"/>
  <c r="H64" i="67"/>
  <c r="M60" i="67"/>
  <c r="H60" i="67"/>
  <c r="M59" i="67"/>
  <c r="M57" i="67"/>
  <c r="M56" i="67"/>
  <c r="M54" i="67"/>
  <c r="V50" i="67"/>
  <c r="D49" i="67"/>
  <c r="R48" i="67"/>
  <c r="M48" i="67"/>
  <c r="M49" i="67" s="1"/>
  <c r="L48" i="67"/>
  <c r="L49" i="67" s="1"/>
  <c r="K48" i="67"/>
  <c r="J48" i="67"/>
  <c r="F48" i="67"/>
  <c r="D48" i="67"/>
  <c r="S48" i="67"/>
  <c r="S49" i="67" s="1"/>
  <c r="Q48" i="67"/>
  <c r="P48" i="67"/>
  <c r="T48" i="67"/>
  <c r="I48" i="67"/>
  <c r="G48" i="67"/>
  <c r="E48" i="67"/>
  <c r="C48" i="67"/>
  <c r="R43" i="67"/>
  <c r="P43" i="67"/>
  <c r="M43" i="67"/>
  <c r="L43" i="67"/>
  <c r="K43" i="67"/>
  <c r="J43" i="67"/>
  <c r="J49" i="67" s="1"/>
  <c r="F43" i="67"/>
  <c r="F49" i="67" s="1"/>
  <c r="D43" i="67"/>
  <c r="S43" i="67"/>
  <c r="Q43" i="67"/>
  <c r="T43" i="67"/>
  <c r="I43" i="67"/>
  <c r="G43" i="67"/>
  <c r="E43" i="67"/>
  <c r="C43" i="67"/>
  <c r="R37" i="67"/>
  <c r="R38" i="67" s="1"/>
  <c r="Q37" i="67"/>
  <c r="P37" i="67"/>
  <c r="L37" i="67"/>
  <c r="J37" i="67"/>
  <c r="G37" i="67"/>
  <c r="F37" i="67"/>
  <c r="E37" i="67"/>
  <c r="D37" i="67"/>
  <c r="S37" i="67"/>
  <c r="O37" i="67"/>
  <c r="N37" i="67"/>
  <c r="M37" i="67"/>
  <c r="K37" i="67"/>
  <c r="I37" i="67"/>
  <c r="C37" i="67"/>
  <c r="R32" i="67"/>
  <c r="Q32" i="67"/>
  <c r="P32" i="67"/>
  <c r="P38" i="67" s="1"/>
  <c r="L32" i="67"/>
  <c r="G32" i="67"/>
  <c r="F32" i="67"/>
  <c r="E32" i="67"/>
  <c r="D32" i="67"/>
  <c r="S32" i="67"/>
  <c r="O32" i="67"/>
  <c r="M32" i="67"/>
  <c r="K32" i="67"/>
  <c r="J32" i="67"/>
  <c r="J38" i="67" s="1"/>
  <c r="N32" i="67"/>
  <c r="C32" i="67"/>
  <c r="S27" i="67"/>
  <c r="R27" i="67"/>
  <c r="P27" i="67"/>
  <c r="L27" i="67"/>
  <c r="I27" i="67"/>
  <c r="G27" i="67"/>
  <c r="F27" i="67"/>
  <c r="D27" i="67"/>
  <c r="M27" i="67"/>
  <c r="J27" i="67"/>
  <c r="Q27" i="67"/>
  <c r="O27" i="67"/>
  <c r="N27" i="67"/>
  <c r="K27" i="67"/>
  <c r="E27" i="67"/>
  <c r="R23" i="67"/>
  <c r="P23" i="67"/>
  <c r="L23" i="67"/>
  <c r="J23" i="67"/>
  <c r="F23" i="67"/>
  <c r="D23" i="67"/>
  <c r="M23" i="67"/>
  <c r="S23" i="67"/>
  <c r="Q23" i="67"/>
  <c r="N23" i="67"/>
  <c r="K23" i="67"/>
  <c r="I23" i="67"/>
  <c r="G23" i="67"/>
  <c r="E23" i="67"/>
  <c r="C23" i="67"/>
  <c r="R18" i="67"/>
  <c r="P18" i="67"/>
  <c r="L18" i="67"/>
  <c r="K18" i="67"/>
  <c r="J18" i="67"/>
  <c r="F18" i="67"/>
  <c r="D18" i="67"/>
  <c r="Q18" i="67"/>
  <c r="S18" i="67"/>
  <c r="T18" i="67"/>
  <c r="O18" i="67"/>
  <c r="N18" i="67"/>
  <c r="M18" i="67"/>
  <c r="I18" i="67"/>
  <c r="G18" i="67"/>
  <c r="E18" i="67"/>
  <c r="C18" i="67"/>
  <c r="R14" i="67"/>
  <c r="P14" i="67"/>
  <c r="L14" i="67"/>
  <c r="J14" i="67"/>
  <c r="I14" i="67"/>
  <c r="F14" i="67"/>
  <c r="D14" i="67"/>
  <c r="O14" i="67"/>
  <c r="S14" i="67"/>
  <c r="Q14" i="67"/>
  <c r="M14" i="67"/>
  <c r="K14" i="67"/>
  <c r="N14" i="67"/>
  <c r="G14" i="67"/>
  <c r="E14" i="67"/>
  <c r="C14" i="67"/>
  <c r="R10" i="67"/>
  <c r="P10" i="67"/>
  <c r="L10" i="67"/>
  <c r="J10" i="67"/>
  <c r="F10" i="67"/>
  <c r="D10" i="67"/>
  <c r="O10" i="67"/>
  <c r="S10" i="67"/>
  <c r="Q10" i="67"/>
  <c r="M10" i="67"/>
  <c r="K10" i="67"/>
  <c r="G10" i="67"/>
  <c r="E10" i="67"/>
  <c r="C6" i="66"/>
  <c r="H6" i="66" s="1"/>
  <c r="E6" i="66"/>
  <c r="G6" i="66"/>
  <c r="I6" i="66"/>
  <c r="K6" i="66"/>
  <c r="M6" i="66"/>
  <c r="N6" i="66"/>
  <c r="O6" i="66"/>
  <c r="T6" i="66" s="1"/>
  <c r="Q6" i="66"/>
  <c r="S6" i="66"/>
  <c r="C7" i="66"/>
  <c r="H7" i="66" s="1"/>
  <c r="E7" i="66"/>
  <c r="G7" i="66"/>
  <c r="I7" i="66"/>
  <c r="N7" i="66" s="1"/>
  <c r="K7" i="66"/>
  <c r="M7" i="66"/>
  <c r="O7" i="66"/>
  <c r="T7" i="66" s="1"/>
  <c r="Q7" i="66"/>
  <c r="S7" i="66"/>
  <c r="C8" i="66"/>
  <c r="E8" i="66"/>
  <c r="G8" i="66"/>
  <c r="H8" i="66"/>
  <c r="I8" i="66"/>
  <c r="K8" i="66"/>
  <c r="M8" i="66"/>
  <c r="N8" i="66"/>
  <c r="O8" i="66"/>
  <c r="T8" i="66" s="1"/>
  <c r="Q8" i="66"/>
  <c r="S8" i="66"/>
  <c r="C9" i="66"/>
  <c r="H9" i="66" s="1"/>
  <c r="E9" i="66"/>
  <c r="G9" i="66"/>
  <c r="I9" i="66"/>
  <c r="N9" i="66" s="1"/>
  <c r="K9" i="66"/>
  <c r="M9" i="66"/>
  <c r="O9" i="66"/>
  <c r="T9" i="66" s="1"/>
  <c r="Q9" i="66"/>
  <c r="S9" i="66"/>
  <c r="C11" i="66"/>
  <c r="H11" i="66" s="1"/>
  <c r="E11" i="66"/>
  <c r="G11" i="66"/>
  <c r="I11" i="66"/>
  <c r="N11" i="66" s="1"/>
  <c r="K11" i="66"/>
  <c r="M11" i="66"/>
  <c r="O11" i="66"/>
  <c r="P11" i="66"/>
  <c r="Q11" i="66"/>
  <c r="S11" i="66"/>
  <c r="T11" i="66"/>
  <c r="C12" i="66"/>
  <c r="H12" i="66" s="1"/>
  <c r="E12" i="66"/>
  <c r="G12" i="66"/>
  <c r="I12" i="66"/>
  <c r="N12" i="66" s="1"/>
  <c r="K12" i="66"/>
  <c r="M12" i="66"/>
  <c r="O12" i="66"/>
  <c r="T12" i="66" s="1"/>
  <c r="Q12" i="66"/>
  <c r="S12" i="66"/>
  <c r="C13" i="66"/>
  <c r="E13" i="66"/>
  <c r="G13" i="66"/>
  <c r="H13" i="66"/>
  <c r="I13" i="66"/>
  <c r="K13" i="66"/>
  <c r="M13" i="66"/>
  <c r="N13" i="66"/>
  <c r="O13" i="66"/>
  <c r="T13" i="66" s="1"/>
  <c r="Q13" i="66"/>
  <c r="S13" i="66"/>
  <c r="C15" i="66"/>
  <c r="H15" i="66" s="1"/>
  <c r="E15" i="66"/>
  <c r="G15" i="66"/>
  <c r="I15" i="66"/>
  <c r="N15" i="66" s="1"/>
  <c r="K15" i="66"/>
  <c r="M15" i="66"/>
  <c r="O15" i="66"/>
  <c r="T15" i="66" s="1"/>
  <c r="Q15" i="66"/>
  <c r="S15" i="66"/>
  <c r="C16" i="66"/>
  <c r="H16" i="66" s="1"/>
  <c r="E16" i="66"/>
  <c r="G16" i="66"/>
  <c r="I16" i="66"/>
  <c r="N16" i="66" s="1"/>
  <c r="K16" i="66"/>
  <c r="M16" i="66"/>
  <c r="O16" i="66"/>
  <c r="Q16" i="66"/>
  <c r="S16" i="66"/>
  <c r="T16" i="66"/>
  <c r="C17" i="66"/>
  <c r="E17" i="66"/>
  <c r="G17" i="66"/>
  <c r="H17" i="66"/>
  <c r="I17" i="66"/>
  <c r="N17" i="66" s="1"/>
  <c r="K17" i="66"/>
  <c r="M17" i="66"/>
  <c r="O17" i="66"/>
  <c r="T17" i="66" s="1"/>
  <c r="Q17" i="66"/>
  <c r="S17" i="66"/>
  <c r="U11" i="66" l="1"/>
  <c r="J54" i="68"/>
  <c r="U9" i="66"/>
  <c r="U15" i="66"/>
  <c r="U16" i="66"/>
  <c r="U6" i="66"/>
  <c r="R49" i="67"/>
  <c r="I49" i="67"/>
  <c r="P49" i="67"/>
  <c r="K49" i="67"/>
  <c r="G38" i="67"/>
  <c r="Q38" i="67"/>
  <c r="N38" i="67"/>
  <c r="L38" i="67"/>
  <c r="F38" i="67"/>
  <c r="E24" i="67"/>
  <c r="G24" i="67"/>
  <c r="K24" i="67"/>
  <c r="F24" i="67"/>
  <c r="F50" i="67" s="1"/>
  <c r="D24" i="67"/>
  <c r="J24" i="67"/>
  <c r="J50" i="67" s="1"/>
  <c r="L24" i="67"/>
  <c r="L50" i="67" s="1"/>
  <c r="P24" i="67"/>
  <c r="P50" i="67" s="1"/>
  <c r="R24" i="67"/>
  <c r="R50" i="67"/>
  <c r="H10" i="67"/>
  <c r="C49" i="67"/>
  <c r="I38" i="67"/>
  <c r="E49" i="67"/>
  <c r="E50" i="67" s="1"/>
  <c r="T14" i="67"/>
  <c r="M24" i="67"/>
  <c r="K38" i="67"/>
  <c r="G49" i="67"/>
  <c r="M38" i="67"/>
  <c r="M50" i="67" s="1"/>
  <c r="H48" i="67"/>
  <c r="E38" i="67"/>
  <c r="O38" i="67"/>
  <c r="D38" i="67"/>
  <c r="T23" i="67"/>
  <c r="Q24" i="67"/>
  <c r="S38" i="67"/>
  <c r="T49" i="67"/>
  <c r="N10" i="67"/>
  <c r="N24" i="67" s="1"/>
  <c r="S24" i="67"/>
  <c r="H27" i="67"/>
  <c r="C38" i="67"/>
  <c r="Q49" i="67"/>
  <c r="I10" i="67"/>
  <c r="I24" i="67" s="1"/>
  <c r="T10" i="67"/>
  <c r="O23" i="67"/>
  <c r="O24" i="67" s="1"/>
  <c r="T32" i="67"/>
  <c r="H32" i="67"/>
  <c r="H37" i="67"/>
  <c r="T27" i="67"/>
  <c r="I32" i="67"/>
  <c r="T37" i="67"/>
  <c r="O43" i="67"/>
  <c r="O48" i="67"/>
  <c r="O49" i="67" s="1"/>
  <c r="C10" i="67"/>
  <c r="C24" i="67" s="1"/>
  <c r="N43" i="67"/>
  <c r="H23" i="67"/>
  <c r="C27" i="67"/>
  <c r="U7" i="66"/>
  <c r="U8" i="66"/>
  <c r="U12" i="66"/>
  <c r="U13" i="66"/>
  <c r="U17" i="66"/>
  <c r="K50" i="67" l="1"/>
  <c r="U27" i="67"/>
  <c r="I50" i="67"/>
  <c r="S50" i="67"/>
  <c r="G50" i="67"/>
  <c r="D50" i="67"/>
  <c r="J52" i="67" s="1"/>
  <c r="U10" i="67"/>
  <c r="H18" i="67"/>
  <c r="U18" i="67" s="1"/>
  <c r="U14" i="67"/>
  <c r="H43" i="67"/>
  <c r="H49" i="67" s="1"/>
  <c r="U43" i="67"/>
  <c r="H38" i="67"/>
  <c r="H24" i="67"/>
  <c r="C50" i="67"/>
  <c r="U48" i="67"/>
  <c r="N48" i="67"/>
  <c r="N49" i="67" s="1"/>
  <c r="N50" i="67" s="1"/>
  <c r="H14" i="67"/>
  <c r="U23" i="67"/>
  <c r="T24" i="67"/>
  <c r="U37" i="67"/>
  <c r="O50" i="67"/>
  <c r="U32" i="67"/>
  <c r="T38" i="67"/>
  <c r="T50" i="67" s="1"/>
  <c r="Q50" i="67"/>
  <c r="U49" i="67" l="1"/>
  <c r="U24" i="67"/>
  <c r="J53" i="67"/>
  <c r="H50" i="67"/>
  <c r="J54" i="67" s="1"/>
  <c r="U38" i="67"/>
  <c r="U50" i="67" s="1"/>
  <c r="H64" i="66" l="1"/>
  <c r="M60" i="66"/>
  <c r="H60" i="66"/>
  <c r="M59" i="66"/>
  <c r="M57" i="66"/>
  <c r="M56" i="66"/>
  <c r="M54" i="66"/>
  <c r="V50" i="66"/>
  <c r="R48" i="66"/>
  <c r="P48" i="66"/>
  <c r="L48" i="66"/>
  <c r="J48" i="66"/>
  <c r="F48" i="66"/>
  <c r="D48" i="66"/>
  <c r="S47" i="66"/>
  <c r="Q47" i="66"/>
  <c r="O47" i="66"/>
  <c r="T47" i="66" s="1"/>
  <c r="M47" i="66"/>
  <c r="K47" i="66"/>
  <c r="I47" i="66"/>
  <c r="N47" i="66" s="1"/>
  <c r="G47" i="66"/>
  <c r="E47" i="66"/>
  <c r="C47" i="66"/>
  <c r="H47" i="66" s="1"/>
  <c r="S46" i="66"/>
  <c r="Q46" i="66"/>
  <c r="O46" i="66"/>
  <c r="T46" i="66" s="1"/>
  <c r="M46" i="66"/>
  <c r="K46" i="66"/>
  <c r="I46" i="66"/>
  <c r="N46" i="66" s="1"/>
  <c r="G46" i="66"/>
  <c r="E46" i="66"/>
  <c r="C46" i="66"/>
  <c r="H46" i="66" s="1"/>
  <c r="S45" i="66"/>
  <c r="Q45" i="66"/>
  <c r="O45" i="66"/>
  <c r="T45" i="66" s="1"/>
  <c r="M45" i="66"/>
  <c r="K45" i="66"/>
  <c r="I45" i="66"/>
  <c r="N45" i="66" s="1"/>
  <c r="G45" i="66"/>
  <c r="E45" i="66"/>
  <c r="C45" i="66"/>
  <c r="H45" i="66" s="1"/>
  <c r="S44" i="66"/>
  <c r="Q44" i="66"/>
  <c r="P44" i="66"/>
  <c r="O44" i="66"/>
  <c r="T44" i="66" s="1"/>
  <c r="T48" i="66" s="1"/>
  <c r="M44" i="66"/>
  <c r="K44" i="66"/>
  <c r="I44" i="66"/>
  <c r="N44" i="66" s="1"/>
  <c r="G44" i="66"/>
  <c r="E44" i="66"/>
  <c r="C44" i="66"/>
  <c r="R43" i="66"/>
  <c r="P43" i="66"/>
  <c r="L43" i="66"/>
  <c r="J43" i="66"/>
  <c r="F43" i="66"/>
  <c r="D43" i="66"/>
  <c r="S42" i="66"/>
  <c r="Q42" i="66"/>
  <c r="O42" i="66"/>
  <c r="T42" i="66" s="1"/>
  <c r="M42" i="66"/>
  <c r="K42" i="66"/>
  <c r="I42" i="66"/>
  <c r="N42" i="66" s="1"/>
  <c r="G42" i="66"/>
  <c r="E42" i="66"/>
  <c r="C42" i="66"/>
  <c r="H42" i="66" s="1"/>
  <c r="S41" i="66"/>
  <c r="Q41" i="66"/>
  <c r="O41" i="66"/>
  <c r="T41" i="66" s="1"/>
  <c r="M41" i="66"/>
  <c r="K41" i="66"/>
  <c r="I41" i="66"/>
  <c r="N41" i="66" s="1"/>
  <c r="G41" i="66"/>
  <c r="E41" i="66"/>
  <c r="C41" i="66"/>
  <c r="H41" i="66" s="1"/>
  <c r="S40" i="66"/>
  <c r="Q40" i="66"/>
  <c r="O40" i="66"/>
  <c r="T40" i="66" s="1"/>
  <c r="M40" i="66"/>
  <c r="K40" i="66"/>
  <c r="I40" i="66"/>
  <c r="N40" i="66" s="1"/>
  <c r="G40" i="66"/>
  <c r="E40" i="66"/>
  <c r="C40" i="66"/>
  <c r="H40" i="66" s="1"/>
  <c r="S39" i="66"/>
  <c r="Q39" i="66"/>
  <c r="O39" i="66"/>
  <c r="T39" i="66" s="1"/>
  <c r="M39" i="66"/>
  <c r="K39" i="66"/>
  <c r="I39" i="66"/>
  <c r="N39" i="66" s="1"/>
  <c r="G39" i="66"/>
  <c r="E39" i="66"/>
  <c r="C39" i="66"/>
  <c r="R37" i="66"/>
  <c r="P37" i="66"/>
  <c r="L37" i="66"/>
  <c r="J37" i="66"/>
  <c r="F37" i="66"/>
  <c r="D37" i="66"/>
  <c r="S36" i="66"/>
  <c r="Q36" i="66"/>
  <c r="O36" i="66"/>
  <c r="T36" i="66" s="1"/>
  <c r="M36" i="66"/>
  <c r="K36" i="66"/>
  <c r="I36" i="66"/>
  <c r="N36" i="66" s="1"/>
  <c r="G36" i="66"/>
  <c r="E36" i="66"/>
  <c r="D36" i="66"/>
  <c r="C36" i="66"/>
  <c r="H36" i="66" s="1"/>
  <c r="S35" i="66"/>
  <c r="Q35" i="66"/>
  <c r="O35" i="66"/>
  <c r="T35" i="66" s="1"/>
  <c r="M35" i="66"/>
  <c r="K35" i="66"/>
  <c r="I35" i="66"/>
  <c r="N35" i="66" s="1"/>
  <c r="G35" i="66"/>
  <c r="E35" i="66"/>
  <c r="C35" i="66"/>
  <c r="H35" i="66" s="1"/>
  <c r="S34" i="66"/>
  <c r="Q34" i="66"/>
  <c r="O34" i="66"/>
  <c r="T34" i="66" s="1"/>
  <c r="M34" i="66"/>
  <c r="K34" i="66"/>
  <c r="I34" i="66"/>
  <c r="N34" i="66" s="1"/>
  <c r="G34" i="66"/>
  <c r="E34" i="66"/>
  <c r="C34" i="66"/>
  <c r="H34" i="66" s="1"/>
  <c r="S33" i="66"/>
  <c r="Q33" i="66"/>
  <c r="O33" i="66"/>
  <c r="T33" i="66" s="1"/>
  <c r="M33" i="66"/>
  <c r="K33" i="66"/>
  <c r="I33" i="66"/>
  <c r="N33" i="66" s="1"/>
  <c r="G33" i="66"/>
  <c r="E33" i="66"/>
  <c r="C33" i="66"/>
  <c r="R32" i="66"/>
  <c r="P32" i="66"/>
  <c r="L32" i="66"/>
  <c r="F32" i="66"/>
  <c r="D32" i="66"/>
  <c r="S31" i="66"/>
  <c r="Q31" i="66"/>
  <c r="O31" i="66"/>
  <c r="T31" i="66" s="1"/>
  <c r="M31" i="66"/>
  <c r="K31" i="66"/>
  <c r="I31" i="66"/>
  <c r="N31" i="66" s="1"/>
  <c r="G31" i="66"/>
  <c r="E31" i="66"/>
  <c r="D31" i="66"/>
  <c r="C31" i="66"/>
  <c r="H31" i="66" s="1"/>
  <c r="S30" i="66"/>
  <c r="Q30" i="66"/>
  <c r="O30" i="66"/>
  <c r="T30" i="66" s="1"/>
  <c r="M30" i="66"/>
  <c r="K30" i="66"/>
  <c r="I30" i="66"/>
  <c r="N30" i="66" s="1"/>
  <c r="G30" i="66"/>
  <c r="E30" i="66"/>
  <c r="D30" i="66"/>
  <c r="C30" i="66"/>
  <c r="H30" i="66" s="1"/>
  <c r="S29" i="66"/>
  <c r="Q29" i="66"/>
  <c r="O29" i="66"/>
  <c r="T29" i="66" s="1"/>
  <c r="M29" i="66"/>
  <c r="K29" i="66"/>
  <c r="I29" i="66"/>
  <c r="N29" i="66" s="1"/>
  <c r="G29" i="66"/>
  <c r="E29" i="66"/>
  <c r="C29" i="66"/>
  <c r="H29" i="66" s="1"/>
  <c r="S28" i="66"/>
  <c r="Q28" i="66"/>
  <c r="O28" i="66"/>
  <c r="M28" i="66"/>
  <c r="K28" i="66"/>
  <c r="J28" i="66"/>
  <c r="J32" i="66" s="1"/>
  <c r="I28" i="66"/>
  <c r="I32" i="66" s="1"/>
  <c r="G28" i="66"/>
  <c r="E28" i="66"/>
  <c r="C28" i="66"/>
  <c r="H28" i="66" s="1"/>
  <c r="R27" i="66"/>
  <c r="P27" i="66"/>
  <c r="L27" i="66"/>
  <c r="F27" i="66"/>
  <c r="D27" i="66"/>
  <c r="S26" i="66"/>
  <c r="Q26" i="66"/>
  <c r="O26" i="66"/>
  <c r="T26" i="66" s="1"/>
  <c r="M26" i="66"/>
  <c r="K26" i="66"/>
  <c r="J26" i="66"/>
  <c r="J27" i="66" s="1"/>
  <c r="I26" i="66"/>
  <c r="N26" i="66" s="1"/>
  <c r="G26" i="66"/>
  <c r="E26" i="66"/>
  <c r="C26" i="66"/>
  <c r="H26" i="66" s="1"/>
  <c r="S25" i="66"/>
  <c r="Q25" i="66"/>
  <c r="O25" i="66"/>
  <c r="T25" i="66" s="1"/>
  <c r="M25" i="66"/>
  <c r="K25" i="66"/>
  <c r="I25" i="66"/>
  <c r="G25" i="66"/>
  <c r="E25" i="66"/>
  <c r="E27" i="66" s="1"/>
  <c r="C25" i="66"/>
  <c r="C27" i="66" s="1"/>
  <c r="R23" i="66"/>
  <c r="P23" i="66"/>
  <c r="L23" i="66"/>
  <c r="J23" i="66"/>
  <c r="F23" i="66"/>
  <c r="D23" i="66"/>
  <c r="S22" i="66"/>
  <c r="Q22" i="66"/>
  <c r="O22" i="66"/>
  <c r="T22" i="66" s="1"/>
  <c r="M22" i="66"/>
  <c r="K22" i="66"/>
  <c r="I22" i="66"/>
  <c r="N22" i="66" s="1"/>
  <c r="G22" i="66"/>
  <c r="E22" i="66"/>
  <c r="C22" i="66"/>
  <c r="H22" i="66" s="1"/>
  <c r="S21" i="66"/>
  <c r="Q21" i="66"/>
  <c r="O21" i="66"/>
  <c r="T21" i="66" s="1"/>
  <c r="M21" i="66"/>
  <c r="K21" i="66"/>
  <c r="I21" i="66"/>
  <c r="N21" i="66" s="1"/>
  <c r="G21" i="66"/>
  <c r="E21" i="66"/>
  <c r="C21" i="66"/>
  <c r="H21" i="66" s="1"/>
  <c r="S20" i="66"/>
  <c r="Q20" i="66"/>
  <c r="O20" i="66"/>
  <c r="T20" i="66" s="1"/>
  <c r="M20" i="66"/>
  <c r="K20" i="66"/>
  <c r="I20" i="66"/>
  <c r="N20" i="66" s="1"/>
  <c r="G20" i="66"/>
  <c r="E20" i="66"/>
  <c r="C20" i="66"/>
  <c r="H20" i="66" s="1"/>
  <c r="S19" i="66"/>
  <c r="Q19" i="66"/>
  <c r="O19" i="66"/>
  <c r="T19" i="66" s="1"/>
  <c r="M19" i="66"/>
  <c r="K19" i="66"/>
  <c r="I19" i="66"/>
  <c r="N19" i="66" s="1"/>
  <c r="G19" i="66"/>
  <c r="E19" i="66"/>
  <c r="C19" i="66"/>
  <c r="R18" i="66"/>
  <c r="P18" i="66"/>
  <c r="L18" i="66"/>
  <c r="J18" i="66"/>
  <c r="F18" i="66"/>
  <c r="D18" i="66"/>
  <c r="S18" i="66"/>
  <c r="R14" i="66"/>
  <c r="L14" i="66"/>
  <c r="J14" i="66"/>
  <c r="F14" i="66"/>
  <c r="D14" i="66"/>
  <c r="P14" i="66"/>
  <c r="R10" i="66"/>
  <c r="P10" i="66"/>
  <c r="L10" i="66"/>
  <c r="J10" i="66"/>
  <c r="F10" i="66"/>
  <c r="D10" i="66"/>
  <c r="K10" i="66"/>
  <c r="L49" i="66" l="1"/>
  <c r="M43" i="66"/>
  <c r="U45" i="66"/>
  <c r="G37" i="66"/>
  <c r="R38" i="66"/>
  <c r="M37" i="66"/>
  <c r="C10" i="66"/>
  <c r="M27" i="66"/>
  <c r="C23" i="66"/>
  <c r="T27" i="66"/>
  <c r="K32" i="66"/>
  <c r="U47" i="66"/>
  <c r="Q27" i="66"/>
  <c r="N14" i="66"/>
  <c r="U22" i="66"/>
  <c r="O32" i="66"/>
  <c r="Q32" i="66"/>
  <c r="S10" i="66"/>
  <c r="Q23" i="66"/>
  <c r="C43" i="66"/>
  <c r="E43" i="66"/>
  <c r="K48" i="66"/>
  <c r="T18" i="66"/>
  <c r="E18" i="66"/>
  <c r="C37" i="66"/>
  <c r="M48" i="66"/>
  <c r="S14" i="66"/>
  <c r="Q43" i="66"/>
  <c r="E23" i="66"/>
  <c r="G48" i="66"/>
  <c r="O10" i="66"/>
  <c r="M14" i="66"/>
  <c r="Q10" i="66"/>
  <c r="Q37" i="66"/>
  <c r="Q18" i="66"/>
  <c r="Q14" i="66"/>
  <c r="D24" i="66"/>
  <c r="M23" i="66"/>
  <c r="K27" i="66"/>
  <c r="G32" i="66"/>
  <c r="P38" i="66"/>
  <c r="G43" i="66"/>
  <c r="G49" i="66" s="1"/>
  <c r="Q48" i="66"/>
  <c r="S48" i="66"/>
  <c r="N23" i="66"/>
  <c r="U34" i="66"/>
  <c r="P49" i="66"/>
  <c r="F24" i="66"/>
  <c r="R49" i="66"/>
  <c r="E10" i="66"/>
  <c r="E14" i="66"/>
  <c r="O14" i="66"/>
  <c r="J24" i="66"/>
  <c r="M32" i="66"/>
  <c r="M38" i="66" s="1"/>
  <c r="E37" i="66"/>
  <c r="U41" i="66"/>
  <c r="C48" i="66"/>
  <c r="G10" i="66"/>
  <c r="G18" i="66"/>
  <c r="E48" i="66"/>
  <c r="S23" i="66"/>
  <c r="G14" i="66"/>
  <c r="U20" i="66"/>
  <c r="U26" i="66"/>
  <c r="F38" i="66"/>
  <c r="I37" i="66"/>
  <c r="K37" i="66"/>
  <c r="I43" i="66"/>
  <c r="M10" i="66"/>
  <c r="L24" i="66"/>
  <c r="S27" i="66"/>
  <c r="C18" i="66"/>
  <c r="N10" i="66"/>
  <c r="N28" i="66"/>
  <c r="N32" i="66" s="1"/>
  <c r="K43" i="66"/>
  <c r="I48" i="66"/>
  <c r="R24" i="66"/>
  <c r="O27" i="66"/>
  <c r="I18" i="66"/>
  <c r="D38" i="66"/>
  <c r="K18" i="66"/>
  <c r="K23" i="66"/>
  <c r="S32" i="66"/>
  <c r="O37" i="66"/>
  <c r="O43" i="66"/>
  <c r="D49" i="66"/>
  <c r="K14" i="66"/>
  <c r="I23" i="66"/>
  <c r="G27" i="66"/>
  <c r="G38" i="66" s="1"/>
  <c r="U29" i="66"/>
  <c r="S43" i="66"/>
  <c r="O48" i="66"/>
  <c r="F49" i="66"/>
  <c r="G23" i="66"/>
  <c r="M18" i="66"/>
  <c r="C32" i="66"/>
  <c r="O18" i="66"/>
  <c r="I27" i="66"/>
  <c r="E32" i="66"/>
  <c r="S37" i="66"/>
  <c r="U35" i="66"/>
  <c r="L38" i="66"/>
  <c r="J49" i="66"/>
  <c r="T37" i="66"/>
  <c r="T43" i="66"/>
  <c r="T49" i="66" s="1"/>
  <c r="U42" i="66"/>
  <c r="T23" i="66"/>
  <c r="U40" i="66"/>
  <c r="U46" i="66"/>
  <c r="U21" i="66"/>
  <c r="P24" i="66"/>
  <c r="U31" i="66"/>
  <c r="N37" i="66"/>
  <c r="N43" i="66"/>
  <c r="M49" i="66"/>
  <c r="U30" i="66"/>
  <c r="U36" i="66"/>
  <c r="N48" i="66"/>
  <c r="J38" i="66"/>
  <c r="H14" i="66"/>
  <c r="H10" i="66"/>
  <c r="I14" i="66"/>
  <c r="N25" i="66"/>
  <c r="N27" i="66" s="1"/>
  <c r="I10" i="66"/>
  <c r="T14" i="66"/>
  <c r="H19" i="66"/>
  <c r="H44" i="66"/>
  <c r="O23" i="66"/>
  <c r="T28" i="66"/>
  <c r="T32" i="66" s="1"/>
  <c r="H32" i="66"/>
  <c r="H39" i="66"/>
  <c r="T10" i="66"/>
  <c r="C14" i="66"/>
  <c r="N18" i="66"/>
  <c r="H25" i="66"/>
  <c r="H33" i="66"/>
  <c r="O38" i="66" l="1"/>
  <c r="L50" i="66"/>
  <c r="K49" i="66"/>
  <c r="E38" i="66"/>
  <c r="P50" i="66"/>
  <c r="U14" i="66"/>
  <c r="S24" i="66"/>
  <c r="F50" i="66"/>
  <c r="C24" i="66"/>
  <c r="I24" i="66"/>
  <c r="Q49" i="66"/>
  <c r="D50" i="66"/>
  <c r="C38" i="66"/>
  <c r="E24" i="66"/>
  <c r="E49" i="66"/>
  <c r="K24" i="66"/>
  <c r="G24" i="66"/>
  <c r="G50" i="66" s="1"/>
  <c r="M24" i="66"/>
  <c r="M50" i="66" s="1"/>
  <c r="O49" i="66"/>
  <c r="J50" i="66"/>
  <c r="I49" i="66"/>
  <c r="K38" i="66"/>
  <c r="C49" i="66"/>
  <c r="Q24" i="66"/>
  <c r="I38" i="66"/>
  <c r="S38" i="66"/>
  <c r="R50" i="66"/>
  <c r="Q38" i="66"/>
  <c r="S49" i="66"/>
  <c r="O24" i="66"/>
  <c r="O50" i="66" s="1"/>
  <c r="N38" i="66"/>
  <c r="T24" i="66"/>
  <c r="U33" i="66"/>
  <c r="U37" i="66" s="1"/>
  <c r="H37" i="66"/>
  <c r="H48" i="66"/>
  <c r="U44" i="66"/>
  <c r="U48" i="66" s="1"/>
  <c r="H23" i="66"/>
  <c r="U19" i="66"/>
  <c r="U25" i="66"/>
  <c r="H27" i="66"/>
  <c r="U27" i="66" s="1"/>
  <c r="U28" i="66"/>
  <c r="U32" i="66" s="1"/>
  <c r="N24" i="66"/>
  <c r="H18" i="66"/>
  <c r="U18" i="66" s="1"/>
  <c r="U10" i="66"/>
  <c r="H43" i="66"/>
  <c r="U39" i="66"/>
  <c r="U43" i="66" s="1"/>
  <c r="N49" i="66"/>
  <c r="T38" i="66"/>
  <c r="T50" i="66" s="1"/>
  <c r="S18" i="65"/>
  <c r="Q18" i="65"/>
  <c r="O18" i="65"/>
  <c r="T18" i="65" s="1"/>
  <c r="M18" i="65"/>
  <c r="K18" i="65"/>
  <c r="I18" i="65"/>
  <c r="N18" i="65" s="1"/>
  <c r="G18" i="65"/>
  <c r="E18" i="65"/>
  <c r="C18" i="65"/>
  <c r="H18" i="65" s="1"/>
  <c r="S17" i="65"/>
  <c r="Q17" i="65"/>
  <c r="O17" i="65"/>
  <c r="T17" i="65" s="1"/>
  <c r="M17" i="65"/>
  <c r="K17" i="65"/>
  <c r="I17" i="65"/>
  <c r="N17" i="65" s="1"/>
  <c r="G17" i="65"/>
  <c r="E17" i="65"/>
  <c r="C17" i="65"/>
  <c r="H17" i="65" s="1"/>
  <c r="S16" i="65"/>
  <c r="Q16" i="65"/>
  <c r="O16" i="65"/>
  <c r="T16" i="65" s="1"/>
  <c r="M16" i="65"/>
  <c r="K16" i="65"/>
  <c r="I16" i="65"/>
  <c r="N16" i="65" s="1"/>
  <c r="G16" i="65"/>
  <c r="E16" i="65"/>
  <c r="C16" i="65"/>
  <c r="H16" i="65" s="1"/>
  <c r="S23" i="65"/>
  <c r="Q23" i="65"/>
  <c r="O23" i="65"/>
  <c r="T23" i="65" s="1"/>
  <c r="M23" i="65"/>
  <c r="K23" i="65"/>
  <c r="I23" i="65"/>
  <c r="N23" i="65" s="1"/>
  <c r="G23" i="65"/>
  <c r="E23" i="65"/>
  <c r="C23" i="65"/>
  <c r="H23" i="65" s="1"/>
  <c r="S22" i="65"/>
  <c r="Q22" i="65"/>
  <c r="O22" i="65"/>
  <c r="T22" i="65" s="1"/>
  <c r="M22" i="65"/>
  <c r="K22" i="65"/>
  <c r="I22" i="65"/>
  <c r="N22" i="65" s="1"/>
  <c r="G22" i="65"/>
  <c r="E22" i="65"/>
  <c r="C22" i="65"/>
  <c r="H22" i="65" s="1"/>
  <c r="S21" i="65"/>
  <c r="Q21" i="65"/>
  <c r="O21" i="65"/>
  <c r="T21" i="65" s="1"/>
  <c r="M21" i="65"/>
  <c r="K21" i="65"/>
  <c r="I21" i="65"/>
  <c r="N21" i="65" s="1"/>
  <c r="G21" i="65"/>
  <c r="E21" i="65"/>
  <c r="C21" i="65"/>
  <c r="H21" i="65" s="1"/>
  <c r="S20" i="65"/>
  <c r="Q20" i="65"/>
  <c r="O20" i="65"/>
  <c r="T20" i="65" s="1"/>
  <c r="M20" i="65"/>
  <c r="K20" i="65"/>
  <c r="I20" i="65"/>
  <c r="N20" i="65" s="1"/>
  <c r="G20" i="65"/>
  <c r="E20" i="65"/>
  <c r="C20" i="65"/>
  <c r="H20" i="65" s="1"/>
  <c r="S27" i="65"/>
  <c r="Q27" i="65"/>
  <c r="O27" i="65"/>
  <c r="T27" i="65" s="1"/>
  <c r="M27" i="65"/>
  <c r="K27" i="65"/>
  <c r="J27" i="65"/>
  <c r="I27" i="65"/>
  <c r="N27" i="65" s="1"/>
  <c r="G27" i="65"/>
  <c r="E27" i="65"/>
  <c r="C27" i="65"/>
  <c r="H27" i="65" s="1"/>
  <c r="S26" i="65"/>
  <c r="Q26" i="65"/>
  <c r="O26" i="65"/>
  <c r="T26" i="65" s="1"/>
  <c r="M26" i="65"/>
  <c r="K26" i="65"/>
  <c r="I26" i="65"/>
  <c r="N26" i="65" s="1"/>
  <c r="G26" i="65"/>
  <c r="E26" i="65"/>
  <c r="C26" i="65"/>
  <c r="H26" i="65" s="1"/>
  <c r="S32" i="65"/>
  <c r="Q32" i="65"/>
  <c r="O32" i="65"/>
  <c r="T32" i="65" s="1"/>
  <c r="M32" i="65"/>
  <c r="K32" i="65"/>
  <c r="I32" i="65"/>
  <c r="N32" i="65" s="1"/>
  <c r="G32" i="65"/>
  <c r="E32" i="65"/>
  <c r="D32" i="65"/>
  <c r="C32" i="65"/>
  <c r="H32" i="65" s="1"/>
  <c r="S31" i="65"/>
  <c r="Q31" i="65"/>
  <c r="O31" i="65"/>
  <c r="T31" i="65" s="1"/>
  <c r="M31" i="65"/>
  <c r="K31" i="65"/>
  <c r="I31" i="65"/>
  <c r="N31" i="65" s="1"/>
  <c r="G31" i="65"/>
  <c r="E31" i="65"/>
  <c r="D31" i="65"/>
  <c r="C31" i="65"/>
  <c r="H31" i="65" s="1"/>
  <c r="S30" i="65"/>
  <c r="Q30" i="65"/>
  <c r="O30" i="65"/>
  <c r="T30" i="65" s="1"/>
  <c r="M30" i="65"/>
  <c r="K30" i="65"/>
  <c r="I30" i="65"/>
  <c r="N30" i="65" s="1"/>
  <c r="G30" i="65"/>
  <c r="E30" i="65"/>
  <c r="C30" i="65"/>
  <c r="H30" i="65" s="1"/>
  <c r="S29" i="65"/>
  <c r="Q29" i="65"/>
  <c r="O29" i="65"/>
  <c r="T29" i="65" s="1"/>
  <c r="M29" i="65"/>
  <c r="K29" i="65"/>
  <c r="J29" i="65"/>
  <c r="I29" i="65"/>
  <c r="N29" i="65" s="1"/>
  <c r="G29" i="65"/>
  <c r="E29" i="65"/>
  <c r="C29" i="65"/>
  <c r="H29" i="65" s="1"/>
  <c r="S37" i="65"/>
  <c r="Q37" i="65"/>
  <c r="O37" i="65"/>
  <c r="T37" i="65" s="1"/>
  <c r="M37" i="65"/>
  <c r="K37" i="65"/>
  <c r="I37" i="65"/>
  <c r="N37" i="65" s="1"/>
  <c r="G37" i="65"/>
  <c r="E37" i="65"/>
  <c r="D37" i="65"/>
  <c r="C37" i="65"/>
  <c r="H37" i="65" s="1"/>
  <c r="S36" i="65"/>
  <c r="Q36" i="65"/>
  <c r="O36" i="65"/>
  <c r="T36" i="65" s="1"/>
  <c r="M36" i="65"/>
  <c r="K36" i="65"/>
  <c r="I36" i="65"/>
  <c r="N36" i="65" s="1"/>
  <c r="G36" i="65"/>
  <c r="E36" i="65"/>
  <c r="C36" i="65"/>
  <c r="H36" i="65" s="1"/>
  <c r="S35" i="65"/>
  <c r="Q35" i="65"/>
  <c r="O35" i="65"/>
  <c r="T35" i="65" s="1"/>
  <c r="M35" i="65"/>
  <c r="K35" i="65"/>
  <c r="I35" i="65"/>
  <c r="N35" i="65" s="1"/>
  <c r="G35" i="65"/>
  <c r="E35" i="65"/>
  <c r="C35" i="65"/>
  <c r="H35" i="65" s="1"/>
  <c r="S34" i="65"/>
  <c r="Q34" i="65"/>
  <c r="O34" i="65"/>
  <c r="T34" i="65" s="1"/>
  <c r="M34" i="65"/>
  <c r="K34" i="65"/>
  <c r="I34" i="65"/>
  <c r="N34" i="65" s="1"/>
  <c r="G34" i="65"/>
  <c r="E34" i="65"/>
  <c r="C34" i="65"/>
  <c r="H34" i="65" s="1"/>
  <c r="S43" i="65"/>
  <c r="Q43" i="65"/>
  <c r="O43" i="65"/>
  <c r="T43" i="65" s="1"/>
  <c r="M43" i="65"/>
  <c r="K43" i="65"/>
  <c r="I43" i="65"/>
  <c r="N43" i="65" s="1"/>
  <c r="G43" i="65"/>
  <c r="E43" i="65"/>
  <c r="C43" i="65"/>
  <c r="H43" i="65" s="1"/>
  <c r="S42" i="65"/>
  <c r="Q42" i="65"/>
  <c r="O42" i="65"/>
  <c r="T42" i="65" s="1"/>
  <c r="M42" i="65"/>
  <c r="K42" i="65"/>
  <c r="I42" i="65"/>
  <c r="N42" i="65" s="1"/>
  <c r="G42" i="65"/>
  <c r="E42" i="65"/>
  <c r="C42" i="65"/>
  <c r="H42" i="65" s="1"/>
  <c r="S41" i="65"/>
  <c r="Q41" i="65"/>
  <c r="O41" i="65"/>
  <c r="T41" i="65" s="1"/>
  <c r="M41" i="65"/>
  <c r="K41" i="65"/>
  <c r="I41" i="65"/>
  <c r="N41" i="65" s="1"/>
  <c r="G41" i="65"/>
  <c r="E41" i="65"/>
  <c r="C41" i="65"/>
  <c r="H41" i="65" s="1"/>
  <c r="S40" i="65"/>
  <c r="Q40" i="65"/>
  <c r="O40" i="65"/>
  <c r="T40" i="65" s="1"/>
  <c r="M40" i="65"/>
  <c r="K40" i="65"/>
  <c r="I40" i="65"/>
  <c r="N40" i="65" s="1"/>
  <c r="G40" i="65"/>
  <c r="E40" i="65"/>
  <c r="C40" i="65"/>
  <c r="H40" i="65" s="1"/>
  <c r="S48" i="65"/>
  <c r="Q48" i="65"/>
  <c r="O48" i="65"/>
  <c r="T48" i="65" s="1"/>
  <c r="M48" i="65"/>
  <c r="K48" i="65"/>
  <c r="I48" i="65"/>
  <c r="N48" i="65" s="1"/>
  <c r="G48" i="65"/>
  <c r="E48" i="65"/>
  <c r="C48" i="65"/>
  <c r="H48" i="65" s="1"/>
  <c r="S47" i="65"/>
  <c r="Q47" i="65"/>
  <c r="O47" i="65"/>
  <c r="T47" i="65" s="1"/>
  <c r="M47" i="65"/>
  <c r="K47" i="65"/>
  <c r="I47" i="65"/>
  <c r="N47" i="65" s="1"/>
  <c r="G47" i="65"/>
  <c r="E47" i="65"/>
  <c r="C47" i="65"/>
  <c r="H47" i="65" s="1"/>
  <c r="S46" i="65"/>
  <c r="Q46" i="65"/>
  <c r="O46" i="65"/>
  <c r="T46" i="65" s="1"/>
  <c r="M46" i="65"/>
  <c r="K46" i="65"/>
  <c r="I46" i="65"/>
  <c r="N46" i="65" s="1"/>
  <c r="G46" i="65"/>
  <c r="E46" i="65"/>
  <c r="C46" i="65"/>
  <c r="H46" i="65" s="1"/>
  <c r="S45" i="65"/>
  <c r="Q45" i="65"/>
  <c r="P45" i="65"/>
  <c r="O45" i="65"/>
  <c r="T45" i="65" s="1"/>
  <c r="M45" i="65"/>
  <c r="K45" i="65"/>
  <c r="I45" i="65"/>
  <c r="N45" i="65" s="1"/>
  <c r="G45" i="65"/>
  <c r="E45" i="65"/>
  <c r="C45" i="65"/>
  <c r="H45" i="65" s="1"/>
  <c r="S14" i="65"/>
  <c r="Q14" i="65"/>
  <c r="O14" i="65"/>
  <c r="T14" i="65" s="1"/>
  <c r="M14" i="65"/>
  <c r="K14" i="65"/>
  <c r="I14" i="65"/>
  <c r="N14" i="65" s="1"/>
  <c r="G14" i="65"/>
  <c r="E14" i="65"/>
  <c r="C14" i="65"/>
  <c r="H14" i="65" s="1"/>
  <c r="S13" i="65"/>
  <c r="Q13" i="65"/>
  <c r="O13" i="65"/>
  <c r="T13" i="65" s="1"/>
  <c r="M13" i="65"/>
  <c r="K13" i="65"/>
  <c r="I13" i="65"/>
  <c r="N13" i="65" s="1"/>
  <c r="G13" i="65"/>
  <c r="E13" i="65"/>
  <c r="C13" i="65"/>
  <c r="H13" i="65" s="1"/>
  <c r="U13" i="65" s="1"/>
  <c r="S12" i="65"/>
  <c r="Q12" i="65"/>
  <c r="P12" i="65"/>
  <c r="O12" i="65"/>
  <c r="T12" i="65" s="1"/>
  <c r="M12" i="65"/>
  <c r="K12" i="65"/>
  <c r="I12" i="65"/>
  <c r="N12" i="65" s="1"/>
  <c r="G12" i="65"/>
  <c r="E12" i="65"/>
  <c r="C12" i="65"/>
  <c r="H12" i="65" s="1"/>
  <c r="S10" i="65"/>
  <c r="Q10" i="65"/>
  <c r="O10" i="65"/>
  <c r="T10" i="65" s="1"/>
  <c r="M10" i="65"/>
  <c r="K10" i="65"/>
  <c r="I10" i="65"/>
  <c r="N10" i="65" s="1"/>
  <c r="G10" i="65"/>
  <c r="E10" i="65"/>
  <c r="C10" i="65"/>
  <c r="H10" i="65" s="1"/>
  <c r="S9" i="65"/>
  <c r="Q9" i="65"/>
  <c r="O9" i="65"/>
  <c r="T9" i="65" s="1"/>
  <c r="M9" i="65"/>
  <c r="K9" i="65"/>
  <c r="I9" i="65"/>
  <c r="N9" i="65" s="1"/>
  <c r="G9" i="65"/>
  <c r="E9" i="65"/>
  <c r="C9" i="65"/>
  <c r="H9" i="65" s="1"/>
  <c r="S8" i="65"/>
  <c r="Q8" i="65"/>
  <c r="O8" i="65"/>
  <c r="T8" i="65" s="1"/>
  <c r="M8" i="65"/>
  <c r="K8" i="65"/>
  <c r="I8" i="65"/>
  <c r="N8" i="65" s="1"/>
  <c r="G8" i="65"/>
  <c r="E8" i="65"/>
  <c r="C8" i="65"/>
  <c r="H8" i="65" s="1"/>
  <c r="S7" i="65"/>
  <c r="Q7" i="65"/>
  <c r="O7" i="65"/>
  <c r="T7" i="65" s="1"/>
  <c r="M7" i="65"/>
  <c r="K7" i="65"/>
  <c r="I7" i="65"/>
  <c r="N7" i="65" s="1"/>
  <c r="G7" i="65"/>
  <c r="E7" i="65"/>
  <c r="C7" i="65"/>
  <c r="H7" i="65" s="1"/>
  <c r="C50" i="66" l="1"/>
  <c r="U35" i="65"/>
  <c r="S50" i="66"/>
  <c r="E50" i="66"/>
  <c r="J52" i="66"/>
  <c r="U20" i="65"/>
  <c r="Q50" i="66"/>
  <c r="K50" i="66"/>
  <c r="I50" i="66"/>
  <c r="U48" i="65"/>
  <c r="U40" i="65"/>
  <c r="U41" i="65"/>
  <c r="U23" i="65"/>
  <c r="U16" i="65"/>
  <c r="U9" i="65"/>
  <c r="U7" i="65"/>
  <c r="H24" i="66"/>
  <c r="U8" i="65"/>
  <c r="H38" i="66"/>
  <c r="N50" i="66"/>
  <c r="J53" i="66"/>
  <c r="U49" i="66"/>
  <c r="H49" i="66"/>
  <c r="U38" i="66"/>
  <c r="U23" i="66"/>
  <c r="U24" i="66" s="1"/>
  <c r="U43" i="65"/>
  <c r="U30" i="65"/>
  <c r="U18" i="65"/>
  <c r="U46" i="65"/>
  <c r="U34" i="65"/>
  <c r="U26" i="65"/>
  <c r="U45" i="65"/>
  <c r="U36" i="65"/>
  <c r="U31" i="65"/>
  <c r="U10" i="65"/>
  <c r="U14" i="65"/>
  <c r="U37" i="65"/>
  <c r="U32" i="65"/>
  <c r="U17" i="65"/>
  <c r="U21" i="65"/>
  <c r="U22" i="65"/>
  <c r="U27" i="65"/>
  <c r="U29" i="65"/>
  <c r="U42" i="65"/>
  <c r="U47" i="65"/>
  <c r="U12" i="65"/>
  <c r="H50" i="66" l="1"/>
  <c r="J54" i="66" s="1"/>
  <c r="U50" i="66"/>
  <c r="H65" i="65"/>
  <c r="M61" i="65"/>
  <c r="H61" i="65"/>
  <c r="M60" i="65"/>
  <c r="M58" i="65"/>
  <c r="M57" i="65"/>
  <c r="M55" i="65"/>
  <c r="V51" i="65"/>
  <c r="T49" i="65"/>
  <c r="S49" i="65"/>
  <c r="R49" i="65"/>
  <c r="Q49" i="65"/>
  <c r="P49" i="65"/>
  <c r="O49" i="65"/>
  <c r="N49" i="65"/>
  <c r="M49" i="65"/>
  <c r="L49" i="65"/>
  <c r="K49" i="65"/>
  <c r="J49" i="65"/>
  <c r="I49" i="65"/>
  <c r="H49" i="65"/>
  <c r="G49" i="65"/>
  <c r="F49" i="65"/>
  <c r="E49" i="65"/>
  <c r="D49" i="65"/>
  <c r="C49" i="65"/>
  <c r="U49" i="65"/>
  <c r="T44" i="65"/>
  <c r="S44" i="65"/>
  <c r="R44" i="65"/>
  <c r="Q44" i="65"/>
  <c r="P44" i="65"/>
  <c r="O44" i="65"/>
  <c r="N44" i="65"/>
  <c r="M44" i="65"/>
  <c r="L44" i="65"/>
  <c r="K44" i="65"/>
  <c r="J44" i="65"/>
  <c r="I44" i="65"/>
  <c r="H44" i="65"/>
  <c r="G44" i="65"/>
  <c r="F44" i="65"/>
  <c r="E44" i="65"/>
  <c r="D44" i="65"/>
  <c r="C44" i="65"/>
  <c r="U44" i="65"/>
  <c r="T38" i="65"/>
  <c r="S38" i="65"/>
  <c r="R38" i="65"/>
  <c r="Q38" i="65"/>
  <c r="P38" i="65"/>
  <c r="O38" i="65"/>
  <c r="N38" i="65"/>
  <c r="M38" i="65"/>
  <c r="L38" i="65"/>
  <c r="K38" i="65"/>
  <c r="J38" i="65"/>
  <c r="I38" i="65"/>
  <c r="H38" i="65"/>
  <c r="G38" i="65"/>
  <c r="F38" i="65"/>
  <c r="E38" i="65"/>
  <c r="D38" i="65"/>
  <c r="C38" i="65"/>
  <c r="U38" i="65"/>
  <c r="R33" i="65"/>
  <c r="P33" i="65"/>
  <c r="L33" i="65"/>
  <c r="J33" i="65"/>
  <c r="F33" i="65"/>
  <c r="D33" i="65"/>
  <c r="S33" i="65"/>
  <c r="Q33" i="65"/>
  <c r="O33" i="65"/>
  <c r="M33" i="65"/>
  <c r="K33" i="65"/>
  <c r="N33" i="65"/>
  <c r="G33" i="65"/>
  <c r="E33" i="65"/>
  <c r="C33" i="65"/>
  <c r="T28" i="65"/>
  <c r="S28" i="65"/>
  <c r="R28" i="65"/>
  <c r="Q28" i="65"/>
  <c r="P28" i="65"/>
  <c r="O28" i="65"/>
  <c r="N28" i="65"/>
  <c r="M28" i="65"/>
  <c r="L28" i="65"/>
  <c r="K28" i="65"/>
  <c r="J28" i="65"/>
  <c r="I28" i="65"/>
  <c r="H28" i="65"/>
  <c r="G28" i="65"/>
  <c r="F28" i="65"/>
  <c r="E28" i="65"/>
  <c r="D28" i="65"/>
  <c r="C28" i="65"/>
  <c r="T24" i="65"/>
  <c r="S24" i="65"/>
  <c r="R24" i="65"/>
  <c r="Q24" i="65"/>
  <c r="P24" i="65"/>
  <c r="O24" i="65"/>
  <c r="N24" i="65"/>
  <c r="M24" i="65"/>
  <c r="L24" i="65"/>
  <c r="K24" i="65"/>
  <c r="J24" i="65"/>
  <c r="I24" i="65"/>
  <c r="H24" i="65"/>
  <c r="G24" i="65"/>
  <c r="F24" i="65"/>
  <c r="E24" i="65"/>
  <c r="D24" i="65"/>
  <c r="C24" i="65"/>
  <c r="T19" i="65"/>
  <c r="S19" i="65"/>
  <c r="R19" i="65"/>
  <c r="Q19" i="65"/>
  <c r="P19" i="65"/>
  <c r="O19" i="65"/>
  <c r="N19" i="65"/>
  <c r="M19" i="65"/>
  <c r="L19" i="65"/>
  <c r="K19" i="65"/>
  <c r="J19" i="65"/>
  <c r="I19" i="65"/>
  <c r="H19" i="65"/>
  <c r="G19" i="65"/>
  <c r="F19" i="65"/>
  <c r="E19" i="65"/>
  <c r="D19" i="65"/>
  <c r="C19" i="65"/>
  <c r="T15" i="65"/>
  <c r="S15" i="65"/>
  <c r="R15" i="65"/>
  <c r="Q15" i="65"/>
  <c r="P15" i="65"/>
  <c r="O15" i="65"/>
  <c r="N15" i="65"/>
  <c r="M15" i="65"/>
  <c r="L15" i="65"/>
  <c r="K15" i="65"/>
  <c r="J15" i="65"/>
  <c r="I15" i="65"/>
  <c r="H15" i="65"/>
  <c r="G15" i="65"/>
  <c r="F15" i="65"/>
  <c r="E15" i="65"/>
  <c r="D15" i="65"/>
  <c r="C15" i="65"/>
  <c r="T11" i="65"/>
  <c r="S11" i="65"/>
  <c r="R11" i="65"/>
  <c r="Q11" i="65"/>
  <c r="P11" i="65"/>
  <c r="O11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K39" i="65" l="1"/>
  <c r="O39" i="65"/>
  <c r="J39" i="65"/>
  <c r="L39" i="65"/>
  <c r="M39" i="65"/>
  <c r="N39" i="65"/>
  <c r="D39" i="65"/>
  <c r="P39" i="65"/>
  <c r="E39" i="65"/>
  <c r="Q39" i="65"/>
  <c r="C39" i="65"/>
  <c r="F39" i="65"/>
  <c r="R39" i="65"/>
  <c r="G39" i="65"/>
  <c r="S39" i="65"/>
  <c r="I50" i="65"/>
  <c r="Q50" i="65"/>
  <c r="U19" i="65"/>
  <c r="E50" i="65"/>
  <c r="M50" i="65"/>
  <c r="U11" i="65"/>
  <c r="C50" i="65"/>
  <c r="G50" i="65"/>
  <c r="K50" i="65"/>
  <c r="O50" i="65"/>
  <c r="S50" i="65"/>
  <c r="F50" i="65"/>
  <c r="J50" i="65"/>
  <c r="N50" i="65"/>
  <c r="R50" i="65"/>
  <c r="U50" i="65"/>
  <c r="D50" i="65"/>
  <c r="H50" i="65"/>
  <c r="L50" i="65"/>
  <c r="P50" i="65"/>
  <c r="T50" i="65"/>
  <c r="U28" i="65"/>
  <c r="I25" i="65"/>
  <c r="Q25" i="65"/>
  <c r="J25" i="65"/>
  <c r="R25" i="65"/>
  <c r="U15" i="65"/>
  <c r="E25" i="65"/>
  <c r="M25" i="65"/>
  <c r="M51" i="65" s="1"/>
  <c r="F25" i="65"/>
  <c r="N25" i="65"/>
  <c r="D25" i="65"/>
  <c r="H25" i="65"/>
  <c r="L25" i="65"/>
  <c r="P25" i="65"/>
  <c r="T25" i="65"/>
  <c r="J51" i="65"/>
  <c r="C25" i="65"/>
  <c r="G25" i="65"/>
  <c r="K25" i="65"/>
  <c r="O25" i="65"/>
  <c r="S25" i="65"/>
  <c r="T33" i="65"/>
  <c r="T39" i="65" s="1"/>
  <c r="U24" i="65"/>
  <c r="H33" i="65"/>
  <c r="H39" i="65" s="1"/>
  <c r="I33" i="65"/>
  <c r="I39" i="65" s="1"/>
  <c r="U33" i="65"/>
  <c r="D51" i="64"/>
  <c r="E51" i="64"/>
  <c r="F51" i="64"/>
  <c r="G51" i="64"/>
  <c r="H51" i="64"/>
  <c r="I51" i="64"/>
  <c r="J51" i="64"/>
  <c r="K51" i="64"/>
  <c r="L51" i="64"/>
  <c r="M51" i="64"/>
  <c r="N51" i="64"/>
  <c r="O51" i="64"/>
  <c r="P51" i="64"/>
  <c r="Q51" i="64"/>
  <c r="R51" i="64"/>
  <c r="S51" i="64"/>
  <c r="T51" i="64"/>
  <c r="U51" i="64"/>
  <c r="C51" i="64"/>
  <c r="D25" i="64"/>
  <c r="E25" i="64"/>
  <c r="F25" i="64"/>
  <c r="G25" i="64"/>
  <c r="H25" i="64"/>
  <c r="I25" i="64"/>
  <c r="J25" i="64"/>
  <c r="K25" i="64"/>
  <c r="L25" i="64"/>
  <c r="M25" i="64"/>
  <c r="N25" i="64"/>
  <c r="O25" i="64"/>
  <c r="P25" i="64"/>
  <c r="Q25" i="64"/>
  <c r="R25" i="64"/>
  <c r="S25" i="64"/>
  <c r="T25" i="64"/>
  <c r="U25" i="64"/>
  <c r="C25" i="64"/>
  <c r="D33" i="64"/>
  <c r="F33" i="64"/>
  <c r="J33" i="64"/>
  <c r="L33" i="64"/>
  <c r="P33" i="64"/>
  <c r="R33" i="64"/>
  <c r="V51" i="64"/>
  <c r="D50" i="64"/>
  <c r="E50" i="64"/>
  <c r="F50" i="64"/>
  <c r="G50" i="64"/>
  <c r="H50" i="64"/>
  <c r="I50" i="64"/>
  <c r="J50" i="64"/>
  <c r="K50" i="64"/>
  <c r="L50" i="64"/>
  <c r="M50" i="64"/>
  <c r="N50" i="64"/>
  <c r="O50" i="64"/>
  <c r="P50" i="64"/>
  <c r="Q50" i="64"/>
  <c r="R50" i="64"/>
  <c r="S50" i="64"/>
  <c r="T50" i="64"/>
  <c r="U50" i="64"/>
  <c r="C50" i="64"/>
  <c r="D49" i="64"/>
  <c r="E49" i="64"/>
  <c r="F49" i="64"/>
  <c r="G49" i="64"/>
  <c r="H49" i="64"/>
  <c r="I49" i="64"/>
  <c r="J49" i="64"/>
  <c r="K49" i="64"/>
  <c r="L49" i="64"/>
  <c r="M49" i="64"/>
  <c r="N49" i="64"/>
  <c r="O49" i="64"/>
  <c r="P49" i="64"/>
  <c r="Q49" i="64"/>
  <c r="R49" i="64"/>
  <c r="S49" i="64"/>
  <c r="T49" i="64"/>
  <c r="U49" i="64"/>
  <c r="C49" i="64"/>
  <c r="D44" i="64"/>
  <c r="E44" i="64"/>
  <c r="F44" i="64"/>
  <c r="G44" i="64"/>
  <c r="H44" i="64"/>
  <c r="I44" i="64"/>
  <c r="J44" i="64"/>
  <c r="K44" i="64"/>
  <c r="L44" i="64"/>
  <c r="M44" i="64"/>
  <c r="N44" i="64"/>
  <c r="O44" i="64"/>
  <c r="P44" i="64"/>
  <c r="Q44" i="64"/>
  <c r="R44" i="64"/>
  <c r="S44" i="64"/>
  <c r="T44" i="64"/>
  <c r="U44" i="64"/>
  <c r="C44" i="64"/>
  <c r="D38" i="64"/>
  <c r="E38" i="64"/>
  <c r="F38" i="64"/>
  <c r="G38" i="64"/>
  <c r="H38" i="64"/>
  <c r="I38" i="64"/>
  <c r="J38" i="64"/>
  <c r="K38" i="64"/>
  <c r="L38" i="64"/>
  <c r="M38" i="64"/>
  <c r="N38" i="64"/>
  <c r="O38" i="64"/>
  <c r="P38" i="64"/>
  <c r="Q38" i="64"/>
  <c r="R38" i="64"/>
  <c r="S38" i="64"/>
  <c r="T38" i="64"/>
  <c r="U38" i="64"/>
  <c r="C38" i="64"/>
  <c r="U8" i="64"/>
  <c r="U9" i="64"/>
  <c r="U10" i="64"/>
  <c r="U11" i="64"/>
  <c r="U12" i="64"/>
  <c r="U13" i="64"/>
  <c r="U14" i="64"/>
  <c r="U15" i="64"/>
  <c r="U16" i="64"/>
  <c r="U17" i="64"/>
  <c r="U18" i="64"/>
  <c r="U19" i="64"/>
  <c r="U20" i="64"/>
  <c r="U21" i="64"/>
  <c r="U22" i="64"/>
  <c r="U23" i="64"/>
  <c r="U24" i="64"/>
  <c r="U26" i="64"/>
  <c r="U27" i="64"/>
  <c r="U28" i="64"/>
  <c r="U34" i="64"/>
  <c r="U35" i="64"/>
  <c r="U36" i="64"/>
  <c r="U37" i="64"/>
  <c r="U39" i="64"/>
  <c r="U40" i="64"/>
  <c r="U41" i="64"/>
  <c r="U42" i="64"/>
  <c r="U43" i="64"/>
  <c r="U45" i="64"/>
  <c r="U46" i="64"/>
  <c r="U47" i="64"/>
  <c r="U48" i="64"/>
  <c r="S32" i="64"/>
  <c r="Q32" i="64"/>
  <c r="O32" i="64"/>
  <c r="T32" i="64" s="1"/>
  <c r="M32" i="64"/>
  <c r="K32" i="64"/>
  <c r="I32" i="64"/>
  <c r="N32" i="64" s="1"/>
  <c r="G32" i="64"/>
  <c r="E32" i="64"/>
  <c r="C32" i="64"/>
  <c r="H32" i="64" s="1"/>
  <c r="S31" i="64"/>
  <c r="Q31" i="64"/>
  <c r="O31" i="64"/>
  <c r="T31" i="64" s="1"/>
  <c r="M31" i="64"/>
  <c r="K31" i="64"/>
  <c r="I31" i="64"/>
  <c r="N31" i="64" s="1"/>
  <c r="G31" i="64"/>
  <c r="E31" i="64"/>
  <c r="C31" i="64"/>
  <c r="H31" i="64" s="1"/>
  <c r="S30" i="64"/>
  <c r="Q30" i="64"/>
  <c r="O30" i="64"/>
  <c r="T30" i="64" s="1"/>
  <c r="M30" i="64"/>
  <c r="K30" i="64"/>
  <c r="I30" i="64"/>
  <c r="N30" i="64" s="1"/>
  <c r="G30" i="64"/>
  <c r="E30" i="64"/>
  <c r="C30" i="64"/>
  <c r="H30" i="64" s="1"/>
  <c r="S29" i="64"/>
  <c r="Q29" i="64"/>
  <c r="O29" i="64"/>
  <c r="O33" i="64" s="1"/>
  <c r="M29" i="64"/>
  <c r="K29" i="64"/>
  <c r="J29" i="64"/>
  <c r="I29" i="64"/>
  <c r="N29" i="64" s="1"/>
  <c r="G29" i="64"/>
  <c r="E29" i="64"/>
  <c r="C29" i="64"/>
  <c r="D28" i="64"/>
  <c r="E28" i="64"/>
  <c r="F28" i="64"/>
  <c r="G28" i="64"/>
  <c r="H28" i="64"/>
  <c r="I28" i="64"/>
  <c r="J28" i="64"/>
  <c r="K28" i="64"/>
  <c r="L28" i="64"/>
  <c r="M28" i="64"/>
  <c r="N28" i="64"/>
  <c r="O28" i="64"/>
  <c r="P28" i="64"/>
  <c r="Q28" i="64"/>
  <c r="R28" i="64"/>
  <c r="S28" i="64"/>
  <c r="T28" i="64"/>
  <c r="C28" i="64"/>
  <c r="D24" i="64"/>
  <c r="E24" i="64"/>
  <c r="F24" i="64"/>
  <c r="G24" i="64"/>
  <c r="H24" i="64"/>
  <c r="I24" i="64"/>
  <c r="J24" i="64"/>
  <c r="K24" i="64"/>
  <c r="L24" i="64"/>
  <c r="M24" i="64"/>
  <c r="N24" i="64"/>
  <c r="O24" i="64"/>
  <c r="P24" i="64"/>
  <c r="Q24" i="64"/>
  <c r="R24" i="64"/>
  <c r="S24" i="64"/>
  <c r="T24" i="64"/>
  <c r="C24" i="64"/>
  <c r="U7" i="64"/>
  <c r="D19" i="64"/>
  <c r="E19" i="64"/>
  <c r="F19" i="64"/>
  <c r="G19" i="64"/>
  <c r="H19" i="64"/>
  <c r="I19" i="64"/>
  <c r="J19" i="64"/>
  <c r="K19" i="64"/>
  <c r="L19" i="64"/>
  <c r="M19" i="64"/>
  <c r="N19" i="64"/>
  <c r="O19" i="64"/>
  <c r="P19" i="64"/>
  <c r="Q19" i="64"/>
  <c r="R19" i="64"/>
  <c r="S19" i="64"/>
  <c r="T19" i="64"/>
  <c r="C19" i="64"/>
  <c r="D15" i="64"/>
  <c r="E15" i="64"/>
  <c r="F15" i="64"/>
  <c r="G15" i="64"/>
  <c r="H15" i="64"/>
  <c r="I15" i="64"/>
  <c r="J15" i="64"/>
  <c r="K15" i="64"/>
  <c r="L15" i="64"/>
  <c r="M15" i="64"/>
  <c r="N15" i="64"/>
  <c r="O15" i="64"/>
  <c r="P15" i="64"/>
  <c r="Q15" i="64"/>
  <c r="R15" i="64"/>
  <c r="S15" i="64"/>
  <c r="T15" i="64"/>
  <c r="C15" i="64"/>
  <c r="D11" i="64"/>
  <c r="E11" i="64"/>
  <c r="F11" i="64"/>
  <c r="G11" i="64"/>
  <c r="H11" i="64"/>
  <c r="I11" i="64"/>
  <c r="J11" i="64"/>
  <c r="K11" i="64"/>
  <c r="L11" i="64"/>
  <c r="M11" i="64"/>
  <c r="N11" i="64"/>
  <c r="O11" i="64"/>
  <c r="P11" i="64"/>
  <c r="Q11" i="64"/>
  <c r="R11" i="64"/>
  <c r="S11" i="64"/>
  <c r="T11" i="64"/>
  <c r="C11" i="64"/>
  <c r="U39" i="65" l="1"/>
  <c r="C51" i="65"/>
  <c r="Q51" i="65"/>
  <c r="O51" i="65"/>
  <c r="P51" i="65"/>
  <c r="E51" i="65"/>
  <c r="N51" i="65"/>
  <c r="I51" i="65"/>
  <c r="G51" i="65"/>
  <c r="S51" i="65"/>
  <c r="F51" i="65"/>
  <c r="H51" i="65"/>
  <c r="K51" i="65"/>
  <c r="U25" i="65"/>
  <c r="U51" i="65" s="1"/>
  <c r="R51" i="65"/>
  <c r="L51" i="65"/>
  <c r="T51" i="65"/>
  <c r="D51" i="65"/>
  <c r="C33" i="64"/>
  <c r="E33" i="64"/>
  <c r="S33" i="64"/>
  <c r="Q33" i="64"/>
  <c r="G33" i="64"/>
  <c r="U32" i="64"/>
  <c r="U30" i="64"/>
  <c r="U31" i="64"/>
  <c r="K33" i="64"/>
  <c r="H29" i="64"/>
  <c r="H33" i="64" s="1"/>
  <c r="M33" i="64"/>
  <c r="T29" i="64"/>
  <c r="T33" i="64" s="1"/>
  <c r="I33" i="64"/>
  <c r="N33" i="64"/>
  <c r="H65" i="64"/>
  <c r="M61" i="64"/>
  <c r="H61" i="64"/>
  <c r="M60" i="64"/>
  <c r="M58" i="64"/>
  <c r="M57" i="64"/>
  <c r="M55" i="64"/>
  <c r="J54" i="65" l="1"/>
  <c r="J55" i="65"/>
  <c r="J53" i="65"/>
  <c r="U29" i="64"/>
  <c r="U33" i="64" s="1"/>
  <c r="J54" i="64"/>
  <c r="J53" i="64"/>
  <c r="J55" i="64"/>
  <c r="D51" i="63"/>
  <c r="E51" i="63"/>
  <c r="F51" i="63"/>
  <c r="G51" i="63"/>
  <c r="H51" i="63"/>
  <c r="I51" i="63"/>
  <c r="J51" i="63"/>
  <c r="K51" i="63"/>
  <c r="L51" i="63"/>
  <c r="M51" i="63"/>
  <c r="N51" i="63"/>
  <c r="O51" i="63"/>
  <c r="P51" i="63"/>
  <c r="Q51" i="63"/>
  <c r="R51" i="63"/>
  <c r="S51" i="63"/>
  <c r="T51" i="63"/>
  <c r="U51" i="63"/>
  <c r="C51" i="63"/>
  <c r="D51" i="62"/>
  <c r="E51" i="62"/>
  <c r="F51" i="62"/>
  <c r="G51" i="62"/>
  <c r="H51" i="62"/>
  <c r="I51" i="62"/>
  <c r="J51" i="62"/>
  <c r="K51" i="62"/>
  <c r="L51" i="62"/>
  <c r="M51" i="62"/>
  <c r="N51" i="62"/>
  <c r="O51" i="62"/>
  <c r="P51" i="62"/>
  <c r="Q51" i="62"/>
  <c r="R51" i="62"/>
  <c r="S51" i="62"/>
  <c r="T51" i="62"/>
  <c r="U51" i="62"/>
  <c r="C51" i="62"/>
  <c r="H65" i="63" l="1"/>
  <c r="J55" i="63"/>
  <c r="J54" i="63"/>
  <c r="J53" i="63"/>
  <c r="M61" i="63" s="1"/>
  <c r="H65" i="62"/>
  <c r="J55" i="62"/>
  <c r="J54" i="62"/>
  <c r="J53" i="62"/>
  <c r="M61" i="62" s="1"/>
  <c r="M55" i="62" l="1"/>
  <c r="M60" i="62"/>
  <c r="H61" i="62"/>
  <c r="M58" i="62"/>
  <c r="M60" i="63"/>
  <c r="M58" i="63"/>
  <c r="M55" i="63"/>
  <c r="H61" i="63"/>
  <c r="M57" i="63"/>
  <c r="M57" i="62"/>
  <c r="H65" i="61"/>
  <c r="M55" i="61"/>
  <c r="J55" i="61"/>
  <c r="J54" i="61"/>
  <c r="J53" i="61"/>
  <c r="M60" i="61" s="1"/>
  <c r="H61" i="61" l="1"/>
  <c r="M57" i="61"/>
  <c r="M61" i="61"/>
  <c r="M58" i="61"/>
  <c r="H65" i="60"/>
  <c r="J55" i="60"/>
  <c r="J54" i="60"/>
  <c r="J53" i="60"/>
  <c r="H61" i="60" s="1"/>
  <c r="M60" i="60" l="1"/>
  <c r="M57" i="60"/>
  <c r="M61" i="60"/>
  <c r="M58" i="60"/>
  <c r="M55" i="60"/>
  <c r="H65" i="59"/>
  <c r="J54" i="59"/>
  <c r="J55" i="59"/>
  <c r="J53" i="59"/>
  <c r="M61" i="59" l="1"/>
  <c r="M57" i="59"/>
  <c r="H61" i="59"/>
  <c r="M55" i="59"/>
  <c r="M58" i="59"/>
  <c r="M60" i="59"/>
  <c r="H65" i="58"/>
  <c r="Q51" i="58" l="1"/>
  <c r="L51" i="58"/>
  <c r="D51" i="58"/>
  <c r="K51" i="58"/>
  <c r="E51" i="58"/>
  <c r="P51" i="58"/>
  <c r="G51" i="58"/>
  <c r="F51" i="58"/>
  <c r="R51" i="58"/>
  <c r="J51" i="58"/>
  <c r="R49" i="57"/>
  <c r="P49" i="57"/>
  <c r="P50" i="57" s="1"/>
  <c r="L49" i="57"/>
  <c r="L50" i="57" s="1"/>
  <c r="J49" i="57"/>
  <c r="F49" i="57"/>
  <c r="D49" i="57"/>
  <c r="D50" i="57" s="1"/>
  <c r="S48" i="57"/>
  <c r="Q48" i="57"/>
  <c r="O48" i="57"/>
  <c r="T48" i="57" s="1"/>
  <c r="M48" i="57"/>
  <c r="K48" i="57"/>
  <c r="I48" i="57"/>
  <c r="N48" i="57" s="1"/>
  <c r="G48" i="57"/>
  <c r="E48" i="57"/>
  <c r="C48" i="57"/>
  <c r="H48" i="57" s="1"/>
  <c r="S47" i="57"/>
  <c r="Q47" i="57"/>
  <c r="O47" i="57"/>
  <c r="T47" i="57" s="1"/>
  <c r="M47" i="57"/>
  <c r="K47" i="57"/>
  <c r="I47" i="57"/>
  <c r="N47" i="57" s="1"/>
  <c r="G47" i="57"/>
  <c r="E47" i="57"/>
  <c r="C47" i="57"/>
  <c r="H47" i="57" s="1"/>
  <c r="S46" i="57"/>
  <c r="Q46" i="57"/>
  <c r="O46" i="57"/>
  <c r="T46" i="57" s="1"/>
  <c r="M46" i="57"/>
  <c r="K46" i="57"/>
  <c r="I46" i="57"/>
  <c r="N46" i="57" s="1"/>
  <c r="G46" i="57"/>
  <c r="E46" i="57"/>
  <c r="C46" i="57"/>
  <c r="H46" i="57" s="1"/>
  <c r="S45" i="57"/>
  <c r="Q45" i="57"/>
  <c r="O45" i="57"/>
  <c r="M45" i="57"/>
  <c r="K45" i="57"/>
  <c r="I45" i="57"/>
  <c r="N45" i="57" s="1"/>
  <c r="G45" i="57"/>
  <c r="G49" i="57" s="1"/>
  <c r="E45" i="57"/>
  <c r="C45" i="57"/>
  <c r="R44" i="57"/>
  <c r="R50" i="57" s="1"/>
  <c r="P44" i="57"/>
  <c r="L44" i="57"/>
  <c r="J44" i="57"/>
  <c r="J50" i="57" s="1"/>
  <c r="F44" i="57"/>
  <c r="F50" i="57" s="1"/>
  <c r="D44" i="57"/>
  <c r="S43" i="57"/>
  <c r="Q43" i="57"/>
  <c r="O43" i="57"/>
  <c r="T43" i="57" s="1"/>
  <c r="M43" i="57"/>
  <c r="K43" i="57"/>
  <c r="I43" i="57"/>
  <c r="N43" i="57" s="1"/>
  <c r="G43" i="57"/>
  <c r="E43" i="57"/>
  <c r="C43" i="57"/>
  <c r="H43" i="57" s="1"/>
  <c r="S42" i="57"/>
  <c r="Q42" i="57"/>
  <c r="O42" i="57"/>
  <c r="T42" i="57" s="1"/>
  <c r="M42" i="57"/>
  <c r="K42" i="57"/>
  <c r="I42" i="57"/>
  <c r="N42" i="57" s="1"/>
  <c r="G42" i="57"/>
  <c r="E42" i="57"/>
  <c r="C42" i="57"/>
  <c r="H42" i="57" s="1"/>
  <c r="S41" i="57"/>
  <c r="Q41" i="57"/>
  <c r="O41" i="57"/>
  <c r="T41" i="57" s="1"/>
  <c r="M41" i="57"/>
  <c r="K41" i="57"/>
  <c r="I41" i="57"/>
  <c r="N41" i="57" s="1"/>
  <c r="G41" i="57"/>
  <c r="E41" i="57"/>
  <c r="C41" i="57"/>
  <c r="H41" i="57" s="1"/>
  <c r="S40" i="57"/>
  <c r="Q40" i="57"/>
  <c r="O40" i="57"/>
  <c r="T40" i="57" s="1"/>
  <c r="M40" i="57"/>
  <c r="K40" i="57"/>
  <c r="I40" i="57"/>
  <c r="N40" i="57" s="1"/>
  <c r="G40" i="57"/>
  <c r="G44" i="57" s="1"/>
  <c r="E40" i="57"/>
  <c r="C40" i="57"/>
  <c r="H40" i="57" s="1"/>
  <c r="R38" i="57"/>
  <c r="P38" i="57"/>
  <c r="P39" i="57" s="1"/>
  <c r="L38" i="57"/>
  <c r="L39" i="57" s="1"/>
  <c r="J38" i="57"/>
  <c r="F38" i="57"/>
  <c r="D38" i="57"/>
  <c r="D39" i="57" s="1"/>
  <c r="S37" i="57"/>
  <c r="Q37" i="57"/>
  <c r="O37" i="57"/>
  <c r="T37" i="57" s="1"/>
  <c r="M37" i="57"/>
  <c r="K37" i="57"/>
  <c r="I37" i="57"/>
  <c r="N37" i="57" s="1"/>
  <c r="G37" i="57"/>
  <c r="E37" i="57"/>
  <c r="C37" i="57"/>
  <c r="H37" i="57" s="1"/>
  <c r="S36" i="57"/>
  <c r="Q36" i="57"/>
  <c r="O36" i="57"/>
  <c r="T36" i="57" s="1"/>
  <c r="M36" i="57"/>
  <c r="K36" i="57"/>
  <c r="I36" i="57"/>
  <c r="N36" i="57" s="1"/>
  <c r="G36" i="57"/>
  <c r="E36" i="57"/>
  <c r="C36" i="57"/>
  <c r="H36" i="57" s="1"/>
  <c r="S35" i="57"/>
  <c r="Q35" i="57"/>
  <c r="O35" i="57"/>
  <c r="T35" i="57" s="1"/>
  <c r="M35" i="57"/>
  <c r="K35" i="57"/>
  <c r="I35" i="57"/>
  <c r="N35" i="57" s="1"/>
  <c r="G35" i="57"/>
  <c r="E35" i="57"/>
  <c r="C35" i="57"/>
  <c r="H35" i="57" s="1"/>
  <c r="S34" i="57"/>
  <c r="Q34" i="57"/>
  <c r="O34" i="57"/>
  <c r="O38" i="57" s="1"/>
  <c r="M34" i="57"/>
  <c r="M38" i="57" s="1"/>
  <c r="K34" i="57"/>
  <c r="I34" i="57"/>
  <c r="I38" i="57" s="1"/>
  <c r="G34" i="57"/>
  <c r="G38" i="57" s="1"/>
  <c r="E34" i="57"/>
  <c r="C34" i="57"/>
  <c r="C38" i="57" s="1"/>
  <c r="R33" i="57"/>
  <c r="R39" i="57" s="1"/>
  <c r="P33" i="57"/>
  <c r="L33" i="57"/>
  <c r="J33" i="57"/>
  <c r="J39" i="57" s="1"/>
  <c r="F33" i="57"/>
  <c r="F39" i="57" s="1"/>
  <c r="D33" i="57"/>
  <c r="S32" i="57"/>
  <c r="Q32" i="57"/>
  <c r="O32" i="57"/>
  <c r="T32" i="57" s="1"/>
  <c r="M32" i="57"/>
  <c r="K32" i="57"/>
  <c r="I32" i="57"/>
  <c r="N32" i="57" s="1"/>
  <c r="G32" i="57"/>
  <c r="E32" i="57"/>
  <c r="C32" i="57"/>
  <c r="H32" i="57" s="1"/>
  <c r="U32" i="57" s="1"/>
  <c r="S31" i="57"/>
  <c r="Q31" i="57"/>
  <c r="O31" i="57"/>
  <c r="T31" i="57" s="1"/>
  <c r="M31" i="57"/>
  <c r="K31" i="57"/>
  <c r="I31" i="57"/>
  <c r="N31" i="57" s="1"/>
  <c r="G31" i="57"/>
  <c r="E31" i="57"/>
  <c r="C31" i="57"/>
  <c r="H31" i="57" s="1"/>
  <c r="S30" i="57"/>
  <c r="Q30" i="57"/>
  <c r="O30" i="57"/>
  <c r="T30" i="57" s="1"/>
  <c r="M30" i="57"/>
  <c r="K30" i="57"/>
  <c r="I30" i="57"/>
  <c r="N30" i="57" s="1"/>
  <c r="G30" i="57"/>
  <c r="E30" i="57"/>
  <c r="C30" i="57"/>
  <c r="H30" i="57" s="1"/>
  <c r="S29" i="57"/>
  <c r="S33" i="57" s="1"/>
  <c r="Q29" i="57"/>
  <c r="O29" i="57"/>
  <c r="O33" i="57" s="1"/>
  <c r="M29" i="57"/>
  <c r="K29" i="57"/>
  <c r="K33" i="57" s="1"/>
  <c r="I29" i="57"/>
  <c r="N29" i="57" s="1"/>
  <c r="G29" i="57"/>
  <c r="E29" i="57"/>
  <c r="C29" i="57"/>
  <c r="C33" i="57" s="1"/>
  <c r="R28" i="57"/>
  <c r="P28" i="57"/>
  <c r="L28" i="57"/>
  <c r="J28" i="57"/>
  <c r="F28" i="57"/>
  <c r="D28" i="57"/>
  <c r="S27" i="57"/>
  <c r="Q27" i="57"/>
  <c r="O27" i="57"/>
  <c r="T27" i="57" s="1"/>
  <c r="M27" i="57"/>
  <c r="K27" i="57"/>
  <c r="I27" i="57"/>
  <c r="N27" i="57" s="1"/>
  <c r="G27" i="57"/>
  <c r="E27" i="57"/>
  <c r="C27" i="57"/>
  <c r="H27" i="57" s="1"/>
  <c r="S26" i="57"/>
  <c r="S28" i="57" s="1"/>
  <c r="Q26" i="57"/>
  <c r="Q28" i="57" s="1"/>
  <c r="O26" i="57"/>
  <c r="O28" i="57" s="1"/>
  <c r="M26" i="57"/>
  <c r="K26" i="57"/>
  <c r="K28" i="57" s="1"/>
  <c r="I26" i="57"/>
  <c r="N26" i="57" s="1"/>
  <c r="N28" i="57" s="1"/>
  <c r="G26" i="57"/>
  <c r="G28" i="57" s="1"/>
  <c r="E26" i="57"/>
  <c r="E28" i="57" s="1"/>
  <c r="C26" i="57"/>
  <c r="H26" i="57" s="1"/>
  <c r="R24" i="57"/>
  <c r="R25" i="57" s="1"/>
  <c r="P24" i="57"/>
  <c r="L24" i="57"/>
  <c r="J24" i="57"/>
  <c r="J25" i="57" s="1"/>
  <c r="F24" i="57"/>
  <c r="F25" i="57" s="1"/>
  <c r="D24" i="57"/>
  <c r="S23" i="57"/>
  <c r="Q23" i="57"/>
  <c r="O23" i="57"/>
  <c r="T23" i="57" s="1"/>
  <c r="M23" i="57"/>
  <c r="K23" i="57"/>
  <c r="I23" i="57"/>
  <c r="N23" i="57" s="1"/>
  <c r="G23" i="57"/>
  <c r="E23" i="57"/>
  <c r="C23" i="57"/>
  <c r="H23" i="57" s="1"/>
  <c r="S22" i="57"/>
  <c r="Q22" i="57"/>
  <c r="O22" i="57"/>
  <c r="T22" i="57" s="1"/>
  <c r="M22" i="57"/>
  <c r="K22" i="57"/>
  <c r="I22" i="57"/>
  <c r="N22" i="57" s="1"/>
  <c r="G22" i="57"/>
  <c r="E22" i="57"/>
  <c r="C22" i="57"/>
  <c r="H22" i="57" s="1"/>
  <c r="S21" i="57"/>
  <c r="Q21" i="57"/>
  <c r="O21" i="57"/>
  <c r="T21" i="57" s="1"/>
  <c r="M21" i="57"/>
  <c r="K21" i="57"/>
  <c r="I21" i="57"/>
  <c r="N21" i="57" s="1"/>
  <c r="G21" i="57"/>
  <c r="E21" i="57"/>
  <c r="C21" i="57"/>
  <c r="H21" i="57" s="1"/>
  <c r="S20" i="57"/>
  <c r="Q20" i="57"/>
  <c r="Q24" i="57" s="1"/>
  <c r="O20" i="57"/>
  <c r="T20" i="57" s="1"/>
  <c r="M20" i="57"/>
  <c r="K20" i="57"/>
  <c r="I20" i="57"/>
  <c r="N20" i="57" s="1"/>
  <c r="G20" i="57"/>
  <c r="E20" i="57"/>
  <c r="E24" i="57" s="1"/>
  <c r="C20" i="57"/>
  <c r="H20" i="57" s="1"/>
  <c r="R19" i="57"/>
  <c r="P19" i="57"/>
  <c r="P25" i="57" s="1"/>
  <c r="L19" i="57"/>
  <c r="L25" i="57" s="1"/>
  <c r="J19" i="57"/>
  <c r="F19" i="57"/>
  <c r="D19" i="57"/>
  <c r="D25" i="57" s="1"/>
  <c r="S18" i="57"/>
  <c r="Q18" i="57"/>
  <c r="O18" i="57"/>
  <c r="T18" i="57" s="1"/>
  <c r="M18" i="57"/>
  <c r="K18" i="57"/>
  <c r="I18" i="57"/>
  <c r="N18" i="57" s="1"/>
  <c r="G18" i="57"/>
  <c r="E18" i="57"/>
  <c r="C18" i="57"/>
  <c r="H18" i="57" s="1"/>
  <c r="S17" i="57"/>
  <c r="Q17" i="57"/>
  <c r="O17" i="57"/>
  <c r="T17" i="57" s="1"/>
  <c r="M17" i="57"/>
  <c r="K17" i="57"/>
  <c r="I17" i="57"/>
  <c r="N17" i="57" s="1"/>
  <c r="G17" i="57"/>
  <c r="E17" i="57"/>
  <c r="C17" i="57"/>
  <c r="H17" i="57" s="1"/>
  <c r="S16" i="57"/>
  <c r="Q16" i="57"/>
  <c r="O16" i="57"/>
  <c r="M16" i="57"/>
  <c r="M19" i="57" s="1"/>
  <c r="K16" i="57"/>
  <c r="I16" i="57"/>
  <c r="G16" i="57"/>
  <c r="E16" i="57"/>
  <c r="E19" i="57" s="1"/>
  <c r="C16" i="57"/>
  <c r="R15" i="57"/>
  <c r="P15" i="57"/>
  <c r="L15" i="57"/>
  <c r="J15" i="57"/>
  <c r="F15" i="57"/>
  <c r="D15" i="57"/>
  <c r="S14" i="57"/>
  <c r="Q14" i="57"/>
  <c r="O14" i="57"/>
  <c r="T14" i="57" s="1"/>
  <c r="M14" i="57"/>
  <c r="K14" i="57"/>
  <c r="I14" i="57"/>
  <c r="N14" i="57" s="1"/>
  <c r="G14" i="57"/>
  <c r="E14" i="57"/>
  <c r="C14" i="57"/>
  <c r="H14" i="57" s="1"/>
  <c r="S13" i="57"/>
  <c r="Q13" i="57"/>
  <c r="O13" i="57"/>
  <c r="T13" i="57" s="1"/>
  <c r="M13" i="57"/>
  <c r="K13" i="57"/>
  <c r="I13" i="57"/>
  <c r="N13" i="57" s="1"/>
  <c r="G13" i="57"/>
  <c r="E13" i="57"/>
  <c r="C13" i="57"/>
  <c r="H13" i="57" s="1"/>
  <c r="S12" i="57"/>
  <c r="Q12" i="57"/>
  <c r="Q15" i="57" s="1"/>
  <c r="O12" i="57"/>
  <c r="M12" i="57"/>
  <c r="M15" i="57" s="1"/>
  <c r="K12" i="57"/>
  <c r="I12" i="57"/>
  <c r="N12" i="57" s="1"/>
  <c r="G12" i="57"/>
  <c r="E12" i="57"/>
  <c r="E15" i="57" s="1"/>
  <c r="C12" i="57"/>
  <c r="R11" i="57"/>
  <c r="P11" i="57"/>
  <c r="L11" i="57"/>
  <c r="J11" i="57"/>
  <c r="F11" i="57"/>
  <c r="D11" i="57"/>
  <c r="S10" i="57"/>
  <c r="Q10" i="57"/>
  <c r="O10" i="57"/>
  <c r="T10" i="57" s="1"/>
  <c r="M10" i="57"/>
  <c r="K10" i="57"/>
  <c r="I10" i="57"/>
  <c r="N10" i="57" s="1"/>
  <c r="G10" i="57"/>
  <c r="E10" i="57"/>
  <c r="C10" i="57"/>
  <c r="H10" i="57" s="1"/>
  <c r="S9" i="57"/>
  <c r="Q9" i="57"/>
  <c r="O9" i="57"/>
  <c r="T9" i="57" s="1"/>
  <c r="M9" i="57"/>
  <c r="K9" i="57"/>
  <c r="I9" i="57"/>
  <c r="N9" i="57" s="1"/>
  <c r="G9" i="57"/>
  <c r="E9" i="57"/>
  <c r="C9" i="57"/>
  <c r="H9" i="57" s="1"/>
  <c r="S8" i="57"/>
  <c r="Q8" i="57"/>
  <c r="O8" i="57"/>
  <c r="T8" i="57" s="1"/>
  <c r="M8" i="57"/>
  <c r="K8" i="57"/>
  <c r="I8" i="57"/>
  <c r="N8" i="57" s="1"/>
  <c r="G8" i="57"/>
  <c r="E8" i="57"/>
  <c r="C8" i="57"/>
  <c r="H8" i="57" s="1"/>
  <c r="S7" i="57"/>
  <c r="Q7" i="57"/>
  <c r="Q11" i="57" s="1"/>
  <c r="O7" i="57"/>
  <c r="T7" i="57" s="1"/>
  <c r="M7" i="57"/>
  <c r="K7" i="57"/>
  <c r="K11" i="57" s="1"/>
  <c r="I7" i="57"/>
  <c r="N7" i="57" s="1"/>
  <c r="G7" i="57"/>
  <c r="E7" i="57"/>
  <c r="E11" i="57" s="1"/>
  <c r="C7" i="57"/>
  <c r="H7" i="57" s="1"/>
  <c r="U41" i="57" l="1"/>
  <c r="U42" i="57"/>
  <c r="I19" i="57"/>
  <c r="Q19" i="57"/>
  <c r="K44" i="57"/>
  <c r="S44" i="57"/>
  <c r="C49" i="57"/>
  <c r="K49" i="57"/>
  <c r="C28" i="57"/>
  <c r="M24" i="57"/>
  <c r="U21" i="57"/>
  <c r="T26" i="57"/>
  <c r="U26" i="57" s="1"/>
  <c r="U35" i="57"/>
  <c r="U22" i="57"/>
  <c r="U13" i="57"/>
  <c r="U37" i="57"/>
  <c r="U9" i="57"/>
  <c r="U17" i="57"/>
  <c r="U31" i="57"/>
  <c r="U47" i="57"/>
  <c r="T11" i="57"/>
  <c r="N15" i="57"/>
  <c r="N24" i="57"/>
  <c r="G33" i="57"/>
  <c r="S38" i="57"/>
  <c r="S39" i="57" s="1"/>
  <c r="O49" i="57"/>
  <c r="U48" i="57"/>
  <c r="C11" i="57"/>
  <c r="I11" i="57"/>
  <c r="O11" i="57"/>
  <c r="U8" i="57"/>
  <c r="C15" i="57"/>
  <c r="K15" i="57"/>
  <c r="S15" i="57"/>
  <c r="C19" i="57"/>
  <c r="K19" i="57"/>
  <c r="S19" i="57"/>
  <c r="K24" i="57"/>
  <c r="S24" i="57"/>
  <c r="I28" i="57"/>
  <c r="N33" i="57"/>
  <c r="Q33" i="57"/>
  <c r="H34" i="57"/>
  <c r="H38" i="57" s="1"/>
  <c r="N34" i="57"/>
  <c r="N38" i="57" s="1"/>
  <c r="T34" i="57"/>
  <c r="T38" i="57" s="1"/>
  <c r="N44" i="57"/>
  <c r="Q44" i="57"/>
  <c r="N49" i="57"/>
  <c r="Q49" i="57"/>
  <c r="S49" i="57"/>
  <c r="G11" i="57"/>
  <c r="M11" i="57"/>
  <c r="M25" i="57" s="1"/>
  <c r="S11" i="57"/>
  <c r="G15" i="57"/>
  <c r="O15" i="57"/>
  <c r="G19" i="57"/>
  <c r="O19" i="57"/>
  <c r="G24" i="57"/>
  <c r="M28" i="57"/>
  <c r="E33" i="57"/>
  <c r="M33" i="57"/>
  <c r="U30" i="57"/>
  <c r="E38" i="57"/>
  <c r="K38" i="57"/>
  <c r="K39" i="57" s="1"/>
  <c r="Q38" i="57"/>
  <c r="Q39" i="57" s="1"/>
  <c r="U36" i="57"/>
  <c r="E44" i="57"/>
  <c r="M44" i="57"/>
  <c r="M50" i="57" s="1"/>
  <c r="E49" i="57"/>
  <c r="E50" i="57" s="1"/>
  <c r="M49" i="57"/>
  <c r="C51" i="58"/>
  <c r="N51" i="58"/>
  <c r="O51" i="58"/>
  <c r="I51" i="58"/>
  <c r="M51" i="58"/>
  <c r="T51" i="58"/>
  <c r="S51" i="58"/>
  <c r="J53" i="58"/>
  <c r="T24" i="57"/>
  <c r="E39" i="57"/>
  <c r="U43" i="57"/>
  <c r="U46" i="57"/>
  <c r="H11" i="57"/>
  <c r="N11" i="57"/>
  <c r="Q25" i="57"/>
  <c r="T28" i="57"/>
  <c r="G39" i="57"/>
  <c r="M39" i="57"/>
  <c r="T44" i="57"/>
  <c r="G50" i="57"/>
  <c r="L51" i="57"/>
  <c r="H24" i="57"/>
  <c r="U20" i="57"/>
  <c r="S25" i="57"/>
  <c r="U27" i="57"/>
  <c r="F51" i="57"/>
  <c r="R51" i="57"/>
  <c r="D51" i="57"/>
  <c r="P51" i="57"/>
  <c r="U10" i="57"/>
  <c r="U14" i="57"/>
  <c r="U18" i="57"/>
  <c r="E25" i="57"/>
  <c r="U23" i="57"/>
  <c r="C39" i="57"/>
  <c r="O39" i="57"/>
  <c r="H44" i="57"/>
  <c r="U40" i="57"/>
  <c r="U44" i="57" s="1"/>
  <c r="J51" i="57"/>
  <c r="K50" i="57"/>
  <c r="S50" i="57"/>
  <c r="C24" i="57"/>
  <c r="C25" i="57" s="1"/>
  <c r="O24" i="57"/>
  <c r="O25" i="57" s="1"/>
  <c r="C44" i="57"/>
  <c r="C50" i="57" s="1"/>
  <c r="O44" i="57"/>
  <c r="O50" i="57" s="1"/>
  <c r="U7" i="57"/>
  <c r="I15" i="57"/>
  <c r="H16" i="57"/>
  <c r="N16" i="57"/>
  <c r="N19" i="57" s="1"/>
  <c r="T16" i="57"/>
  <c r="T19" i="57" s="1"/>
  <c r="H28" i="57"/>
  <c r="I33" i="57"/>
  <c r="I49" i="57"/>
  <c r="I24" i="57"/>
  <c r="H29" i="57"/>
  <c r="T29" i="57"/>
  <c r="T33" i="57" s="1"/>
  <c r="I44" i="57"/>
  <c r="H45" i="57"/>
  <c r="T45" i="57"/>
  <c r="T49" i="57" s="1"/>
  <c r="T50" i="57" s="1"/>
  <c r="H12" i="57"/>
  <c r="T12" i="57"/>
  <c r="T15" i="57" s="1"/>
  <c r="H65" i="57"/>
  <c r="J53" i="57"/>
  <c r="M61" i="57" s="1"/>
  <c r="Q50" i="57" l="1"/>
  <c r="Q51" i="57" s="1"/>
  <c r="K25" i="57"/>
  <c r="U28" i="57"/>
  <c r="G25" i="57"/>
  <c r="N50" i="57"/>
  <c r="N39" i="57"/>
  <c r="U11" i="57"/>
  <c r="G51" i="57"/>
  <c r="U34" i="57"/>
  <c r="U38" i="57" s="1"/>
  <c r="N25" i="57"/>
  <c r="N51" i="57" s="1"/>
  <c r="O51" i="57"/>
  <c r="S51" i="57"/>
  <c r="I25" i="57"/>
  <c r="I39" i="57"/>
  <c r="C51" i="57"/>
  <c r="K51" i="57"/>
  <c r="J54" i="58"/>
  <c r="U51" i="58"/>
  <c r="H51" i="58"/>
  <c r="J55" i="58" s="1"/>
  <c r="M58" i="58"/>
  <c r="M61" i="58"/>
  <c r="M57" i="58"/>
  <c r="H61" i="58"/>
  <c r="M55" i="58"/>
  <c r="M60" i="58"/>
  <c r="U24" i="57"/>
  <c r="M51" i="57"/>
  <c r="M55" i="57"/>
  <c r="M58" i="57"/>
  <c r="H15" i="57"/>
  <c r="U12" i="57"/>
  <c r="U15" i="57" s="1"/>
  <c r="I50" i="57"/>
  <c r="E51" i="57"/>
  <c r="H19" i="57"/>
  <c r="U16" i="57"/>
  <c r="U19" i="57" s="1"/>
  <c r="T39" i="57"/>
  <c r="T25" i="57"/>
  <c r="H61" i="57"/>
  <c r="U45" i="57"/>
  <c r="U49" i="57" s="1"/>
  <c r="U50" i="57" s="1"/>
  <c r="H49" i="57"/>
  <c r="H50" i="57" s="1"/>
  <c r="U29" i="57"/>
  <c r="U33" i="57" s="1"/>
  <c r="U39" i="57" s="1"/>
  <c r="H33" i="57"/>
  <c r="H39" i="57" s="1"/>
  <c r="M60" i="57"/>
  <c r="M57" i="57"/>
  <c r="H65" i="56"/>
  <c r="J55" i="56"/>
  <c r="J54" i="56"/>
  <c r="J53" i="56"/>
  <c r="M61" i="56" s="1"/>
  <c r="J54" i="57" l="1"/>
  <c r="H25" i="57"/>
  <c r="H51" i="57" s="1"/>
  <c r="J55" i="57" s="1"/>
  <c r="I51" i="57"/>
  <c r="T51" i="57"/>
  <c r="U25" i="57"/>
  <c r="U51" i="57" s="1"/>
  <c r="M55" i="56"/>
  <c r="M58" i="56"/>
  <c r="H61" i="56"/>
  <c r="M60" i="56"/>
  <c r="M57" i="56"/>
  <c r="H65" i="55" l="1"/>
  <c r="J55" i="55"/>
  <c r="J54" i="55"/>
  <c r="J53" i="55"/>
  <c r="M61" i="55" s="1"/>
  <c r="M55" i="55" l="1"/>
  <c r="M58" i="55"/>
  <c r="H61" i="55"/>
  <c r="M60" i="55"/>
  <c r="M57" i="55"/>
  <c r="H65" i="54"/>
  <c r="J55" i="54"/>
  <c r="J54" i="54"/>
  <c r="J53" i="54"/>
  <c r="M61" i="54" s="1"/>
  <c r="M55" i="54" l="1"/>
  <c r="M58" i="54"/>
  <c r="H61" i="54"/>
  <c r="M60" i="54"/>
  <c r="M57" i="54"/>
  <c r="O20" i="43" l="1"/>
  <c r="K20" i="43"/>
  <c r="J20" i="43"/>
  <c r="N20" i="43"/>
  <c r="G20" i="43"/>
  <c r="F20" i="43"/>
  <c r="J19" i="43" l="1"/>
  <c r="K18" i="43"/>
  <c r="J18" i="43"/>
  <c r="G18" i="43"/>
  <c r="F18" i="43"/>
  <c r="O19" i="43"/>
  <c r="N19" i="43"/>
  <c r="G19" i="43"/>
  <c r="F19" i="43"/>
  <c r="N18" i="43" l="1"/>
  <c r="F17" i="43" l="1"/>
  <c r="O27" i="43"/>
  <c r="K27" i="43"/>
  <c r="G27" i="43"/>
  <c r="O26" i="43"/>
  <c r="K26" i="43"/>
  <c r="G26" i="43"/>
  <c r="O25" i="43"/>
  <c r="K25" i="43"/>
  <c r="G25" i="43"/>
  <c r="O24" i="43"/>
  <c r="K24" i="43"/>
  <c r="G24" i="43"/>
  <c r="O23" i="43"/>
  <c r="K23" i="43"/>
  <c r="G23" i="43"/>
  <c r="O22" i="43"/>
  <c r="K22" i="43"/>
  <c r="G22" i="43"/>
  <c r="O21" i="43"/>
  <c r="K21" i="43"/>
  <c r="G21" i="43"/>
  <c r="K19" i="43"/>
  <c r="O18" i="43"/>
  <c r="O17" i="43"/>
  <c r="O16" i="43"/>
  <c r="K16" i="43"/>
  <c r="G16" i="43"/>
  <c r="J17" i="43" l="1"/>
  <c r="G17" i="43"/>
  <c r="G28" i="43" s="1"/>
  <c r="K17" i="43"/>
  <c r="K28" i="43" s="1"/>
  <c r="O28" i="43"/>
  <c r="G32" i="43" l="1"/>
  <c r="L15" i="43" l="1"/>
  <c r="F16" i="43"/>
  <c r="H15" i="43"/>
  <c r="P15" i="43" l="1"/>
  <c r="J16" i="43"/>
  <c r="H16" i="43"/>
  <c r="N17" i="43"/>
  <c r="N16" i="43" l="1"/>
  <c r="F28" i="43"/>
  <c r="H32" i="43" l="1"/>
  <c r="H17" i="43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J28" i="43"/>
  <c r="L16" i="43"/>
  <c r="L17" i="43" s="1"/>
  <c r="L18" i="43" s="1"/>
  <c r="L19" i="43" s="1"/>
  <c r="L20" i="43" s="1"/>
  <c r="L21" i="43" s="1"/>
  <c r="L22" i="43" s="1"/>
  <c r="L23" i="43" s="1"/>
  <c r="L24" i="43" s="1"/>
  <c r="L25" i="43" s="1"/>
  <c r="L26" i="43" s="1"/>
  <c r="L27" i="43" s="1"/>
  <c r="N28" i="43"/>
  <c r="P32" i="43" s="1"/>
  <c r="P16" i="43"/>
  <c r="P17" i="43" s="1"/>
  <c r="P18" i="43" s="1"/>
  <c r="P19" i="43" s="1"/>
  <c r="P20" i="43" s="1"/>
  <c r="P21" i="43" s="1"/>
  <c r="P22" i="43" s="1"/>
  <c r="P23" i="43" s="1"/>
  <c r="P24" i="43" s="1"/>
  <c r="P25" i="43" s="1"/>
  <c r="P26" i="43" s="1"/>
  <c r="P27" i="43" s="1"/>
  <c r="F32" i="43" l="1"/>
  <c r="F37" i="43" s="1"/>
  <c r="L32" i="43"/>
  <c r="H37" i="43" s="1"/>
  <c r="I72" i="14" l="1"/>
  <c r="I71" i="14"/>
  <c r="H68" i="14"/>
  <c r="N60" i="14"/>
  <c r="G60" i="14"/>
  <c r="N58" i="14"/>
  <c r="J58" i="14"/>
  <c r="R53" i="14"/>
  <c r="K53" i="14"/>
  <c r="H53" i="14"/>
  <c r="E53" i="14"/>
  <c r="U52" i="14"/>
  <c r="T52" i="14"/>
  <c r="R52" i="14"/>
  <c r="N52" i="14"/>
  <c r="M52" i="14"/>
  <c r="K52" i="14"/>
  <c r="H52" i="14"/>
  <c r="G52" i="14"/>
  <c r="E52" i="14"/>
  <c r="U51" i="14"/>
  <c r="T51" i="14"/>
  <c r="R51" i="14"/>
  <c r="N51" i="14"/>
  <c r="M51" i="14"/>
  <c r="K51" i="14"/>
  <c r="H51" i="14"/>
  <c r="G51" i="14"/>
  <c r="E51" i="14"/>
  <c r="S48" i="14"/>
  <c r="T48" i="14" s="1"/>
  <c r="Q48" i="14"/>
  <c r="U48" i="14" s="1"/>
  <c r="P48" i="14"/>
  <c r="L48" i="14"/>
  <c r="M48" i="14" s="1"/>
  <c r="K48" i="14"/>
  <c r="J48" i="14"/>
  <c r="I48" i="14"/>
  <c r="F48" i="14"/>
  <c r="G48" i="14" s="1"/>
  <c r="E48" i="14"/>
  <c r="D48" i="14"/>
  <c r="U47" i="14"/>
  <c r="T47" i="14"/>
  <c r="R47" i="14"/>
  <c r="O47" i="14"/>
  <c r="M47" i="14"/>
  <c r="N47" i="14" s="1"/>
  <c r="K47" i="14"/>
  <c r="H47" i="14"/>
  <c r="V47" i="14" s="1"/>
  <c r="G47" i="14"/>
  <c r="E47" i="14"/>
  <c r="U46" i="14"/>
  <c r="T46" i="14"/>
  <c r="R46" i="14"/>
  <c r="O46" i="14"/>
  <c r="N46" i="14"/>
  <c r="M46" i="14"/>
  <c r="K46" i="14"/>
  <c r="H46" i="14"/>
  <c r="G46" i="14"/>
  <c r="E46" i="14"/>
  <c r="U45" i="14"/>
  <c r="T45" i="14"/>
  <c r="R45" i="14"/>
  <c r="O45" i="14"/>
  <c r="O48" i="14" s="1"/>
  <c r="M45" i="14"/>
  <c r="N45" i="14" s="1"/>
  <c r="K45" i="14"/>
  <c r="H45" i="14"/>
  <c r="G45" i="14"/>
  <c r="E45" i="14"/>
  <c r="U44" i="14"/>
  <c r="T44" i="14"/>
  <c r="R44" i="14"/>
  <c r="O44" i="14"/>
  <c r="M44" i="14"/>
  <c r="N44" i="14" s="1"/>
  <c r="K44" i="14"/>
  <c r="H44" i="14"/>
  <c r="G44" i="14"/>
  <c r="E44" i="14"/>
  <c r="S43" i="14"/>
  <c r="T43" i="14" s="1"/>
  <c r="Q43" i="14"/>
  <c r="Q49" i="14" s="1"/>
  <c r="P43" i="14"/>
  <c r="P49" i="14" s="1"/>
  <c r="L43" i="14"/>
  <c r="L49" i="14" s="1"/>
  <c r="J43" i="14"/>
  <c r="J49" i="14" s="1"/>
  <c r="I43" i="14"/>
  <c r="I49" i="14" s="1"/>
  <c r="G43" i="14"/>
  <c r="F43" i="14"/>
  <c r="D43" i="14"/>
  <c r="H43" i="14" s="1"/>
  <c r="U42" i="14"/>
  <c r="T42" i="14"/>
  <c r="R42" i="14"/>
  <c r="M42" i="14"/>
  <c r="N42" i="14" s="1"/>
  <c r="K42" i="14"/>
  <c r="H42" i="14"/>
  <c r="G42" i="14"/>
  <c r="E42" i="14"/>
  <c r="U41" i="14"/>
  <c r="T41" i="14"/>
  <c r="R41" i="14"/>
  <c r="O41" i="14"/>
  <c r="M41" i="14"/>
  <c r="N41" i="14" s="1"/>
  <c r="K41" i="14"/>
  <c r="H41" i="14"/>
  <c r="G41" i="14"/>
  <c r="E41" i="14"/>
  <c r="U40" i="14"/>
  <c r="T40" i="14"/>
  <c r="R40" i="14"/>
  <c r="O40" i="14"/>
  <c r="M40" i="14"/>
  <c r="N40" i="14" s="1"/>
  <c r="K40" i="14"/>
  <c r="H40" i="14"/>
  <c r="V40" i="14" s="1"/>
  <c r="G40" i="14"/>
  <c r="E40" i="14"/>
  <c r="U39" i="14"/>
  <c r="T39" i="14"/>
  <c r="R39" i="14"/>
  <c r="O39" i="14"/>
  <c r="M39" i="14"/>
  <c r="N39" i="14" s="1"/>
  <c r="K39" i="14"/>
  <c r="H39" i="14"/>
  <c r="G39" i="14"/>
  <c r="E39" i="14"/>
  <c r="T37" i="14"/>
  <c r="S37" i="14"/>
  <c r="Q37" i="14"/>
  <c r="U37" i="14" s="1"/>
  <c r="P37" i="14"/>
  <c r="L37" i="14"/>
  <c r="M37" i="14" s="1"/>
  <c r="J37" i="14"/>
  <c r="K37" i="14" s="1"/>
  <c r="I37" i="14"/>
  <c r="G37" i="14"/>
  <c r="F37" i="14"/>
  <c r="D37" i="14"/>
  <c r="E37" i="14" s="1"/>
  <c r="U36" i="14"/>
  <c r="T36" i="14"/>
  <c r="R36" i="14"/>
  <c r="O36" i="14"/>
  <c r="M36" i="14"/>
  <c r="N36" i="14" s="1"/>
  <c r="K36" i="14"/>
  <c r="H36" i="14"/>
  <c r="G36" i="14"/>
  <c r="E36" i="14"/>
  <c r="U35" i="14"/>
  <c r="T35" i="14"/>
  <c r="R35" i="14"/>
  <c r="O35" i="14"/>
  <c r="N35" i="14"/>
  <c r="M35" i="14"/>
  <c r="K35" i="14"/>
  <c r="H35" i="14"/>
  <c r="V35" i="14" s="1"/>
  <c r="G35" i="14"/>
  <c r="E35" i="14"/>
  <c r="U34" i="14"/>
  <c r="T34" i="14"/>
  <c r="R34" i="14"/>
  <c r="O34" i="14"/>
  <c r="M34" i="14"/>
  <c r="N34" i="14" s="1"/>
  <c r="K34" i="14"/>
  <c r="H34" i="14"/>
  <c r="G34" i="14"/>
  <c r="E34" i="14"/>
  <c r="U33" i="14"/>
  <c r="T33" i="14"/>
  <c r="R33" i="14"/>
  <c r="O33" i="14"/>
  <c r="M33" i="14"/>
  <c r="N33" i="14" s="1"/>
  <c r="K33" i="14"/>
  <c r="H33" i="14"/>
  <c r="G33" i="14"/>
  <c r="E33" i="14"/>
  <c r="S32" i="14"/>
  <c r="T32" i="14" s="1"/>
  <c r="Q32" i="14"/>
  <c r="U32" i="14" s="1"/>
  <c r="P32" i="14"/>
  <c r="L32" i="14"/>
  <c r="M32" i="14" s="1"/>
  <c r="J32" i="14"/>
  <c r="I32" i="14"/>
  <c r="F32" i="14"/>
  <c r="G32" i="14" s="1"/>
  <c r="D32" i="14"/>
  <c r="H32" i="14" s="1"/>
  <c r="U31" i="14"/>
  <c r="T31" i="14"/>
  <c r="R31" i="14"/>
  <c r="O31" i="14"/>
  <c r="O32" i="14" s="1"/>
  <c r="N31" i="14"/>
  <c r="M31" i="14"/>
  <c r="K31" i="14"/>
  <c r="H31" i="14"/>
  <c r="V31" i="14" s="1"/>
  <c r="G31" i="14"/>
  <c r="E31" i="14"/>
  <c r="U30" i="14"/>
  <c r="T30" i="14"/>
  <c r="R30" i="14"/>
  <c r="M30" i="14"/>
  <c r="N30" i="14" s="1"/>
  <c r="K30" i="14"/>
  <c r="H30" i="14"/>
  <c r="G30" i="14"/>
  <c r="E30" i="14"/>
  <c r="U29" i="14"/>
  <c r="T29" i="14"/>
  <c r="R29" i="14"/>
  <c r="M29" i="14"/>
  <c r="N29" i="14" s="1"/>
  <c r="K29" i="14"/>
  <c r="H29" i="14"/>
  <c r="G29" i="14"/>
  <c r="E29" i="14"/>
  <c r="U28" i="14"/>
  <c r="T28" i="14"/>
  <c r="R28" i="14"/>
  <c r="O28" i="14"/>
  <c r="N28" i="14"/>
  <c r="M28" i="14"/>
  <c r="K28" i="14"/>
  <c r="H28" i="14"/>
  <c r="G28" i="14"/>
  <c r="E28" i="14"/>
  <c r="S27" i="14"/>
  <c r="T27" i="14" s="1"/>
  <c r="Q27" i="14"/>
  <c r="U27" i="14" s="1"/>
  <c r="P27" i="14"/>
  <c r="L27" i="14"/>
  <c r="M27" i="14" s="1"/>
  <c r="J27" i="14"/>
  <c r="N27" i="14" s="1"/>
  <c r="I27" i="14"/>
  <c r="F27" i="14"/>
  <c r="G27" i="14" s="1"/>
  <c r="D27" i="14"/>
  <c r="E27" i="14" s="1"/>
  <c r="U26" i="14"/>
  <c r="T26" i="14"/>
  <c r="R26" i="14"/>
  <c r="O26" i="14"/>
  <c r="O27" i="14" s="1"/>
  <c r="M26" i="14"/>
  <c r="N26" i="14" s="1"/>
  <c r="K26" i="14"/>
  <c r="H26" i="14"/>
  <c r="G26" i="14"/>
  <c r="E26" i="14"/>
  <c r="U25" i="14"/>
  <c r="T25" i="14"/>
  <c r="R25" i="14"/>
  <c r="O25" i="14"/>
  <c r="M25" i="14"/>
  <c r="N25" i="14" s="1"/>
  <c r="K25" i="14"/>
  <c r="H25" i="14"/>
  <c r="G25" i="14"/>
  <c r="E25" i="14"/>
  <c r="S23" i="14"/>
  <c r="T23" i="14" s="1"/>
  <c r="Q23" i="14"/>
  <c r="U23" i="14" s="1"/>
  <c r="P23" i="14"/>
  <c r="L23" i="14"/>
  <c r="M23" i="14" s="1"/>
  <c r="J23" i="14"/>
  <c r="N23" i="14" s="1"/>
  <c r="I23" i="14"/>
  <c r="F23" i="14"/>
  <c r="G23" i="14" s="1"/>
  <c r="D23" i="14"/>
  <c r="E23" i="14" s="1"/>
  <c r="U22" i="14"/>
  <c r="T22" i="14"/>
  <c r="R22" i="14"/>
  <c r="O22" i="14"/>
  <c r="M22" i="14"/>
  <c r="N22" i="14" s="1"/>
  <c r="K22" i="14"/>
  <c r="H22" i="14"/>
  <c r="G22" i="14"/>
  <c r="E22" i="14"/>
  <c r="U21" i="14"/>
  <c r="T21" i="14"/>
  <c r="R21" i="14"/>
  <c r="O21" i="14"/>
  <c r="M21" i="14"/>
  <c r="N21" i="14" s="1"/>
  <c r="K21" i="14"/>
  <c r="H21" i="14"/>
  <c r="G21" i="14"/>
  <c r="E21" i="14"/>
  <c r="U20" i="14"/>
  <c r="T20" i="14"/>
  <c r="R20" i="14"/>
  <c r="O20" i="14"/>
  <c r="N20" i="14"/>
  <c r="M20" i="14"/>
  <c r="K20" i="14"/>
  <c r="H20" i="14"/>
  <c r="G20" i="14"/>
  <c r="E20" i="14"/>
  <c r="S19" i="14"/>
  <c r="T19" i="14" s="1"/>
  <c r="Q19" i="14"/>
  <c r="U19" i="14" s="1"/>
  <c r="P19" i="14"/>
  <c r="L19" i="14"/>
  <c r="M19" i="14" s="1"/>
  <c r="J19" i="14"/>
  <c r="N19" i="14" s="1"/>
  <c r="I19" i="14"/>
  <c r="F19" i="14"/>
  <c r="F24" i="14" s="1"/>
  <c r="G24" i="14" s="1"/>
  <c r="D19" i="14"/>
  <c r="E19" i="14" s="1"/>
  <c r="U18" i="14"/>
  <c r="T18" i="14"/>
  <c r="R18" i="14"/>
  <c r="O18" i="14"/>
  <c r="M18" i="14"/>
  <c r="N18" i="14" s="1"/>
  <c r="K18" i="14"/>
  <c r="H18" i="14"/>
  <c r="G18" i="14"/>
  <c r="E18" i="14"/>
  <c r="U17" i="14"/>
  <c r="T17" i="14"/>
  <c r="R17" i="14"/>
  <c r="O17" i="14"/>
  <c r="M17" i="14"/>
  <c r="N17" i="14" s="1"/>
  <c r="K17" i="14"/>
  <c r="H17" i="14"/>
  <c r="G17" i="14"/>
  <c r="E17" i="14"/>
  <c r="U16" i="14"/>
  <c r="T16" i="14"/>
  <c r="R16" i="14"/>
  <c r="O16" i="14"/>
  <c r="N16" i="14"/>
  <c r="M16" i="14"/>
  <c r="K16" i="14"/>
  <c r="H16" i="14"/>
  <c r="G16" i="14"/>
  <c r="E16" i="14"/>
  <c r="S15" i="14"/>
  <c r="T15" i="14" s="1"/>
  <c r="Q15" i="14"/>
  <c r="U15" i="14" s="1"/>
  <c r="P15" i="14"/>
  <c r="L15" i="14"/>
  <c r="M15" i="14" s="1"/>
  <c r="J15" i="14"/>
  <c r="N15" i="14" s="1"/>
  <c r="I15" i="14"/>
  <c r="F15" i="14"/>
  <c r="G15" i="14" s="1"/>
  <c r="D15" i="14"/>
  <c r="E15" i="14" s="1"/>
  <c r="U14" i="14"/>
  <c r="T14" i="14"/>
  <c r="R14" i="14"/>
  <c r="O14" i="14"/>
  <c r="O15" i="14" s="1"/>
  <c r="M14" i="14"/>
  <c r="N14" i="14" s="1"/>
  <c r="K14" i="14"/>
  <c r="H14" i="14"/>
  <c r="G14" i="14"/>
  <c r="E14" i="14"/>
  <c r="U13" i="14"/>
  <c r="T13" i="14"/>
  <c r="R13" i="14"/>
  <c r="O13" i="14"/>
  <c r="M13" i="14"/>
  <c r="N13" i="14" s="1"/>
  <c r="K13" i="14"/>
  <c r="H13" i="14"/>
  <c r="G13" i="14"/>
  <c r="E13" i="14"/>
  <c r="U12" i="14"/>
  <c r="T12" i="14"/>
  <c r="R12" i="14"/>
  <c r="O12" i="14"/>
  <c r="N12" i="14"/>
  <c r="M12" i="14"/>
  <c r="K12" i="14"/>
  <c r="H12" i="14"/>
  <c r="G12" i="14"/>
  <c r="E12" i="14"/>
  <c r="S11" i="14"/>
  <c r="T11" i="14" s="1"/>
  <c r="Q11" i="14"/>
  <c r="P11" i="14"/>
  <c r="L11" i="14"/>
  <c r="M11" i="14" s="1"/>
  <c r="J11" i="14"/>
  <c r="K11" i="14" s="1"/>
  <c r="I11" i="14"/>
  <c r="G11" i="14"/>
  <c r="F11" i="14"/>
  <c r="D11" i="14"/>
  <c r="E11" i="14" s="1"/>
  <c r="U10" i="14"/>
  <c r="T10" i="14"/>
  <c r="R10" i="14"/>
  <c r="O10" i="14"/>
  <c r="M10" i="14"/>
  <c r="N10" i="14" s="1"/>
  <c r="K10" i="14"/>
  <c r="H10" i="14"/>
  <c r="G10" i="14"/>
  <c r="E10" i="14"/>
  <c r="U9" i="14"/>
  <c r="T9" i="14"/>
  <c r="R9" i="14"/>
  <c r="O9" i="14"/>
  <c r="N9" i="14"/>
  <c r="M9" i="14"/>
  <c r="K9" i="14"/>
  <c r="H9" i="14"/>
  <c r="V9" i="14" s="1"/>
  <c r="G9" i="14"/>
  <c r="E9" i="14"/>
  <c r="U8" i="14"/>
  <c r="T8" i="14"/>
  <c r="R8" i="14"/>
  <c r="M8" i="14"/>
  <c r="N8" i="14" s="1"/>
  <c r="K8" i="14"/>
  <c r="H8" i="14"/>
  <c r="G8" i="14"/>
  <c r="E8" i="14"/>
  <c r="U7" i="14"/>
  <c r="T7" i="14"/>
  <c r="R7" i="14"/>
  <c r="O7" i="14"/>
  <c r="M7" i="14"/>
  <c r="N7" i="14" s="1"/>
  <c r="V7" i="14" s="1"/>
  <c r="V11" i="14" s="1"/>
  <c r="K7" i="14"/>
  <c r="H7" i="14"/>
  <c r="G7" i="14"/>
  <c r="E7" i="14"/>
  <c r="F50" i="19"/>
  <c r="H50" i="19" s="1"/>
  <c r="F49" i="19"/>
  <c r="H49" i="19" s="1"/>
  <c r="F48" i="19"/>
  <c r="H48" i="19" s="1"/>
  <c r="F47" i="19"/>
  <c r="H47" i="19" s="1"/>
  <c r="F46" i="19"/>
  <c r="H46" i="19" s="1"/>
  <c r="C46" i="19"/>
  <c r="C47" i="19" s="1"/>
  <c r="C48" i="19" s="1"/>
  <c r="H45" i="19"/>
  <c r="F45" i="19"/>
  <c r="F44" i="19"/>
  <c r="H44" i="19" s="1"/>
  <c r="F43" i="19"/>
  <c r="H43" i="19" s="1"/>
  <c r="F42" i="19"/>
  <c r="H42" i="19" s="1"/>
  <c r="F41" i="19"/>
  <c r="H41" i="19" s="1"/>
  <c r="F40" i="19"/>
  <c r="H40" i="19" s="1"/>
  <c r="H39" i="19"/>
  <c r="F39" i="19"/>
  <c r="F38" i="19"/>
  <c r="H38" i="19" s="1"/>
  <c r="H37" i="19"/>
  <c r="F37" i="19"/>
  <c r="F36" i="19"/>
  <c r="H36" i="19" s="1"/>
  <c r="F35" i="19"/>
  <c r="H35" i="19" s="1"/>
  <c r="F34" i="19"/>
  <c r="H34" i="19" s="1"/>
  <c r="F33" i="19"/>
  <c r="H33" i="19" s="1"/>
  <c r="F32" i="19"/>
  <c r="H32" i="19" s="1"/>
  <c r="H31" i="19"/>
  <c r="F31" i="19"/>
  <c r="F30" i="19"/>
  <c r="H30" i="19" s="1"/>
  <c r="H29" i="19"/>
  <c r="F29" i="19"/>
  <c r="F28" i="19"/>
  <c r="H28" i="19" s="1"/>
  <c r="F27" i="19"/>
  <c r="H27" i="19" s="1"/>
  <c r="F26" i="19"/>
  <c r="H26" i="19" s="1"/>
  <c r="F25" i="19"/>
  <c r="H25" i="19" s="1"/>
  <c r="F24" i="19"/>
  <c r="H24" i="19" s="1"/>
  <c r="H23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I73" i="18"/>
  <c r="I72" i="18"/>
  <c r="H69" i="18"/>
  <c r="N61" i="18"/>
  <c r="G61" i="18"/>
  <c r="N58" i="18"/>
  <c r="J58" i="18"/>
  <c r="M57" i="18"/>
  <c r="N55" i="18"/>
  <c r="Q52" i="18"/>
  <c r="K52" i="18"/>
  <c r="O51" i="18"/>
  <c r="I51" i="18"/>
  <c r="C51" i="18"/>
  <c r="E49" i="18"/>
  <c r="S48" i="18"/>
  <c r="R48" i="18"/>
  <c r="Q48" i="18"/>
  <c r="P48" i="18"/>
  <c r="P49" i="18" s="1"/>
  <c r="O48" i="18"/>
  <c r="M48" i="18"/>
  <c r="L48" i="18"/>
  <c r="L49" i="18" s="1"/>
  <c r="K48" i="18"/>
  <c r="J48" i="18"/>
  <c r="I48" i="18"/>
  <c r="G48" i="18"/>
  <c r="G49" i="18" s="1"/>
  <c r="F48" i="18"/>
  <c r="E48" i="18"/>
  <c r="D48" i="18"/>
  <c r="C48" i="18"/>
  <c r="T47" i="18"/>
  <c r="N47" i="18"/>
  <c r="H47" i="18"/>
  <c r="T46" i="18"/>
  <c r="T48" i="18" s="1"/>
  <c r="N46" i="18"/>
  <c r="H46" i="18"/>
  <c r="T45" i="18"/>
  <c r="N45" i="18"/>
  <c r="H45" i="18"/>
  <c r="T44" i="18"/>
  <c r="N44" i="18"/>
  <c r="H44" i="18"/>
  <c r="H48" i="18" s="1"/>
  <c r="S43" i="18"/>
  <c r="R43" i="18"/>
  <c r="Q43" i="18"/>
  <c r="P43" i="18"/>
  <c r="M43" i="18"/>
  <c r="M49" i="18" s="1"/>
  <c r="L43" i="18"/>
  <c r="K43" i="18"/>
  <c r="J43" i="18"/>
  <c r="G43" i="18"/>
  <c r="F43" i="18"/>
  <c r="E43" i="18"/>
  <c r="C43" i="18"/>
  <c r="H43" i="18" s="1"/>
  <c r="O42" i="18"/>
  <c r="T42" i="18" s="1"/>
  <c r="I42" i="18"/>
  <c r="N42" i="18" s="1"/>
  <c r="H42" i="18"/>
  <c r="D42" i="18"/>
  <c r="D43" i="18" s="1"/>
  <c r="O41" i="18"/>
  <c r="T41" i="18" s="1"/>
  <c r="I41" i="18"/>
  <c r="N41" i="18" s="1"/>
  <c r="H41" i="18"/>
  <c r="O40" i="18"/>
  <c r="T40" i="18" s="1"/>
  <c r="I40" i="18"/>
  <c r="N40" i="18" s="1"/>
  <c r="H40" i="18"/>
  <c r="O39" i="18"/>
  <c r="T39" i="18" s="1"/>
  <c r="I39" i="18"/>
  <c r="N39" i="18" s="1"/>
  <c r="H39" i="18"/>
  <c r="S37" i="18"/>
  <c r="S38" i="18" s="1"/>
  <c r="R37" i="18"/>
  <c r="Q37" i="18"/>
  <c r="P37" i="18"/>
  <c r="M37" i="18"/>
  <c r="L37" i="18"/>
  <c r="K37" i="18"/>
  <c r="J37" i="18"/>
  <c r="I37" i="18"/>
  <c r="G37" i="18"/>
  <c r="G38" i="18" s="1"/>
  <c r="F37" i="18"/>
  <c r="E37" i="18"/>
  <c r="D37" i="18"/>
  <c r="C37" i="18"/>
  <c r="O36" i="18"/>
  <c r="T36" i="18" s="1"/>
  <c r="N36" i="18"/>
  <c r="H36" i="18"/>
  <c r="O35" i="18"/>
  <c r="T35" i="18" s="1"/>
  <c r="N35" i="18"/>
  <c r="H35" i="18"/>
  <c r="O34" i="18"/>
  <c r="N34" i="18"/>
  <c r="H34" i="18"/>
  <c r="O33" i="18"/>
  <c r="T33" i="18" s="1"/>
  <c r="N33" i="18"/>
  <c r="H33" i="18"/>
  <c r="S32" i="18"/>
  <c r="R32" i="18"/>
  <c r="Q32" i="18"/>
  <c r="P32" i="18"/>
  <c r="O32" i="18"/>
  <c r="M32" i="18"/>
  <c r="L32" i="18"/>
  <c r="K32" i="18"/>
  <c r="J32" i="18"/>
  <c r="I32" i="18"/>
  <c r="N32" i="18" s="1"/>
  <c r="G32" i="18"/>
  <c r="F32" i="18"/>
  <c r="E32" i="18"/>
  <c r="D32" i="18"/>
  <c r="H32" i="18" s="1"/>
  <c r="C32" i="18"/>
  <c r="T31" i="18"/>
  <c r="N31" i="18"/>
  <c r="H31" i="18"/>
  <c r="T30" i="18"/>
  <c r="U30" i="18" s="1"/>
  <c r="N30" i="18"/>
  <c r="H30" i="18"/>
  <c r="T29" i="18"/>
  <c r="U29" i="18" s="1"/>
  <c r="N29" i="18"/>
  <c r="H29" i="18"/>
  <c r="T28" i="18"/>
  <c r="N28" i="18"/>
  <c r="H28" i="18"/>
  <c r="S27" i="18"/>
  <c r="R27" i="18"/>
  <c r="Q27" i="18"/>
  <c r="P27" i="18"/>
  <c r="P38" i="18" s="1"/>
  <c r="O27" i="18"/>
  <c r="M27" i="18"/>
  <c r="L27" i="18"/>
  <c r="L38" i="18" s="1"/>
  <c r="K27" i="18"/>
  <c r="K38" i="18" s="1"/>
  <c r="J27" i="18"/>
  <c r="I27" i="18"/>
  <c r="G27" i="18"/>
  <c r="F27" i="18"/>
  <c r="E27" i="18"/>
  <c r="D27" i="18"/>
  <c r="C27" i="18"/>
  <c r="T26" i="18"/>
  <c r="N26" i="18"/>
  <c r="H26" i="18"/>
  <c r="T25" i="18"/>
  <c r="N25" i="18"/>
  <c r="H25" i="18"/>
  <c r="O24" i="18"/>
  <c r="S23" i="18"/>
  <c r="S24" i="18" s="1"/>
  <c r="R23" i="18"/>
  <c r="R24" i="18" s="1"/>
  <c r="Q23" i="18"/>
  <c r="P23" i="18"/>
  <c r="O23" i="18"/>
  <c r="M23" i="18"/>
  <c r="L23" i="18"/>
  <c r="K23" i="18"/>
  <c r="J23" i="18"/>
  <c r="I23" i="18"/>
  <c r="G23" i="18"/>
  <c r="G24" i="18" s="1"/>
  <c r="F23" i="18"/>
  <c r="E23" i="18"/>
  <c r="D23" i="18"/>
  <c r="C23" i="18"/>
  <c r="T22" i="18"/>
  <c r="N22" i="18"/>
  <c r="H22" i="18"/>
  <c r="U22" i="18" s="1"/>
  <c r="T21" i="18"/>
  <c r="N21" i="18"/>
  <c r="H21" i="18"/>
  <c r="U21" i="18" s="1"/>
  <c r="T20" i="18"/>
  <c r="N20" i="18"/>
  <c r="H20" i="18"/>
  <c r="U20" i="18" s="1"/>
  <c r="S19" i="18"/>
  <c r="R19" i="18"/>
  <c r="Q19" i="18"/>
  <c r="O19" i="18"/>
  <c r="L19" i="18"/>
  <c r="K19" i="18"/>
  <c r="K24" i="18" s="1"/>
  <c r="J19" i="18"/>
  <c r="I19" i="18"/>
  <c r="E19" i="18"/>
  <c r="D19" i="18"/>
  <c r="H19" i="18" s="1"/>
  <c r="C19" i="18"/>
  <c r="T18" i="18"/>
  <c r="N18" i="18"/>
  <c r="U18" i="18" s="1"/>
  <c r="H18" i="18"/>
  <c r="P17" i="18"/>
  <c r="T17" i="18" s="1"/>
  <c r="N17" i="18"/>
  <c r="H17" i="18"/>
  <c r="T16" i="18"/>
  <c r="N16" i="18"/>
  <c r="H16" i="18"/>
  <c r="S15" i="18"/>
  <c r="R15" i="18"/>
  <c r="Q15" i="18"/>
  <c r="O15" i="18"/>
  <c r="M15" i="18"/>
  <c r="L15" i="18"/>
  <c r="K15" i="18"/>
  <c r="J15" i="18"/>
  <c r="G15" i="18"/>
  <c r="F15" i="18"/>
  <c r="E15" i="18"/>
  <c r="D15" i="18"/>
  <c r="T14" i="18"/>
  <c r="I14" i="18"/>
  <c r="I15" i="18" s="1"/>
  <c r="C14" i="18"/>
  <c r="H14" i="18" s="1"/>
  <c r="P13" i="18"/>
  <c r="T13" i="18" s="1"/>
  <c r="N13" i="18"/>
  <c r="C13" i="18"/>
  <c r="C15" i="18" s="1"/>
  <c r="U12" i="18"/>
  <c r="T12" i="18"/>
  <c r="N12" i="18"/>
  <c r="H12" i="18"/>
  <c r="S11" i="18"/>
  <c r="R11" i="18"/>
  <c r="Q11" i="18"/>
  <c r="O11" i="18"/>
  <c r="M11" i="18"/>
  <c r="L11" i="18"/>
  <c r="K11" i="18"/>
  <c r="J11" i="18"/>
  <c r="I11" i="18"/>
  <c r="N11" i="18" s="1"/>
  <c r="G11" i="18"/>
  <c r="F11" i="18"/>
  <c r="E11" i="18"/>
  <c r="D11" i="18"/>
  <c r="D24" i="18" s="1"/>
  <c r="T10" i="18"/>
  <c r="U10" i="18" s="1"/>
  <c r="N10" i="18"/>
  <c r="H10" i="18"/>
  <c r="T9" i="18"/>
  <c r="P9" i="18"/>
  <c r="P11" i="18" s="1"/>
  <c r="T11" i="18" s="1"/>
  <c r="N9" i="18"/>
  <c r="C9" i="18"/>
  <c r="H9" i="18" s="1"/>
  <c r="T8" i="18"/>
  <c r="N8" i="18"/>
  <c r="H8" i="18"/>
  <c r="T7" i="18"/>
  <c r="N7" i="18"/>
  <c r="H7" i="18"/>
  <c r="I21" i="26"/>
  <c r="I20" i="26"/>
  <c r="H17" i="26"/>
  <c r="R11" i="26"/>
  <c r="P11" i="26"/>
  <c r="O11" i="26"/>
  <c r="L11" i="26"/>
  <c r="J11" i="26"/>
  <c r="I11" i="26"/>
  <c r="F11" i="26"/>
  <c r="D11" i="26"/>
  <c r="C11" i="26"/>
  <c r="T10" i="26"/>
  <c r="S10" i="26"/>
  <c r="Q10" i="26"/>
  <c r="N10" i="26"/>
  <c r="M10" i="26"/>
  <c r="K10" i="26"/>
  <c r="H10" i="26"/>
  <c r="G10" i="26"/>
  <c r="E10" i="26"/>
  <c r="T9" i="26"/>
  <c r="S9" i="26"/>
  <c r="Q9" i="26"/>
  <c r="N9" i="26"/>
  <c r="M9" i="26"/>
  <c r="K9" i="26"/>
  <c r="H9" i="26"/>
  <c r="U9" i="26" s="1"/>
  <c r="G9" i="26"/>
  <c r="E9" i="26"/>
  <c r="T8" i="26"/>
  <c r="S8" i="26"/>
  <c r="Q8" i="26"/>
  <c r="N8" i="26"/>
  <c r="M8" i="26"/>
  <c r="K8" i="26"/>
  <c r="H8" i="26"/>
  <c r="G8" i="26"/>
  <c r="E8" i="26"/>
  <c r="T7" i="26"/>
  <c r="S7" i="26"/>
  <c r="Q7" i="26"/>
  <c r="N7" i="26"/>
  <c r="M7" i="26"/>
  <c r="K7" i="26"/>
  <c r="H7" i="26"/>
  <c r="G7" i="26"/>
  <c r="E7" i="26"/>
  <c r="R11" i="25"/>
  <c r="P11" i="25"/>
  <c r="O11" i="25"/>
  <c r="L11" i="25"/>
  <c r="J11" i="25"/>
  <c r="I11" i="25"/>
  <c r="F11" i="25"/>
  <c r="D11" i="25"/>
  <c r="C11" i="25"/>
  <c r="T10" i="25"/>
  <c r="S10" i="25"/>
  <c r="Q10" i="25"/>
  <c r="N10" i="25"/>
  <c r="M10" i="25"/>
  <c r="K10" i="25"/>
  <c r="H10" i="25"/>
  <c r="U10" i="25" s="1"/>
  <c r="G10" i="25"/>
  <c r="E10" i="25"/>
  <c r="T9" i="25"/>
  <c r="S9" i="25"/>
  <c r="Q9" i="25"/>
  <c r="N9" i="25"/>
  <c r="M9" i="25"/>
  <c r="K9" i="25"/>
  <c r="H9" i="25"/>
  <c r="G9" i="25"/>
  <c r="E9" i="25"/>
  <c r="T8" i="25"/>
  <c r="S8" i="25"/>
  <c r="Q8" i="25"/>
  <c r="N8" i="25"/>
  <c r="M8" i="25"/>
  <c r="K8" i="25"/>
  <c r="H8" i="25"/>
  <c r="G8" i="25"/>
  <c r="E8" i="25"/>
  <c r="T7" i="25"/>
  <c r="S7" i="25"/>
  <c r="Q7" i="25"/>
  <c r="N7" i="25"/>
  <c r="M7" i="25"/>
  <c r="K7" i="25"/>
  <c r="H7" i="25"/>
  <c r="G7" i="25"/>
  <c r="E7" i="25"/>
  <c r="I21" i="24"/>
  <c r="I20" i="24"/>
  <c r="H17" i="24"/>
  <c r="R9" i="24"/>
  <c r="P9" i="24"/>
  <c r="O9" i="24"/>
  <c r="T9" i="24" s="1"/>
  <c r="L9" i="24"/>
  <c r="J9" i="24"/>
  <c r="I9" i="24"/>
  <c r="F9" i="24"/>
  <c r="D9" i="24"/>
  <c r="C9" i="24"/>
  <c r="T8" i="24"/>
  <c r="S8" i="24"/>
  <c r="Q8" i="24"/>
  <c r="N8" i="24"/>
  <c r="M8" i="24"/>
  <c r="K8" i="24"/>
  <c r="H8" i="24"/>
  <c r="G8" i="24"/>
  <c r="E8" i="24"/>
  <c r="T7" i="24"/>
  <c r="S7" i="24"/>
  <c r="Q7" i="24"/>
  <c r="N7" i="24"/>
  <c r="M7" i="24"/>
  <c r="K7" i="24"/>
  <c r="H7" i="24"/>
  <c r="G7" i="24"/>
  <c r="E7" i="24"/>
  <c r="I22" i="23"/>
  <c r="I21" i="23"/>
  <c r="C20" i="23"/>
  <c r="R19" i="23"/>
  <c r="P19" i="23"/>
  <c r="O19" i="23"/>
  <c r="L19" i="23"/>
  <c r="J19" i="23"/>
  <c r="I19" i="23"/>
  <c r="F19" i="23"/>
  <c r="D19" i="23"/>
  <c r="C19" i="23"/>
  <c r="T18" i="23"/>
  <c r="S18" i="23"/>
  <c r="Q18" i="23"/>
  <c r="N18" i="23"/>
  <c r="M18" i="23"/>
  <c r="K18" i="23"/>
  <c r="H18" i="23"/>
  <c r="G18" i="23"/>
  <c r="E18" i="23"/>
  <c r="T17" i="23"/>
  <c r="S17" i="23"/>
  <c r="Q17" i="23"/>
  <c r="N17" i="23"/>
  <c r="M17" i="23"/>
  <c r="K17" i="23"/>
  <c r="H17" i="23"/>
  <c r="U17" i="23" s="1"/>
  <c r="G17" i="23"/>
  <c r="E17" i="23"/>
  <c r="T16" i="23"/>
  <c r="S16" i="23"/>
  <c r="Q16" i="23"/>
  <c r="N16" i="23"/>
  <c r="M16" i="23"/>
  <c r="K16" i="23"/>
  <c r="H16" i="23"/>
  <c r="G16" i="23"/>
  <c r="E16" i="23"/>
  <c r="T15" i="23"/>
  <c r="S15" i="23"/>
  <c r="Q15" i="23"/>
  <c r="N15" i="23"/>
  <c r="M15" i="23"/>
  <c r="K15" i="23"/>
  <c r="H15" i="23"/>
  <c r="G15" i="23"/>
  <c r="E15" i="23"/>
  <c r="R14" i="23"/>
  <c r="P14" i="23"/>
  <c r="O14" i="23"/>
  <c r="O20" i="23" s="1"/>
  <c r="L14" i="23"/>
  <c r="J14" i="23"/>
  <c r="I14" i="23"/>
  <c r="F14" i="23"/>
  <c r="D14" i="23"/>
  <c r="C14" i="23"/>
  <c r="T13" i="23"/>
  <c r="S13" i="23"/>
  <c r="Q13" i="23"/>
  <c r="N13" i="23"/>
  <c r="M13" i="23"/>
  <c r="K13" i="23"/>
  <c r="H13" i="23"/>
  <c r="G13" i="23"/>
  <c r="E13" i="23"/>
  <c r="T12" i="23"/>
  <c r="S12" i="23"/>
  <c r="Q12" i="23"/>
  <c r="N12" i="23"/>
  <c r="M12" i="23"/>
  <c r="K12" i="23"/>
  <c r="H12" i="23"/>
  <c r="G12" i="23"/>
  <c r="E12" i="23"/>
  <c r="T11" i="23"/>
  <c r="S11" i="23"/>
  <c r="Q11" i="23"/>
  <c r="N11" i="23"/>
  <c r="U11" i="23" s="1"/>
  <c r="M11" i="23"/>
  <c r="K11" i="23"/>
  <c r="H11" i="23"/>
  <c r="G11" i="23"/>
  <c r="E11" i="23"/>
  <c r="T10" i="23"/>
  <c r="S10" i="23"/>
  <c r="Q10" i="23"/>
  <c r="N10" i="23"/>
  <c r="M10" i="23"/>
  <c r="K10" i="23"/>
  <c r="H10" i="23"/>
  <c r="U10" i="23" s="1"/>
  <c r="G10" i="23"/>
  <c r="E10" i="23"/>
  <c r="R9" i="23"/>
  <c r="P9" i="23"/>
  <c r="T9" i="23" s="1"/>
  <c r="O9" i="23"/>
  <c r="L9" i="23"/>
  <c r="J9" i="23"/>
  <c r="I9" i="23"/>
  <c r="N9" i="23" s="1"/>
  <c r="F9" i="23"/>
  <c r="D9" i="23"/>
  <c r="C9" i="23"/>
  <c r="T8" i="23"/>
  <c r="S8" i="23"/>
  <c r="Q8" i="23"/>
  <c r="N8" i="23"/>
  <c r="M8" i="23"/>
  <c r="K8" i="23"/>
  <c r="H8" i="23"/>
  <c r="G8" i="23"/>
  <c r="E8" i="23"/>
  <c r="T7" i="23"/>
  <c r="S7" i="23"/>
  <c r="Q7" i="23"/>
  <c r="N7" i="23"/>
  <c r="U7" i="23" s="1"/>
  <c r="M7" i="23"/>
  <c r="K7" i="23"/>
  <c r="H7" i="23"/>
  <c r="G7" i="23"/>
  <c r="E7" i="23"/>
  <c r="N14" i="23" l="1"/>
  <c r="P20" i="23"/>
  <c r="T19" i="23"/>
  <c r="U9" i="25"/>
  <c r="U8" i="23"/>
  <c r="H9" i="23"/>
  <c r="U12" i="23"/>
  <c r="U13" i="23"/>
  <c r="I20" i="23"/>
  <c r="U7" i="24"/>
  <c r="U8" i="24"/>
  <c r="N9" i="24"/>
  <c r="T11" i="26"/>
  <c r="U8" i="18"/>
  <c r="U17" i="18"/>
  <c r="N19" i="18"/>
  <c r="F24" i="18"/>
  <c r="U25" i="18"/>
  <c r="U31" i="18"/>
  <c r="T32" i="18"/>
  <c r="F38" i="18"/>
  <c r="Q38" i="18"/>
  <c r="U46" i="18"/>
  <c r="S49" i="18"/>
  <c r="S50" i="18" s="1"/>
  <c r="V8" i="14"/>
  <c r="V10" i="14"/>
  <c r="G19" i="14"/>
  <c r="V30" i="14"/>
  <c r="V34" i="14"/>
  <c r="O37" i="14"/>
  <c r="V36" i="14"/>
  <c r="S38" i="14"/>
  <c r="T38" i="14" s="1"/>
  <c r="V39" i="14"/>
  <c r="V43" i="14" s="1"/>
  <c r="O43" i="14"/>
  <c r="O49" i="14" s="1"/>
  <c r="V42" i="14"/>
  <c r="F49" i="14"/>
  <c r="K43" i="14"/>
  <c r="R43" i="14"/>
  <c r="H48" i="14"/>
  <c r="D20" i="23"/>
  <c r="U18" i="23"/>
  <c r="U7" i="25"/>
  <c r="U10" i="26"/>
  <c r="U7" i="18"/>
  <c r="U16" i="18"/>
  <c r="P19" i="18"/>
  <c r="T19" i="18" s="1"/>
  <c r="H23" i="18"/>
  <c r="Q24" i="18"/>
  <c r="H37" i="18"/>
  <c r="R38" i="18"/>
  <c r="U45" i="18"/>
  <c r="L53" i="18"/>
  <c r="V13" i="14"/>
  <c r="V17" i="14"/>
  <c r="V21" i="14"/>
  <c r="V25" i="14"/>
  <c r="V29" i="14"/>
  <c r="V32" i="14" s="1"/>
  <c r="V45" i="14"/>
  <c r="N48" i="14"/>
  <c r="M24" i="18"/>
  <c r="I38" i="18"/>
  <c r="M38" i="18"/>
  <c r="H49" i="18"/>
  <c r="C49" i="18"/>
  <c r="G50" i="18"/>
  <c r="J24" i="14"/>
  <c r="J38" i="14"/>
  <c r="I38" i="14"/>
  <c r="P38" i="14"/>
  <c r="U15" i="23"/>
  <c r="U16" i="23"/>
  <c r="U8" i="25"/>
  <c r="N11" i="25"/>
  <c r="T11" i="25"/>
  <c r="U7" i="26"/>
  <c r="U8" i="26"/>
  <c r="U9" i="18"/>
  <c r="N15" i="18"/>
  <c r="L24" i="18"/>
  <c r="E24" i="18"/>
  <c r="N23" i="18"/>
  <c r="T23" i="18"/>
  <c r="U26" i="18"/>
  <c r="D38" i="18"/>
  <c r="N27" i="18"/>
  <c r="U28" i="18"/>
  <c r="E38" i="18"/>
  <c r="N37" i="18"/>
  <c r="N38" i="18" s="1"/>
  <c r="C38" i="18"/>
  <c r="Q49" i="18"/>
  <c r="N48" i="18"/>
  <c r="U47" i="18"/>
  <c r="D49" i="18"/>
  <c r="O11" i="14"/>
  <c r="K15" i="14"/>
  <c r="V16" i="14"/>
  <c r="O19" i="14"/>
  <c r="K19" i="14"/>
  <c r="V20" i="14"/>
  <c r="V23" i="14" s="1"/>
  <c r="O23" i="14"/>
  <c r="K23" i="14"/>
  <c r="K27" i="14"/>
  <c r="V28" i="14"/>
  <c r="F38" i="14"/>
  <c r="G38" i="14" s="1"/>
  <c r="K32" i="14"/>
  <c r="R32" i="14"/>
  <c r="V46" i="14"/>
  <c r="V51" i="14"/>
  <c r="L20" i="23"/>
  <c r="M20" i="23" s="1"/>
  <c r="H19" i="23"/>
  <c r="N19" i="23"/>
  <c r="R20" i="23"/>
  <c r="H11" i="25"/>
  <c r="U11" i="25" s="1"/>
  <c r="U33" i="18"/>
  <c r="U39" i="18"/>
  <c r="U40" i="18"/>
  <c r="H11" i="26"/>
  <c r="U42" i="18"/>
  <c r="F20" i="23"/>
  <c r="H20" i="23" s="1"/>
  <c r="O37" i="18"/>
  <c r="U36" i="18"/>
  <c r="U41" i="18"/>
  <c r="U9" i="23"/>
  <c r="H9" i="24"/>
  <c r="U9" i="24" s="1"/>
  <c r="N11" i="26"/>
  <c r="U35" i="18"/>
  <c r="V52" i="14"/>
  <c r="E20" i="23"/>
  <c r="Q20" i="23"/>
  <c r="E9" i="23"/>
  <c r="E9" i="24"/>
  <c r="M9" i="23"/>
  <c r="M9" i="24"/>
  <c r="Q9" i="23"/>
  <c r="Q9" i="24"/>
  <c r="G19" i="23"/>
  <c r="G11" i="25"/>
  <c r="K19" i="23"/>
  <c r="K11" i="25"/>
  <c r="S19" i="23"/>
  <c r="S11" i="25"/>
  <c r="T20" i="23"/>
  <c r="H15" i="18"/>
  <c r="I24" i="18"/>
  <c r="U32" i="18"/>
  <c r="O38" i="18"/>
  <c r="T37" i="18"/>
  <c r="U37" i="18" s="1"/>
  <c r="G11" i="26"/>
  <c r="G14" i="23"/>
  <c r="K11" i="26"/>
  <c r="K14" i="23"/>
  <c r="S11" i="26"/>
  <c r="S14" i="23"/>
  <c r="U19" i="18"/>
  <c r="N24" i="18"/>
  <c r="M50" i="18"/>
  <c r="G9" i="24"/>
  <c r="G9" i="23"/>
  <c r="K9" i="24"/>
  <c r="K9" i="23"/>
  <c r="S9" i="24"/>
  <c r="S9" i="23"/>
  <c r="E11" i="25"/>
  <c r="E19" i="23"/>
  <c r="M11" i="25"/>
  <c r="M19" i="23"/>
  <c r="Q11" i="25"/>
  <c r="Q19" i="23"/>
  <c r="L50" i="18"/>
  <c r="E50" i="18"/>
  <c r="E11" i="26"/>
  <c r="E14" i="23"/>
  <c r="M11" i="26"/>
  <c r="M14" i="23"/>
  <c r="Q11" i="26"/>
  <c r="Q14" i="23"/>
  <c r="U11" i="26"/>
  <c r="U23" i="18"/>
  <c r="Q50" i="18"/>
  <c r="D50" i="18"/>
  <c r="C11" i="18"/>
  <c r="H11" i="18" s="1"/>
  <c r="U11" i="18" s="1"/>
  <c r="H13" i="18"/>
  <c r="U13" i="18" s="1"/>
  <c r="N14" i="18"/>
  <c r="U14" i="18" s="1"/>
  <c r="P15" i="18"/>
  <c r="P24" i="18" s="1"/>
  <c r="P50" i="18" s="1"/>
  <c r="O43" i="18"/>
  <c r="T43" i="18" s="1"/>
  <c r="T49" i="18" s="1"/>
  <c r="N11" i="14"/>
  <c r="O38" i="14"/>
  <c r="F50" i="14"/>
  <c r="G50" i="14" s="1"/>
  <c r="G49" i="14"/>
  <c r="V44" i="14"/>
  <c r="V48" i="14" s="1"/>
  <c r="V49" i="14" s="1"/>
  <c r="H14" i="23"/>
  <c r="T14" i="23"/>
  <c r="J20" i="23"/>
  <c r="N20" i="23" s="1"/>
  <c r="J24" i="18"/>
  <c r="J38" i="18"/>
  <c r="U44" i="18"/>
  <c r="U48" i="18" s="1"/>
  <c r="F49" i="18"/>
  <c r="F50" i="18" s="1"/>
  <c r="J49" i="18"/>
  <c r="R49" i="18"/>
  <c r="R50" i="18" s="1"/>
  <c r="I24" i="14"/>
  <c r="P24" i="14"/>
  <c r="M49" i="14"/>
  <c r="H27" i="18"/>
  <c r="T27" i="18"/>
  <c r="I43" i="18"/>
  <c r="K49" i="18"/>
  <c r="K50" i="18" s="1"/>
  <c r="H11" i="14"/>
  <c r="U11" i="14"/>
  <c r="R11" i="14"/>
  <c r="K38" i="14"/>
  <c r="I50" i="14"/>
  <c r="P50" i="14"/>
  <c r="T34" i="18"/>
  <c r="U34" i="18" s="1"/>
  <c r="V12" i="14"/>
  <c r="V14" i="14"/>
  <c r="V18" i="14"/>
  <c r="V19" i="14" s="1"/>
  <c r="O24" i="14"/>
  <c r="V22" i="14"/>
  <c r="S24" i="14"/>
  <c r="T24" i="14" s="1"/>
  <c r="V26" i="14"/>
  <c r="V27" i="14" s="1"/>
  <c r="V33" i="14"/>
  <c r="V37" i="14" s="1"/>
  <c r="N37" i="14"/>
  <c r="V41" i="14"/>
  <c r="N49" i="14"/>
  <c r="J50" i="14"/>
  <c r="K49" i="14"/>
  <c r="R49" i="14"/>
  <c r="R15" i="14"/>
  <c r="R19" i="14"/>
  <c r="R23" i="14"/>
  <c r="K24" i="14"/>
  <c r="R27" i="14"/>
  <c r="E32" i="14"/>
  <c r="R37" i="14"/>
  <c r="E43" i="14"/>
  <c r="M43" i="14"/>
  <c r="N43" i="14" s="1"/>
  <c r="U43" i="14"/>
  <c r="R48" i="14"/>
  <c r="S49" i="14"/>
  <c r="U49" i="14" s="1"/>
  <c r="D24" i="14"/>
  <c r="L24" i="14"/>
  <c r="M24" i="14" s="1"/>
  <c r="N24" i="14" s="1"/>
  <c r="N32" i="14"/>
  <c r="D38" i="14"/>
  <c r="L38" i="14"/>
  <c r="M38" i="14" s="1"/>
  <c r="N38" i="14" s="1"/>
  <c r="D49" i="14"/>
  <c r="H15" i="14"/>
  <c r="H19" i="14"/>
  <c r="H23" i="14"/>
  <c r="Q24" i="14"/>
  <c r="H27" i="14"/>
  <c r="H37" i="14"/>
  <c r="Q38" i="14"/>
  <c r="Q50" i="14" l="1"/>
  <c r="U19" i="23"/>
  <c r="L50" i="14"/>
  <c r="M50" i="14" s="1"/>
  <c r="O50" i="14"/>
  <c r="U14" i="23"/>
  <c r="R50" i="14"/>
  <c r="E49" i="14"/>
  <c r="H49" i="14"/>
  <c r="D50" i="14"/>
  <c r="E24" i="14"/>
  <c r="H24" i="14"/>
  <c r="U27" i="18"/>
  <c r="U38" i="18" s="1"/>
  <c r="H24" i="18"/>
  <c r="S20" i="23"/>
  <c r="C24" i="18"/>
  <c r="C50" i="18" s="1"/>
  <c r="E38" i="14"/>
  <c r="H38" i="14"/>
  <c r="S50" i="14"/>
  <c r="T50" i="14" s="1"/>
  <c r="T49" i="14"/>
  <c r="K50" i="14"/>
  <c r="N50" i="14"/>
  <c r="V38" i="14"/>
  <c r="V50" i="14" s="1"/>
  <c r="V15" i="14"/>
  <c r="V24" i="14" s="1"/>
  <c r="T15" i="18"/>
  <c r="T24" i="18" s="1"/>
  <c r="K20" i="23"/>
  <c r="J54" i="18"/>
  <c r="H38" i="18"/>
  <c r="H50" i="18" s="1"/>
  <c r="R24" i="14"/>
  <c r="U24" i="14"/>
  <c r="N43" i="18"/>
  <c r="I49" i="18"/>
  <c r="I50" i="18" s="1"/>
  <c r="G20" i="23"/>
  <c r="T38" i="18"/>
  <c r="T50" i="18" s="1"/>
  <c r="R38" i="14"/>
  <c r="U38" i="14"/>
  <c r="J50" i="18"/>
  <c r="J53" i="18" s="1"/>
  <c r="O49" i="18"/>
  <c r="O50" i="18" s="1"/>
  <c r="U15" i="18"/>
  <c r="U24" i="18" s="1"/>
  <c r="U20" i="23" l="1"/>
  <c r="U43" i="18"/>
  <c r="U49" i="18" s="1"/>
  <c r="U50" i="18" s="1"/>
  <c r="N49" i="18"/>
  <c r="N50" i="18" s="1"/>
  <c r="J54" i="14"/>
  <c r="E50" i="14"/>
  <c r="J55" i="14" s="1"/>
  <c r="H50" i="14"/>
  <c r="J55" i="18"/>
  <c r="L57" i="18" s="1"/>
  <c r="U50" i="14"/>
  <c r="J56" i="14" l="1"/>
</calcChain>
</file>

<file path=xl/sharedStrings.xml><?xml version="1.0" encoding="utf-8"?>
<sst xmlns="http://schemas.openxmlformats.org/spreadsheetml/2006/main" count="2616" uniqueCount="157">
  <si>
    <t>BANGALORE ELECTRICITY SUPPLY COMPANY LIMITED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</si>
  <si>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</si>
  <si>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</si>
  <si>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</si>
  <si>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</si>
  <si>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</si>
  <si>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</si>
  <si>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</si>
  <si>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</si>
  <si>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</si>
  <si>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</si>
  <si>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</si>
  <si>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</si>
  <si>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</si>
  <si>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Shivajinagar</t>
  </si>
  <si>
    <t>Vidhana Soudha</t>
  </si>
  <si>
    <t>East Circle</t>
  </si>
  <si>
    <t>Jayanagar</t>
  </si>
  <si>
    <t>Koramangala</t>
  </si>
  <si>
    <t>HSR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</si>
  <si>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</si>
  <si>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</si>
  <si>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</si>
  <si>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</si>
  <si>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</si>
  <si>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</si>
  <si>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</si>
  <si>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</si>
  <si>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 xml:space="preserve">North Circle </t>
  </si>
  <si>
    <t xml:space="preserve">BMAZ TOTAL </t>
  </si>
  <si>
    <t>Nelamangala</t>
  </si>
  <si>
    <t>Hosakote</t>
  </si>
  <si>
    <t xml:space="preserve">Blore Rural Circle </t>
  </si>
  <si>
    <t xml:space="preserve">Ramnagara </t>
  </si>
  <si>
    <t>Kanakpura</t>
  </si>
  <si>
    <t>Chandapura</t>
  </si>
  <si>
    <t>Ramnagar Circle</t>
  </si>
  <si>
    <t xml:space="preserve">Kolar </t>
  </si>
  <si>
    <t>KGF</t>
  </si>
  <si>
    <t>CB Pura</t>
  </si>
  <si>
    <t>Chintamani</t>
  </si>
  <si>
    <t xml:space="preserve">Kolar Circle </t>
  </si>
  <si>
    <t xml:space="preserve">BRAZ TOTAL </t>
  </si>
  <si>
    <t>Tumkur</t>
  </si>
  <si>
    <t>Tiptur</t>
  </si>
  <si>
    <t>Madhugiri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</si>
  <si>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</si>
  <si>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</si>
  <si>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</si>
  <si>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</si>
  <si>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</si>
  <si>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</si>
  <si>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</si>
  <si>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</si>
  <si>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HT LINES added during the month</t>
  </si>
  <si>
    <t>During the year</t>
  </si>
  <si>
    <t>TOTAL HT LINES EXISTING</t>
  </si>
  <si>
    <t>Assistant General Manager(Op-4)</t>
  </si>
  <si>
    <t>Deputy General Manager(Op-1)</t>
  </si>
  <si>
    <t>BESCOM</t>
  </si>
  <si>
    <t>C/s</t>
  </si>
  <si>
    <t>Chief General Manager,</t>
  </si>
  <si>
    <t>Operations, BESCOM</t>
  </si>
  <si>
    <t>Kunigal</t>
  </si>
  <si>
    <t>Magadi</t>
  </si>
  <si>
    <t>Whitefield</t>
  </si>
  <si>
    <t>Division-wise HT Overhead lines &amp; U.G.Cables added &amp; dismantled during the month of  Februrary 2019  &amp; during the Year 2018-19 in Route KMs</t>
  </si>
  <si>
    <t>Division-wise HT Overhead lines &amp; U.G.Cables added &amp; dismantled during the month of  March 2019  &amp; during the Year 2018-19 in Route KMs</t>
  </si>
  <si>
    <t>bescom ob</t>
  </si>
  <si>
    <t>circle ob</t>
  </si>
  <si>
    <t>Division-wise HT Overhead lines &amp; U.G.Cables added &amp; dismantled during the month of  May  2019  &amp; during the Year 2018-19 in Route KMs</t>
  </si>
  <si>
    <t>Jalahalli</t>
  </si>
  <si>
    <t>Division-wise HT Overhead lines &amp; U.G.Cables added &amp; dismantled during the month of March  2020 &amp; during the Year 2019-20 in Route KMs</t>
  </si>
  <si>
    <t>Over Head</t>
  </si>
  <si>
    <t>UG</t>
  </si>
  <si>
    <t>AB Cable</t>
  </si>
  <si>
    <t>Dimantled</t>
  </si>
  <si>
    <t xml:space="preserve">Added for the month </t>
  </si>
  <si>
    <t>EA¢gÁ£ÀUÀgÀ</t>
  </si>
  <si>
    <t>ªÉÊmï¦üÃ¯ïÙ</t>
  </si>
  <si>
    <t>²ªÁf£ÀUÀgÀ</t>
  </si>
  <si>
    <t>«zsÁ£À¸ËzsÀ</t>
  </si>
  <si>
    <t>¥ÀÆªÀð</t>
  </si>
  <si>
    <t>dAiÀÄ£ÀUÀgÀ</t>
  </si>
  <si>
    <t>PÉÆÃgÀªÀÄAUÀ®</t>
  </si>
  <si>
    <t>JZï.J¸ï.Dgï</t>
  </si>
  <si>
    <t>zÀQët</t>
  </si>
  <si>
    <t>gÁeÁf£ÀUÀgÀ</t>
  </si>
  <si>
    <t>PÉAUÉÃj</t>
  </si>
  <si>
    <t>¥À²ÑªÀÄ</t>
  </si>
  <si>
    <t>ªÀÄ¯ÉèÃ±ÀégÀA</t>
  </si>
  <si>
    <t>ºÉ¨Áâ¼À</t>
  </si>
  <si>
    <t>¦Ãtå</t>
  </si>
  <si>
    <t>eÁ®ºÀ½î</t>
  </si>
  <si>
    <t>GvÀÛgÀ</t>
  </si>
  <si>
    <t>¨ÉA.£ÀUÀgÀ PÉëÃvÀæ ªÀ®AiÀÄ</t>
  </si>
  <si>
    <t>£É®ªÀÄAUÀ®</t>
  </si>
  <si>
    <t>ºÀÉÆ¸ÀPÉÆÃmÉ</t>
  </si>
  <si>
    <t xml:space="preserve">¨ÉA.UÁæ«ÄÃt </t>
  </si>
  <si>
    <t>gÁªÀÄ£ÀUÀgÀ</t>
  </si>
  <si>
    <t>ªÀiÁUÀr</t>
  </si>
  <si>
    <t>PÀ£ÀPÀ¥ÀÅgÀ</t>
  </si>
  <si>
    <t>ZÀAzÁ¥ÀÄgÀ</t>
  </si>
  <si>
    <t>PÉÆÃ¯ÁgÀ</t>
  </si>
  <si>
    <t>PÉfJ¥sóï</t>
  </si>
  <si>
    <t>aPÀÌ§¼Áî¥ÀÅgÀ</t>
  </si>
  <si>
    <t>aAvÁªÀÄtÂ</t>
  </si>
  <si>
    <t>PÀÉÆÃ¯ÁgÀ</t>
  </si>
  <si>
    <t>¨ÉA.UÁæ«ÄÃt ªÀ®AiÀÄ</t>
  </si>
  <si>
    <t>vÀÄªÀÄPÀÆgÀÄ</t>
  </si>
  <si>
    <t>w¥ÀlÆgÀÄ</t>
  </si>
  <si>
    <t xml:space="preserve">ªÀÄzsÀÄVj </t>
  </si>
  <si>
    <t>PÀÄtÂUÀ¯ï</t>
  </si>
  <si>
    <t>zÁªÀtUÉgÉ</t>
  </si>
  <si>
    <t>ºÀjºÀgÀ</t>
  </si>
  <si>
    <t>avÀæzÀÄUÀð</t>
  </si>
  <si>
    <t>»jAiÀÄÆgÀÄ</t>
  </si>
  <si>
    <t>zÀÁªÀtUÉgÉ</t>
  </si>
  <si>
    <t>avÀæzÀÄUÀð ªÀ®AiÀÄ</t>
  </si>
  <si>
    <t>¨É.«.PÀA</t>
  </si>
  <si>
    <t>gÁdgÁeÉÃ±Àéj £ÀUÀgÀ</t>
  </si>
  <si>
    <t>«¨sÁUÀ</t>
  </si>
  <si>
    <t>PÀÀæªÀÄ ¸ÀASÉå</t>
  </si>
  <si>
    <t>¨ÉAUÀ¼ÀÆgÀÄ «zÀÄåvï ¸ÀgÀ§gÁdÄ PÀA¥À¤ ¤AiÀÄ«ÄvÀ</t>
  </si>
  <si>
    <t>wAUÀ¼ÀÄ</t>
  </si>
  <si>
    <t>ªÀµÀð</t>
  </si>
  <si>
    <t>PÀ¼ÀagÀÄªÀ «ªÀgÀUÀ¼ÀÄ</t>
  </si>
  <si>
    <t>¸ÉÃ¥ÀðqÉAiÀiÁVgÀÄªÀ «ªÀgÀUÀ¼ÀÄ</t>
  </si>
  <si>
    <t>MlÄÖ</t>
  </si>
  <si>
    <r>
      <t xml:space="preserve">AB </t>
    </r>
    <r>
      <rPr>
        <b/>
        <sz val="20"/>
        <rFont val="Nudi 01 e"/>
      </rPr>
      <t>PÉÃ§¯ï</t>
    </r>
  </si>
  <si>
    <r>
      <t xml:space="preserve">UG </t>
    </r>
    <r>
      <rPr>
        <b/>
        <sz val="20"/>
        <rFont val="Nudi 01 e"/>
      </rPr>
      <t>PÉÃ§¯ï</t>
    </r>
  </si>
  <si>
    <t xml:space="preserve">OH </t>
  </si>
  <si>
    <r>
      <t xml:space="preserve">ªÀiÁZïð-2021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</si>
  <si>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K¦æ¯ï-2021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</si>
  <si>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ಜೂನ್-2021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</si>
  <si>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ಮೇ-2021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</si>
  <si>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dÄ¯ÉÊ-2021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</si>
  <si>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DUÀ¸ïÖ-2021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</si>
  <si>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¸À¥ÉÖA§gï-2021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</si>
  <si>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CPÉÆÖÃ§gï-2021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</si>
  <si>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£ÀªÉA§gï-2021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</si>
  <si>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r¸ÉA§gï-2021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</si>
  <si>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d£ÀªÀj-2022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</si>
  <si>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ಫೆಬ್ರವರಿ-2022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</si>
  <si>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>dÆ£ï-2022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)«¨sÁUÀªÁgÀÄ «ªÀgÀUÀ¼ÀÄ</t>
    </r>
  </si>
  <si>
    <r>
      <t>dÄ¯ÉÊ-2022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</si>
  <si>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ªÉÄÃ-2022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)«¨sÁUÀªÁgÀÄ «ªÀgÀUÀ¼ÀÄ</t>
    </r>
  </si>
  <si>
    <r>
      <t>K¦æ¯ï-2022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)«¨sÁUÀªÁgÀÄ «ªÀgÀUÀ¼ÀÄ</t>
    </r>
  </si>
  <si>
    <r>
      <t>ªÀiÁZïð-2022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)«¨sÁUÀªÁgÀÄ «ªÀgÀUÀ¼ÀÄ</t>
    </r>
  </si>
  <si>
    <r>
      <t>DUÀ¸ïÖ-2022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</si>
  <si>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ಸೆಪ್ಟೆಂಬರ್-2022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</si>
  <si>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CPÉÆÖÃ§gï-2022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</si>
  <si>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£ÀªÉA§gï-2022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</si>
  <si>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ಡಿಸೆಂಬರ್-2022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</si>
  <si>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d£ÀªÀj-2023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</si>
  <si>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ಫೆಬ್ರವರಿ-2023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</si>
  <si>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ಮಾರ್ಚ್-2023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</si>
</sst>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Bookman Old Style"/>
      <family val="1"/>
    </font>
    <font>
      <b/>
      <u/>
      <sz val="24"/>
      <name val="Bookman Old Style"/>
      <family val="1"/>
    </font>
    <font>
      <sz val="26"/>
      <name val="Bookman Old Style"/>
      <family val="1"/>
    </font>
    <font>
      <b/>
      <sz val="18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sz val="12"/>
      <color theme="1"/>
      <name val="Bookman Old Style"/>
      <family val="1"/>
    </font>
    <font>
      <sz val="16"/>
      <color theme="1"/>
      <name val="Bookman Old Style"/>
      <family val="1"/>
    </font>
    <font>
      <b/>
      <sz val="14"/>
      <name val="Bookman Old Style"/>
      <family val="1"/>
    </font>
    <font>
      <b/>
      <sz val="12"/>
      <color theme="0"/>
      <name val="Bookman Old Style"/>
      <family val="1"/>
    </font>
    <font>
      <b/>
      <sz val="14"/>
      <color theme="0"/>
      <name val="Bookman Old Style"/>
      <family val="1"/>
    </font>
    <font>
      <sz val="14"/>
      <name val="Bookman Old Style"/>
      <family val="1"/>
    </font>
    <font>
      <b/>
      <sz val="8"/>
      <name val="Bookman Old Style"/>
      <family val="1"/>
    </font>
    <font>
      <sz val="10"/>
      <color theme="0"/>
      <name val="Bookman Old Style"/>
      <family val="1"/>
    </font>
    <font>
      <b/>
      <sz val="15"/>
      <color theme="0"/>
      <name val="Bookman Old Style"/>
      <family val="1"/>
    </font>
    <font>
      <b/>
      <sz val="15"/>
      <name val="Bookman Old Style"/>
      <family val="1"/>
    </font>
    <font>
      <b/>
      <sz val="11"/>
      <color theme="0"/>
      <name val="Bookman Old Style"/>
      <family val="1"/>
    </font>
    <font>
      <sz val="16"/>
      <color theme="0"/>
      <name val="Bookman Old Style"/>
      <family val="1"/>
    </font>
    <font>
      <b/>
      <u/>
      <sz val="12"/>
      <name val="Bookman Old Style"/>
      <family val="1"/>
    </font>
    <font>
      <sz val="12"/>
      <color theme="0"/>
      <name val="Bookman Old Style"/>
      <family val="1"/>
    </font>
    <font>
      <b/>
      <sz val="20"/>
      <name val="Bookman Old Style"/>
      <family val="1"/>
    </font>
    <font>
      <b/>
      <u/>
      <sz val="20"/>
      <name val="Bookman Old Style"/>
      <family val="1"/>
    </font>
    <font>
      <sz val="20"/>
      <name val="Bookman Old Style"/>
      <family val="1"/>
    </font>
    <font>
      <sz val="20"/>
      <color theme="1"/>
      <name val="Bookman Old Style"/>
      <family val="1"/>
    </font>
    <font>
      <b/>
      <sz val="20"/>
      <color theme="0"/>
      <name val="Bookman Old Style"/>
      <family val="1"/>
    </font>
    <font>
      <sz val="20"/>
      <color theme="0"/>
      <name val="Bookman Old Style"/>
      <family val="1"/>
    </font>
    <font>
      <sz val="24"/>
      <name val="Bookman Old Style"/>
      <family val="1"/>
    </font>
    <font>
      <sz val="28"/>
      <color theme="0"/>
      <name val="Bookman Old Style"/>
      <family val="1"/>
    </font>
    <font>
      <sz val="28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4"/>
      <color theme="0"/>
      <name val="Bookman Old Style"/>
      <family val="1"/>
    </font>
    <font>
      <b/>
      <sz val="22"/>
      <name val="Bookman Old Style"/>
      <family val="1"/>
    </font>
    <font>
      <sz val="20"/>
      <name val="Calibri"/>
      <family val="2"/>
      <scheme val="minor"/>
    </font>
    <font>
      <sz val="20"/>
      <name val="Nudi 01 e"/>
    </font>
    <font>
      <b/>
      <sz val="20"/>
      <name val="BRH Kannada"/>
    </font>
    <font>
      <b/>
      <sz val="22"/>
      <name val="BRH Kannada"/>
    </font>
    <font>
      <b/>
      <sz val="26"/>
      <name val="BRH Kannada"/>
    </font>
    <font>
      <b/>
      <sz val="20"/>
      <name val="Nudi 01 e"/>
    </font>
    <font>
      <b/>
      <u/>
      <sz val="20"/>
      <name val="Nudi 01 e"/>
    </font>
    <font>
      <b/>
      <sz val="26"/>
      <name val="Nudi 01 e"/>
    </font>
    <font>
      <b/>
      <sz val="26"/>
      <name val="Bookman Old Style"/>
      <family val="1"/>
    </font>
    <font>
      <b/>
      <sz val="28"/>
      <name val="Nudi 01 e"/>
    </font>
    <font>
      <b/>
      <u/>
      <sz val="28"/>
      <name val="Nudi 01 e"/>
    </font>
    <font>
      <b/>
      <sz val="48"/>
      <name val="Nudi 01 e"/>
    </font>
    <font>
      <b/>
      <u/>
      <sz val="48"/>
      <name val="Nudi 01 e"/>
    </font>
    <font>
      <b/>
      <sz val="28"/>
      <name val="Bookman Old Style"/>
      <family val="1"/>
    </font>
    <font>
      <b/>
      <sz val="28"/>
      <name val="BRH Kannada"/>
    </font>
    <font>
      <sz val="24"/>
      <name val="Nudi 01 e"/>
    </font>
    <font>
      <b/>
      <sz val="24"/>
      <name val="Nudi 01 e"/>
    </font>
    <font>
      <sz val="24"/>
      <name val="Calibri"/>
      <family val="2"/>
      <scheme val="minor"/>
    </font>
    <font>
      <b/>
      <sz val="36"/>
      <name val="Nudi 01 e"/>
    </font>
    <font>
      <b/>
      <sz val="36"/>
      <name val="Bookman Old Style"/>
      <family val="1"/>
    </font>
    <font>
      <b/>
      <u/>
      <sz val="36"/>
      <name val="Nudi 01 e"/>
    </font>
    <font>
      <sz val="22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89">
    <xf numFmtId="0" fontId="0" fillId="0" borderId="0" xfId="0"/>
    <xf numFmtId="0" fontId="5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top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wrapText="1"/>
    </xf>
    <xf numFmtId="2" fontId="12" fillId="0" borderId="1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wrapText="1"/>
    </xf>
    <xf numFmtId="0" fontId="13" fillId="0" borderId="1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left" vertical="top" wrapText="1"/>
    </xf>
    <xf numFmtId="2" fontId="13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left" vertical="top" wrapText="1"/>
    </xf>
    <xf numFmtId="2" fontId="15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wrapText="1"/>
    </xf>
    <xf numFmtId="2" fontId="16" fillId="0" borderId="1" xfId="1" applyNumberFormat="1" applyFont="1" applyFill="1" applyBorder="1" applyAlignment="1">
      <alignment horizontal="center" wrapText="1"/>
    </xf>
    <xf numFmtId="0" fontId="15" fillId="0" borderId="0" xfId="1" applyFont="1" applyFill="1" applyBorder="1" applyAlignment="1">
      <alignment wrapText="1"/>
    </xf>
    <xf numFmtId="0" fontId="11" fillId="0" borderId="1" xfId="1" applyFont="1" applyFill="1" applyBorder="1" applyAlignment="1">
      <alignment wrapText="1"/>
    </xf>
    <xf numFmtId="0" fontId="13" fillId="0" borderId="1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wrapText="1"/>
    </xf>
    <xf numFmtId="2" fontId="20" fillId="0" borderId="0" xfId="1" applyNumberFormat="1" applyFont="1" applyFill="1" applyBorder="1" applyAlignment="1">
      <alignment wrapText="1"/>
    </xf>
    <xf numFmtId="2" fontId="21" fillId="0" borderId="0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horizontal="right" wrapText="1"/>
    </xf>
    <xf numFmtId="2" fontId="8" fillId="0" borderId="0" xfId="1" applyNumberFormat="1" applyFont="1" applyFill="1" applyBorder="1" applyAlignment="1">
      <alignment wrapText="1"/>
    </xf>
    <xf numFmtId="2" fontId="8" fillId="0" borderId="0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 wrapText="1"/>
    </xf>
    <xf numFmtId="2" fontId="22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right" wrapText="1"/>
    </xf>
    <xf numFmtId="2" fontId="14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horizontal="right" wrapText="1"/>
    </xf>
    <xf numFmtId="0" fontId="24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right" wrapText="1"/>
    </xf>
    <xf numFmtId="164" fontId="25" fillId="0" borderId="0" xfId="1" applyNumberFormat="1" applyFont="1" applyFill="1" applyBorder="1" applyAlignment="1">
      <alignment wrapText="1"/>
    </xf>
    <xf numFmtId="0" fontId="22" fillId="0" borderId="0" xfId="1" applyFont="1" applyFill="1" applyBorder="1" applyAlignment="1">
      <alignment wrapText="1"/>
    </xf>
    <xf numFmtId="0" fontId="22" fillId="0" borderId="0" xfId="1" applyFont="1" applyFill="1" applyBorder="1" applyAlignment="1">
      <alignment horizontal="right" wrapText="1"/>
    </xf>
    <xf numFmtId="2" fontId="26" fillId="0" borderId="0" xfId="1" applyNumberFormat="1" applyFont="1" applyFill="1" applyBorder="1" applyAlignment="1">
      <alignment horizontal="center" vertical="center" wrapText="1"/>
    </xf>
    <xf numFmtId="2" fontId="13" fillId="2" borderId="0" xfId="1" applyNumberFormat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wrapText="1"/>
    </xf>
    <xf numFmtId="2" fontId="13" fillId="2" borderId="1" xfId="1" applyNumberFormat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2" fontId="11" fillId="0" borderId="0" xfId="1" applyNumberFormat="1" applyFont="1" applyFill="1" applyBorder="1" applyAlignment="1">
      <alignment wrapText="1"/>
    </xf>
    <xf numFmtId="0" fontId="11" fillId="0" borderId="0" xfId="1" applyFont="1" applyFill="1" applyBorder="1" applyAlignment="1">
      <alignment vertical="center" wrapText="1"/>
    </xf>
    <xf numFmtId="2" fontId="28" fillId="0" borderId="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 wrapText="1"/>
    </xf>
    <xf numFmtId="2" fontId="28" fillId="0" borderId="0" xfId="1" applyNumberFormat="1" applyFont="1" applyFill="1" applyBorder="1" applyAlignment="1">
      <alignment horizontal="center" wrapText="1"/>
    </xf>
    <xf numFmtId="2" fontId="11" fillId="0" borderId="0" xfId="1" applyNumberFormat="1" applyFont="1" applyFill="1" applyBorder="1" applyAlignment="1">
      <alignment vertical="center" wrapText="1"/>
    </xf>
    <xf numFmtId="2" fontId="11" fillId="0" borderId="0" xfId="1" applyNumberFormat="1" applyFont="1" applyFill="1" applyBorder="1" applyAlignment="1">
      <alignment horizontal="right" wrapText="1"/>
    </xf>
    <xf numFmtId="2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2" fontId="28" fillId="0" borderId="0" xfId="1" applyNumberFormat="1" applyFont="1" applyFill="1" applyBorder="1" applyAlignment="1">
      <alignment wrapText="1"/>
    </xf>
    <xf numFmtId="2" fontId="13" fillId="0" borderId="0" xfId="1" applyNumberFormat="1" applyFont="1" applyFill="1" applyBorder="1" applyAlignment="1">
      <alignment horizontal="right" wrapText="1"/>
    </xf>
    <xf numFmtId="0" fontId="13" fillId="0" borderId="0" xfId="1" applyFont="1" applyFill="1" applyBorder="1" applyAlignment="1">
      <alignment horizontal="right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right" wrapText="1"/>
    </xf>
    <xf numFmtId="164" fontId="18" fillId="0" borderId="0" xfId="1" applyNumberFormat="1" applyFont="1" applyFill="1" applyBorder="1" applyAlignment="1">
      <alignment wrapText="1"/>
    </xf>
    <xf numFmtId="0" fontId="28" fillId="0" borderId="0" xfId="1" applyFont="1" applyFill="1" applyBorder="1" applyAlignment="1">
      <alignment wrapText="1"/>
    </xf>
    <xf numFmtId="0" fontId="28" fillId="0" borderId="0" xfId="1" applyFont="1" applyFill="1" applyBorder="1" applyAlignment="1">
      <alignment horizontal="right" wrapText="1"/>
    </xf>
    <xf numFmtId="0" fontId="15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2" fontId="11" fillId="3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2" fontId="11" fillId="4" borderId="1" xfId="1" applyNumberFormat="1" applyFont="1" applyFill="1" applyBorder="1" applyAlignment="1">
      <alignment horizontal="center" vertical="center" wrapText="1"/>
    </xf>
    <xf numFmtId="2" fontId="15" fillId="4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wrapText="1"/>
    </xf>
    <xf numFmtId="165" fontId="11" fillId="0" borderId="0" xfId="1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wrapText="1"/>
    </xf>
    <xf numFmtId="0" fontId="31" fillId="0" borderId="0" xfId="1" applyFont="1" applyFill="1" applyBorder="1" applyAlignment="1">
      <alignment vertical="center" wrapText="1"/>
    </xf>
    <xf numFmtId="2" fontId="31" fillId="0" borderId="1" xfId="1" applyNumberFormat="1" applyFont="1" applyFill="1" applyBorder="1" applyAlignment="1">
      <alignment horizontal="center" vertical="center" wrapText="1"/>
    </xf>
    <xf numFmtId="2" fontId="29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wrapText="1"/>
    </xf>
    <xf numFmtId="0" fontId="32" fillId="0" borderId="0" xfId="1" applyFont="1" applyFill="1" applyBorder="1" applyAlignment="1">
      <alignment wrapText="1"/>
    </xf>
    <xf numFmtId="0" fontId="32" fillId="0" borderId="1" xfId="1" applyFont="1" applyFill="1" applyBorder="1" applyAlignment="1">
      <alignment horizontal="center" vertical="center" wrapText="1"/>
    </xf>
    <xf numFmtId="2" fontId="32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2" fontId="33" fillId="0" borderId="0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vertical="center" wrapText="1"/>
    </xf>
    <xf numFmtId="2" fontId="31" fillId="0" borderId="0" xfId="1" applyNumberFormat="1" applyFont="1" applyFill="1" applyBorder="1" applyAlignment="1">
      <alignment horizontal="right" wrapText="1"/>
    </xf>
    <xf numFmtId="2" fontId="31" fillId="0" borderId="0" xfId="1" applyNumberFormat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vertical="center" wrapText="1"/>
    </xf>
    <xf numFmtId="2" fontId="34" fillId="0" borderId="0" xfId="1" applyNumberFormat="1" applyFont="1" applyFill="1" applyBorder="1" applyAlignment="1">
      <alignment wrapText="1"/>
    </xf>
    <xf numFmtId="2" fontId="29" fillId="0" borderId="0" xfId="1" applyNumberFormat="1" applyFont="1" applyFill="1" applyBorder="1" applyAlignment="1">
      <alignment horizontal="right" wrapText="1"/>
    </xf>
    <xf numFmtId="0" fontId="29" fillId="0" borderId="0" xfId="1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0" fontId="31" fillId="0" borderId="0" xfId="1" applyFont="1" applyFill="1" applyBorder="1" applyAlignment="1">
      <alignment horizontal="right" wrapText="1"/>
    </xf>
    <xf numFmtId="0" fontId="34" fillId="0" borderId="0" xfId="1" applyFont="1" applyFill="1" applyBorder="1" applyAlignment="1">
      <alignment wrapText="1"/>
    </xf>
    <xf numFmtId="0" fontId="34" fillId="0" borderId="0" xfId="1" applyFont="1" applyFill="1" applyBorder="1" applyAlignment="1">
      <alignment horizontal="right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2" fontId="35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6" fillId="0" borderId="0" xfId="1" applyNumberFormat="1" applyFont="1" applyFill="1" applyBorder="1" applyAlignment="1">
      <alignment wrapText="1"/>
    </xf>
    <xf numFmtId="2" fontId="37" fillId="0" borderId="0" xfId="1" applyNumberFormat="1" applyFont="1" applyFill="1" applyBorder="1" applyAlignment="1">
      <alignment wrapText="1"/>
    </xf>
    <xf numFmtId="2" fontId="34" fillId="0" borderId="1" xfId="1" applyNumberFormat="1" applyFont="1" applyFill="1" applyBorder="1" applyAlignment="1">
      <alignment horizontal="center" vertical="center" wrapText="1"/>
    </xf>
    <xf numFmtId="0" fontId="29" fillId="2" borderId="0" xfId="1" applyFont="1" applyFill="1" applyBorder="1" applyAlignment="1">
      <alignment wrapText="1"/>
    </xf>
    <xf numFmtId="0" fontId="29" fillId="5" borderId="0" xfId="1" applyFont="1" applyFill="1" applyBorder="1" applyAlignment="1">
      <alignment wrapText="1"/>
    </xf>
    <xf numFmtId="0" fontId="38" fillId="0" borderId="0" xfId="0" applyFont="1"/>
    <xf numFmtId="0" fontId="39" fillId="0" borderId="0" xfId="0" applyFont="1"/>
    <xf numFmtId="2" fontId="38" fillId="0" borderId="0" xfId="0" applyNumberFormat="1" applyFont="1"/>
    <xf numFmtId="17" fontId="0" fillId="0" borderId="0" xfId="0" applyNumberFormat="1"/>
    <xf numFmtId="2" fontId="0" fillId="0" borderId="0" xfId="0" applyNumberFormat="1"/>
    <xf numFmtId="0" fontId="35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right" wrapText="1"/>
    </xf>
    <xf numFmtId="2" fontId="41" fillId="0" borderId="0" xfId="1" applyNumberFormat="1" applyFont="1" applyFill="1" applyBorder="1" applyAlignment="1">
      <alignment wrapText="1"/>
    </xf>
    <xf numFmtId="0" fontId="35" fillId="0" borderId="0" xfId="1" applyFont="1" applyFill="1" applyBorder="1" applyAlignment="1">
      <alignment horizontal="center" wrapText="1"/>
    </xf>
    <xf numFmtId="0" fontId="35" fillId="0" borderId="0" xfId="1" applyFont="1" applyFill="1" applyBorder="1" applyAlignment="1">
      <alignment horizontal="center" vertical="center" wrapText="1"/>
    </xf>
    <xf numFmtId="2" fontId="35" fillId="0" borderId="0" xfId="1" applyNumberFormat="1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2" fontId="42" fillId="0" borderId="0" xfId="1" applyNumberFormat="1" applyFont="1" applyFill="1" applyBorder="1" applyAlignment="1">
      <alignment wrapText="1"/>
    </xf>
    <xf numFmtId="2" fontId="0" fillId="2" borderId="0" xfId="0" applyNumberFormat="1" applyFill="1"/>
    <xf numFmtId="0" fontId="43" fillId="0" borderId="1" xfId="4" applyFont="1" applyFill="1" applyBorder="1" applyAlignment="1">
      <alignment horizontal="center" vertical="center" wrapText="1"/>
    </xf>
    <xf numFmtId="0" fontId="44" fillId="0" borderId="1" xfId="4" applyFont="1" applyFill="1" applyBorder="1" applyAlignment="1">
      <alignment horizontal="center" vertical="center" wrapText="1"/>
    </xf>
    <xf numFmtId="0" fontId="44" fillId="0" borderId="1" xfId="5" applyFont="1" applyFill="1" applyBorder="1" applyAlignment="1">
      <alignment horizontal="center" vertical="center" wrapText="1"/>
    </xf>
    <xf numFmtId="2" fontId="37" fillId="0" borderId="1" xfId="1" applyNumberFormat="1" applyFont="1" applyFill="1" applyBorder="1" applyAlignment="1">
      <alignment horizontal="center" vertical="center" wrapText="1"/>
    </xf>
    <xf numFmtId="2" fontId="37" fillId="0" borderId="1" xfId="1" applyNumberFormat="1" applyFont="1" applyFill="1" applyBorder="1" applyAlignment="1">
      <alignment horizontal="center" wrapText="1"/>
    </xf>
    <xf numFmtId="2" fontId="56" fillId="0" borderId="1" xfId="1" applyNumberFormat="1" applyFont="1" applyFill="1" applyBorder="1" applyAlignment="1">
      <alignment horizontal="center" vertical="center" wrapText="1"/>
    </xf>
    <xf numFmtId="165" fontId="37" fillId="0" borderId="1" xfId="1" applyNumberFormat="1" applyFont="1" applyFill="1" applyBorder="1" applyAlignment="1">
      <alignment horizontal="center" vertical="center" wrapText="1"/>
    </xf>
    <xf numFmtId="2" fontId="56" fillId="0" borderId="1" xfId="1" applyNumberFormat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wrapText="1"/>
    </xf>
    <xf numFmtId="2" fontId="51" fillId="0" borderId="1" xfId="1" applyNumberFormat="1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/>
    </xf>
    <xf numFmtId="2" fontId="5" fillId="0" borderId="1" xfId="6" quotePrefix="1" applyNumberFormat="1" applyFont="1" applyFill="1" applyBorder="1" applyAlignment="1">
      <alignment horizontal="center" vertical="center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48" fillId="0" borderId="0" xfId="1" applyFont="1" applyFill="1" applyBorder="1" applyAlignment="1">
      <alignment horizontal="center" vertical="center" wrapText="1"/>
    </xf>
    <xf numFmtId="2" fontId="48" fillId="0" borderId="0" xfId="1" applyNumberFormat="1" applyFont="1" applyFill="1" applyBorder="1" applyAlignment="1">
      <alignment horizontal="center" vertical="center" wrapText="1"/>
    </xf>
    <xf numFmtId="0" fontId="44" fillId="0" borderId="0" xfId="1" applyFont="1" applyFill="1" applyBorder="1" applyAlignment="1">
      <alignment wrapText="1"/>
    </xf>
    <xf numFmtId="0" fontId="58" fillId="0" borderId="0" xfId="1" applyFont="1" applyFill="1" applyBorder="1" applyAlignment="1">
      <alignment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51" fillId="0" borderId="1" xfId="1" applyNumberFormat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2" fontId="5" fillId="0" borderId="1" xfId="7" applyNumberFormat="1" applyFont="1" applyFill="1" applyBorder="1" applyAlignment="1">
      <alignment horizontal="center" vertical="center"/>
    </xf>
    <xf numFmtId="2" fontId="5" fillId="0" borderId="1" xfId="7" quotePrefix="1" applyNumberFormat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48" fillId="0" borderId="1" xfId="4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60" fillId="0" borderId="1" xfId="4" applyFont="1" applyFill="1" applyBorder="1" applyAlignment="1">
      <alignment horizontal="center" vertical="center" wrapText="1"/>
    </xf>
    <xf numFmtId="0" fontId="58" fillId="0" borderId="1" xfId="4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6" borderId="0" xfId="1" applyFont="1" applyFill="1" applyBorder="1" applyAlignment="1">
      <alignment wrapText="1"/>
    </xf>
    <xf numFmtId="0" fontId="31" fillId="6" borderId="0" xfId="1" applyFont="1" applyFill="1" applyBorder="1" applyAlignment="1">
      <alignment wrapText="1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6" borderId="0" xfId="1" applyFont="1" applyFill="1" applyBorder="1" applyAlignment="1">
      <alignment vertical="center" wrapText="1"/>
    </xf>
    <xf numFmtId="0" fontId="32" fillId="6" borderId="0" xfId="1" applyFont="1" applyFill="1" applyBorder="1" applyAlignment="1">
      <alignment wrapText="1"/>
    </xf>
    <xf numFmtId="0" fontId="29" fillId="6" borderId="0" xfId="1" applyFont="1" applyFill="1" applyBorder="1" applyAlignment="1">
      <alignment horizontal="center" vertical="center" wrapText="1"/>
    </xf>
    <xf numFmtId="0" fontId="35" fillId="6" borderId="0" xfId="1" applyFont="1" applyFill="1" applyBorder="1" applyAlignment="1">
      <alignment wrapText="1"/>
    </xf>
    <xf numFmtId="2" fontId="64" fillId="0" borderId="1" xfId="1" applyNumberFormat="1" applyFont="1" applyFill="1" applyBorder="1" applyAlignment="1">
      <alignment horizontal="center" vertical="center" wrapText="1"/>
    </xf>
    <xf numFmtId="2" fontId="64" fillId="0" borderId="1" xfId="1" applyNumberFormat="1" applyFont="1" applyFill="1" applyBorder="1" applyAlignment="1">
      <alignment horizontal="center" wrapText="1"/>
    </xf>
    <xf numFmtId="2" fontId="42" fillId="0" borderId="1" xfId="1" applyNumberFormat="1" applyFont="1" applyFill="1" applyBorder="1" applyAlignment="1">
      <alignment horizontal="center" vertical="center" wrapText="1"/>
    </xf>
    <xf numFmtId="2" fontId="42" fillId="0" borderId="1" xfId="1" applyNumberFormat="1" applyFont="1" applyFill="1" applyBorder="1" applyAlignment="1">
      <alignment horizontal="center" wrapText="1"/>
    </xf>
    <xf numFmtId="2" fontId="64" fillId="0" borderId="1" xfId="7" applyNumberFormat="1" applyFont="1" applyFill="1" applyBorder="1" applyAlignment="1">
      <alignment horizontal="center" vertical="center"/>
    </xf>
    <xf numFmtId="2" fontId="64" fillId="0" borderId="1" xfId="7" quotePrefix="1" applyNumberFormat="1" applyFont="1" applyFill="1" applyBorder="1" applyAlignment="1">
      <alignment horizontal="center" vertical="center"/>
    </xf>
    <xf numFmtId="2" fontId="31" fillId="0" borderId="1" xfId="1" applyNumberFormat="1" applyFont="1" applyFill="1" applyBorder="1" applyAlignment="1">
      <alignment horizontal="center" wrapText="1"/>
    </xf>
    <xf numFmtId="2" fontId="29" fillId="0" borderId="1" xfId="1" applyNumberFormat="1" applyFont="1" applyFill="1" applyBorder="1" applyAlignment="1">
      <alignment horizontal="center" wrapText="1"/>
    </xf>
    <xf numFmtId="2" fontId="31" fillId="0" borderId="1" xfId="7" applyNumberFormat="1" applyFont="1" applyFill="1" applyBorder="1" applyAlignment="1">
      <alignment horizontal="center" vertical="center"/>
    </xf>
    <xf numFmtId="2" fontId="31" fillId="0" borderId="1" xfId="7" quotePrefix="1" applyNumberFormat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4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0" fontId="31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44" fillId="0" borderId="3" xfId="4" applyFont="1" applyFill="1" applyBorder="1" applyAlignment="1">
      <alignment horizontal="center" vertical="center" wrapText="1"/>
    </xf>
    <xf numFmtId="0" fontId="44" fillId="0" borderId="5" xfId="4" applyFont="1" applyFill="1" applyBorder="1" applyAlignment="1">
      <alignment horizontal="center" vertical="center" wrapText="1"/>
    </xf>
    <xf numFmtId="0" fontId="31" fillId="0" borderId="4" xfId="4" applyFont="1" applyFill="1" applyBorder="1" applyAlignment="1">
      <alignment horizontal="center" vertical="center" wrapText="1"/>
    </xf>
    <xf numFmtId="0" fontId="31" fillId="0" borderId="2" xfId="4" applyFont="1" applyFill="1" applyBorder="1" applyAlignment="1">
      <alignment horizontal="center" vertical="center" wrapText="1"/>
    </xf>
    <xf numFmtId="0" fontId="47" fillId="0" borderId="1" xfId="4" applyFont="1" applyFill="1" applyBorder="1" applyAlignment="1">
      <alignment horizontal="center" vertical="center" wrapText="1"/>
    </xf>
    <xf numFmtId="0" fontId="45" fillId="0" borderId="1" xfId="4" applyFont="1" applyFill="1" applyBorder="1" applyAlignment="1">
      <alignment horizontal="center" vertical="center" wrapText="1"/>
    </xf>
    <xf numFmtId="0" fontId="45" fillId="0" borderId="3" xfId="4" applyFont="1" applyFill="1" applyBorder="1" applyAlignment="1">
      <alignment horizontal="center" vertical="center" wrapText="1"/>
    </xf>
    <xf numFmtId="0" fontId="45" fillId="0" borderId="5" xfId="4" applyFont="1" applyFill="1" applyBorder="1" applyAlignment="1">
      <alignment horizontal="center" vertical="center" wrapText="1"/>
    </xf>
    <xf numFmtId="0" fontId="46" fillId="0" borderId="1" xfId="4" applyFont="1" applyFill="1" applyBorder="1" applyAlignment="1">
      <alignment horizontal="center" vertical="center" wrapText="1"/>
    </xf>
    <xf numFmtId="0" fontId="54" fillId="0" borderId="1" xfId="1" applyFont="1" applyFill="1" applyBorder="1" applyAlignment="1">
      <alignment horizontal="center" vertical="center" wrapText="1"/>
    </xf>
    <xf numFmtId="0" fontId="55" fillId="0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center" vertical="center" wrapText="1"/>
    </xf>
    <xf numFmtId="0" fontId="53" fillId="0" borderId="1" xfId="1" applyFont="1" applyFill="1" applyBorder="1" applyAlignment="1">
      <alignment horizontal="center" vertical="center" wrapText="1"/>
    </xf>
    <xf numFmtId="0" fontId="48" fillId="0" borderId="1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44" fillId="0" borderId="4" xfId="4" applyFont="1" applyFill="1" applyBorder="1" applyAlignment="1">
      <alignment horizontal="center" vertical="center" wrapText="1"/>
    </xf>
    <xf numFmtId="0" fontId="44" fillId="0" borderId="7" xfId="4" applyFont="1" applyFill="1" applyBorder="1" applyAlignment="1">
      <alignment horizontal="center" vertical="center" wrapText="1"/>
    </xf>
    <xf numFmtId="0" fontId="44" fillId="0" borderId="2" xfId="4" applyFont="1" applyFill="1" applyBorder="1" applyAlignment="1">
      <alignment horizontal="center" vertical="center" wrapText="1"/>
    </xf>
    <xf numFmtId="0" fontId="57" fillId="0" borderId="1" xfId="4" applyFont="1" applyFill="1" applyBorder="1" applyAlignment="1">
      <alignment horizontal="center" vertical="center" wrapText="1"/>
    </xf>
    <xf numFmtId="0" fontId="52" fillId="0" borderId="3" xfId="4" applyFont="1" applyFill="1" applyBorder="1" applyAlignment="1">
      <alignment horizontal="center" vertical="center" wrapText="1"/>
    </xf>
    <xf numFmtId="0" fontId="52" fillId="0" borderId="5" xfId="4" applyFont="1" applyFill="1" applyBorder="1" applyAlignment="1">
      <alignment horizontal="center" vertical="center" wrapText="1"/>
    </xf>
    <xf numFmtId="0" fontId="57" fillId="0" borderId="3" xfId="4" applyFont="1" applyFill="1" applyBorder="1" applyAlignment="1">
      <alignment horizontal="center" vertical="center" wrapText="1"/>
    </xf>
    <xf numFmtId="0" fontId="57" fillId="0" borderId="5" xfId="4" applyFont="1" applyFill="1" applyBorder="1" applyAlignment="1">
      <alignment horizontal="center" vertical="center" wrapText="1"/>
    </xf>
    <xf numFmtId="0" fontId="52" fillId="0" borderId="1" xfId="4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wrapText="1"/>
    </xf>
    <xf numFmtId="0" fontId="27" fillId="0" borderId="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48" fillId="0" borderId="3" xfId="4" applyFont="1" applyFill="1" applyBorder="1" applyAlignment="1">
      <alignment horizontal="center" vertical="center" wrapText="1"/>
    </xf>
    <xf numFmtId="0" fontId="48" fillId="0" borderId="5" xfId="4" applyFont="1" applyFill="1" applyBorder="1" applyAlignment="1">
      <alignment horizontal="center" vertical="center" wrapText="1"/>
    </xf>
    <xf numFmtId="0" fontId="29" fillId="0" borderId="4" xfId="4" applyFont="1" applyFill="1" applyBorder="1" applyAlignment="1">
      <alignment horizontal="center" vertical="center" wrapText="1"/>
    </xf>
    <xf numFmtId="0" fontId="29" fillId="0" borderId="2" xfId="4" applyFont="1" applyFill="1" applyBorder="1" applyAlignment="1">
      <alignment horizontal="center" vertical="center" wrapText="1"/>
    </xf>
    <xf numFmtId="0" fontId="48" fillId="0" borderId="4" xfId="4" applyFont="1" applyFill="1" applyBorder="1" applyAlignment="1">
      <alignment horizontal="center" vertical="center" wrapText="1"/>
    </xf>
    <xf numFmtId="0" fontId="48" fillId="0" borderId="7" xfId="4" applyFont="1" applyFill="1" applyBorder="1" applyAlignment="1">
      <alignment horizontal="center" vertical="center" wrapText="1"/>
    </xf>
    <xf numFmtId="0" fontId="48" fillId="0" borderId="2" xfId="4" applyFont="1" applyFill="1" applyBorder="1" applyAlignment="1">
      <alignment horizontal="center" vertical="center" wrapText="1"/>
    </xf>
    <xf numFmtId="0" fontId="61" fillId="0" borderId="1" xfId="1" applyFont="1" applyFill="1" applyBorder="1" applyAlignment="1">
      <alignment horizontal="center" vertical="center" wrapText="1"/>
    </xf>
    <xf numFmtId="0" fontId="63" fillId="0" borderId="1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center" vertical="center" wrapText="1"/>
    </xf>
    <xf numFmtId="0" fontId="59" fillId="0" borderId="4" xfId="4" applyFont="1" applyFill="1" applyBorder="1" applyAlignment="1">
      <alignment horizontal="center" vertical="center" wrapText="1"/>
    </xf>
    <xf numFmtId="0" fontId="59" fillId="0" borderId="7" xfId="4" applyFont="1" applyFill="1" applyBorder="1" applyAlignment="1">
      <alignment horizontal="center" vertical="center" wrapText="1"/>
    </xf>
    <xf numFmtId="0" fontId="59" fillId="0" borderId="2" xfId="4" applyFont="1" applyFill="1" applyBorder="1" applyAlignment="1">
      <alignment horizontal="center" vertical="center" wrapText="1"/>
    </xf>
  </cellXfs>
  <cellStyles count="8">
    <cellStyle name="Normal" xfId="0" builtinId="0"/>
    <cellStyle name="Normal 10" xfId="5"/>
    <cellStyle name="Normal 2" xfId="1"/>
    <cellStyle name="Normal 2 2" xfId="3"/>
    <cellStyle name="Normal 20" xfId="2"/>
    <cellStyle name="Normal 41" xfId="6"/>
    <cellStyle name="Normal 41 2" xfId="7"/>
    <cellStyle name="Normal 65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849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526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058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7158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98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69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98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69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697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697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T%20LT\2018-19\HT%20LINES%20FY%2018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GM%20Oeration/HT%20LT/2017-18/HT%20Lines%20FY%2017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AT~1/AppData/Local/Temp/Rar$DIa0.411/LT%20Lines%20FY%202021-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%20opearation%201/Desktop/dec%2018/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/Downloads/LT%20Lines%20FY%202021-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/Downloads/LT%20Lines%20FY%202021-22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dec 18"/>
      <sheetName val="jan 19"/>
      <sheetName val="feb 19"/>
      <sheetName val="mar 19"/>
      <sheetName val="ht"/>
      <sheetName val="Sheet1"/>
    </sheetNames>
    <sheetDataSet>
      <sheetData sheetId="0"/>
      <sheetData sheetId="1">
        <row r="49">
          <cell r="F49">
            <v>0</v>
          </cell>
          <cell r="L49">
            <v>0</v>
          </cell>
          <cell r="R49">
            <v>0</v>
          </cell>
        </row>
      </sheetData>
      <sheetData sheetId="2">
        <row r="49">
          <cell r="L49">
            <v>0</v>
          </cell>
          <cell r="R49">
            <v>0</v>
          </cell>
        </row>
      </sheetData>
      <sheetData sheetId="3">
        <row r="50">
          <cell r="L50">
            <v>0</v>
          </cell>
          <cell r="R50">
            <v>0</v>
          </cell>
        </row>
      </sheetData>
      <sheetData sheetId="4">
        <row r="50">
          <cell r="L50">
            <v>0</v>
          </cell>
        </row>
      </sheetData>
      <sheetData sheetId="5">
        <row r="50">
          <cell r="F50">
            <v>0</v>
          </cell>
        </row>
      </sheetData>
      <sheetData sheetId="6">
        <row r="50">
          <cell r="F50">
            <v>0</v>
          </cell>
          <cell r="L50">
            <v>0</v>
          </cell>
          <cell r="R50">
            <v>0</v>
          </cell>
        </row>
      </sheetData>
      <sheetData sheetId="7">
        <row r="50">
          <cell r="F50">
            <v>0</v>
          </cell>
          <cell r="L50">
            <v>0</v>
          </cell>
          <cell r="R50">
            <v>0</v>
          </cell>
        </row>
      </sheetData>
      <sheetData sheetId="8">
        <row r="50">
          <cell r="F50">
            <v>0</v>
          </cell>
          <cell r="L50">
            <v>0</v>
          </cell>
          <cell r="R50">
            <v>0</v>
          </cell>
        </row>
      </sheetData>
      <sheetData sheetId="9">
        <row r="50">
          <cell r="F50">
            <v>0</v>
          </cell>
          <cell r="L50">
            <v>0</v>
          </cell>
          <cell r="R50">
            <v>0</v>
          </cell>
        </row>
      </sheetData>
      <sheetData sheetId="10">
        <row r="50">
          <cell r="F50">
            <v>0</v>
          </cell>
          <cell r="L50">
            <v>0</v>
          </cell>
          <cell r="R50">
            <v>0</v>
          </cell>
        </row>
      </sheetData>
      <sheetData sheetId="11">
        <row r="50">
          <cell r="F50">
            <v>0</v>
          </cell>
          <cell r="L50">
            <v>0</v>
          </cell>
          <cell r="R50">
            <v>0</v>
          </cell>
        </row>
      </sheetData>
      <sheetData sheetId="12">
        <row r="50">
          <cell r="F50">
            <v>0</v>
          </cell>
          <cell r="L50">
            <v>0</v>
          </cell>
          <cell r="R50">
            <v>0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17"/>
      <sheetName val="April 17"/>
      <sheetName val="may 17"/>
      <sheetName val="June 17"/>
      <sheetName val="July 17"/>
      <sheetName val="aug 17"/>
      <sheetName val="sep 17"/>
      <sheetName val="oct 2017"/>
      <sheetName val="nov 17"/>
      <sheetName val="dec 17"/>
      <sheetName val="jan 18"/>
      <sheetName val="feb 18"/>
      <sheetName val="Mar 18"/>
      <sheetName val="rura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3">
          <cell r="J53">
            <v>96828.387300000002</v>
          </cell>
        </row>
      </sheetData>
      <sheetData sheetId="6" refreshError="1">
        <row r="51">
          <cell r="J51">
            <v>563.62499999999989</v>
          </cell>
        </row>
        <row r="53">
          <cell r="J53">
            <v>97392.012300000002</v>
          </cell>
        </row>
      </sheetData>
      <sheetData sheetId="7" refreshError="1">
        <row r="47">
          <cell r="K47">
            <v>196.75800000000001</v>
          </cell>
          <cell r="R47">
            <v>53.540000000000006</v>
          </cell>
        </row>
        <row r="51">
          <cell r="J51">
            <v>511.73900000000003</v>
          </cell>
        </row>
        <row r="53">
          <cell r="J53">
            <v>97908.988299999997</v>
          </cell>
        </row>
      </sheetData>
      <sheetData sheetId="8" refreshError="1">
        <row r="47">
          <cell r="J47">
            <v>32.905000000000001</v>
          </cell>
          <cell r="Q47">
            <v>9.44</v>
          </cell>
        </row>
        <row r="51">
          <cell r="J51">
            <v>672.19600000000014</v>
          </cell>
        </row>
        <row r="53">
          <cell r="J53">
            <v>98581.184299999994</v>
          </cell>
        </row>
      </sheetData>
      <sheetData sheetId="9" refreshError="1">
        <row r="51">
          <cell r="J51">
            <v>407.10399999999998</v>
          </cell>
        </row>
      </sheetData>
      <sheetData sheetId="10" refreshError="1"/>
      <sheetData sheetId="11" refreshError="1">
        <row r="54">
          <cell r="J54">
            <v>100283.96429999999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"/>
      <sheetName val="Sheet1 (2)"/>
    </sheetNames>
    <sheetDataSet>
      <sheetData sheetId="0"/>
      <sheetData sheetId="1"/>
      <sheetData sheetId="2">
        <row r="7">
          <cell r="E7">
            <v>0</v>
          </cell>
          <cell r="G7">
            <v>0</v>
          </cell>
          <cell r="H7">
            <v>2176.6200000000008</v>
          </cell>
          <cell r="K7">
            <v>0.23</v>
          </cell>
          <cell r="M7">
            <v>0</v>
          </cell>
          <cell r="N7">
            <v>297.59999999999991</v>
          </cell>
          <cell r="Q7">
            <v>0.06</v>
          </cell>
          <cell r="S7">
            <v>0</v>
          </cell>
          <cell r="T7">
            <v>207.97000000000006</v>
          </cell>
        </row>
        <row r="8">
          <cell r="E8">
            <v>0</v>
          </cell>
          <cell r="G8">
            <v>0</v>
          </cell>
          <cell r="H8">
            <v>10.324999999999999</v>
          </cell>
          <cell r="K8">
            <v>4.2300000000000004</v>
          </cell>
          <cell r="M8">
            <v>0</v>
          </cell>
          <cell r="N8">
            <v>35.510000000000005</v>
          </cell>
          <cell r="Q8">
            <v>0</v>
          </cell>
          <cell r="S8">
            <v>0</v>
          </cell>
          <cell r="T8">
            <v>164.56</v>
          </cell>
        </row>
        <row r="9">
          <cell r="E9">
            <v>0</v>
          </cell>
          <cell r="G9">
            <v>0</v>
          </cell>
          <cell r="H9">
            <v>1250.3299999999997</v>
          </cell>
          <cell r="K9">
            <v>1.032</v>
          </cell>
          <cell r="M9">
            <v>0</v>
          </cell>
          <cell r="N9">
            <v>150.04600000000005</v>
          </cell>
          <cell r="Q9">
            <v>0</v>
          </cell>
          <cell r="S9">
            <v>0</v>
          </cell>
          <cell r="T9">
            <v>141.44</v>
          </cell>
        </row>
        <row r="10">
          <cell r="E10">
            <v>0</v>
          </cell>
          <cell r="G10">
            <v>0</v>
          </cell>
          <cell r="H10">
            <v>183.93</v>
          </cell>
          <cell r="K10">
            <v>2.2400000000000002</v>
          </cell>
          <cell r="M10">
            <v>0</v>
          </cell>
          <cell r="N10">
            <v>164.01500000000004</v>
          </cell>
          <cell r="Q10">
            <v>0</v>
          </cell>
          <cell r="S10">
            <v>0</v>
          </cell>
          <cell r="T10">
            <v>409.47999999999996</v>
          </cell>
        </row>
        <row r="12">
          <cell r="E12">
            <v>0</v>
          </cell>
          <cell r="G12">
            <v>64.61</v>
          </cell>
          <cell r="H12">
            <v>1909.589999999999</v>
          </cell>
          <cell r="K12">
            <v>0.32</v>
          </cell>
          <cell r="M12">
            <v>0</v>
          </cell>
          <cell r="N12">
            <v>122.61299999999999</v>
          </cell>
          <cell r="Q12">
            <v>78.11</v>
          </cell>
          <cell r="S12">
            <v>0</v>
          </cell>
          <cell r="T12">
            <v>326.75</v>
          </cell>
        </row>
        <row r="13">
          <cell r="E13">
            <v>0</v>
          </cell>
          <cell r="G13">
            <v>0</v>
          </cell>
          <cell r="H13">
            <v>1014.7699999999998</v>
          </cell>
          <cell r="K13">
            <v>1.43</v>
          </cell>
          <cell r="M13">
            <v>0</v>
          </cell>
          <cell r="N13">
            <v>142.36400000000003</v>
          </cell>
          <cell r="Q13">
            <v>0</v>
          </cell>
          <cell r="S13">
            <v>0</v>
          </cell>
          <cell r="T13">
            <v>85.32</v>
          </cell>
        </row>
        <row r="14">
          <cell r="E14">
            <v>0</v>
          </cell>
          <cell r="G14">
            <v>0</v>
          </cell>
          <cell r="H14">
            <v>2182.1799999999994</v>
          </cell>
          <cell r="K14">
            <v>2.3370000000000002</v>
          </cell>
          <cell r="M14">
            <v>0</v>
          </cell>
          <cell r="N14">
            <v>194.31399999999996</v>
          </cell>
          <cell r="Q14">
            <v>0</v>
          </cell>
          <cell r="S14">
            <v>0</v>
          </cell>
          <cell r="T14">
            <v>318.15999999999997</v>
          </cell>
        </row>
        <row r="16">
          <cell r="E16">
            <v>1.8760000000000001</v>
          </cell>
          <cell r="G16">
            <v>24</v>
          </cell>
          <cell r="H16">
            <v>1895.8719999999994</v>
          </cell>
          <cell r="K16">
            <v>0.25600000000000001</v>
          </cell>
          <cell r="M16">
            <v>0</v>
          </cell>
          <cell r="N16">
            <v>65.735000000000028</v>
          </cell>
          <cell r="Q16">
            <v>0.44000000000000006</v>
          </cell>
          <cell r="S16">
            <v>0</v>
          </cell>
          <cell r="T16">
            <v>77.149000000000001</v>
          </cell>
        </row>
        <row r="17">
          <cell r="E17">
            <v>0</v>
          </cell>
          <cell r="G17">
            <v>0</v>
          </cell>
          <cell r="H17">
            <v>734.11399999999981</v>
          </cell>
          <cell r="K17">
            <v>7.0000000000000007E-2</v>
          </cell>
          <cell r="M17">
            <v>0</v>
          </cell>
          <cell r="N17">
            <v>22.416999999999994</v>
          </cell>
          <cell r="Q17">
            <v>0.1</v>
          </cell>
          <cell r="S17">
            <v>0</v>
          </cell>
          <cell r="T17">
            <v>358.13099999999997</v>
          </cell>
        </row>
        <row r="18">
          <cell r="E18">
            <v>0.69</v>
          </cell>
          <cell r="G18">
            <v>0</v>
          </cell>
          <cell r="H18">
            <v>827.89499999999953</v>
          </cell>
          <cell r="K18">
            <v>0.05</v>
          </cell>
          <cell r="M18">
            <v>0</v>
          </cell>
          <cell r="N18">
            <v>36.084999999999987</v>
          </cell>
          <cell r="Q18">
            <v>0</v>
          </cell>
          <cell r="S18">
            <v>0</v>
          </cell>
          <cell r="T18">
            <v>60.458000000000006</v>
          </cell>
        </row>
        <row r="20">
          <cell r="E20">
            <v>0.495</v>
          </cell>
          <cell r="G20">
            <v>0</v>
          </cell>
          <cell r="H20">
            <v>1409.1349999999995</v>
          </cell>
          <cell r="K20">
            <v>0.25</v>
          </cell>
          <cell r="M20">
            <v>0</v>
          </cell>
          <cell r="N20">
            <v>144.94499999999999</v>
          </cell>
          <cell r="Q20">
            <v>0</v>
          </cell>
          <cell r="S20">
            <v>0</v>
          </cell>
          <cell r="T20">
            <v>284.72399999999993</v>
          </cell>
        </row>
        <row r="21">
          <cell r="E21">
            <v>0</v>
          </cell>
          <cell r="G21">
            <v>0</v>
          </cell>
          <cell r="H21">
            <v>898.61999999999989</v>
          </cell>
          <cell r="K21">
            <v>0.12</v>
          </cell>
          <cell r="M21">
            <v>0</v>
          </cell>
          <cell r="N21">
            <v>46.483000000000004</v>
          </cell>
          <cell r="Q21">
            <v>0</v>
          </cell>
          <cell r="S21">
            <v>0</v>
          </cell>
          <cell r="T21">
            <v>151.93</v>
          </cell>
        </row>
        <row r="22">
          <cell r="E22">
            <v>0</v>
          </cell>
          <cell r="G22">
            <v>0</v>
          </cell>
          <cell r="H22">
            <v>599.55999999999983</v>
          </cell>
          <cell r="K22">
            <v>1.51</v>
          </cell>
          <cell r="M22">
            <v>0</v>
          </cell>
          <cell r="N22">
            <v>28.630000000000006</v>
          </cell>
          <cell r="Q22">
            <v>0</v>
          </cell>
          <cell r="S22">
            <v>0</v>
          </cell>
          <cell r="T22">
            <v>291.01</v>
          </cell>
        </row>
        <row r="23">
          <cell r="E23">
            <v>4.4860000000000007</v>
          </cell>
          <cell r="G23">
            <v>0</v>
          </cell>
          <cell r="H23">
            <v>1161.5720000000001</v>
          </cell>
          <cell r="K23">
            <v>0.124</v>
          </cell>
          <cell r="M23">
            <v>0</v>
          </cell>
          <cell r="N23">
            <v>10.293999999999997</v>
          </cell>
          <cell r="Q23">
            <v>0</v>
          </cell>
          <cell r="S23">
            <v>0</v>
          </cell>
          <cell r="T23">
            <v>145.57</v>
          </cell>
        </row>
        <row r="26">
          <cell r="E26">
            <v>7.0250000000000004</v>
          </cell>
          <cell r="G26">
            <v>0</v>
          </cell>
          <cell r="H26">
            <v>11579.611999999999</v>
          </cell>
          <cell r="K26">
            <v>0</v>
          </cell>
          <cell r="M26">
            <v>0</v>
          </cell>
          <cell r="N26">
            <v>0</v>
          </cell>
          <cell r="Q26">
            <v>0</v>
          </cell>
          <cell r="S26">
            <v>0</v>
          </cell>
          <cell r="T26">
            <v>0</v>
          </cell>
        </row>
        <row r="27">
          <cell r="E27">
            <v>14.849999999999998</v>
          </cell>
          <cell r="G27">
            <v>0</v>
          </cell>
          <cell r="H27">
            <v>10157.706999999993</v>
          </cell>
          <cell r="K27">
            <v>0.72</v>
          </cell>
          <cell r="M27">
            <v>0</v>
          </cell>
          <cell r="N27">
            <v>330.27499999999998</v>
          </cell>
          <cell r="Q27">
            <v>0</v>
          </cell>
          <cell r="S27">
            <v>0</v>
          </cell>
          <cell r="T27">
            <v>74.960000000000008</v>
          </cell>
        </row>
        <row r="29">
          <cell r="E29">
            <v>8.26</v>
          </cell>
          <cell r="G29">
            <v>0</v>
          </cell>
          <cell r="H29">
            <v>6979.3469999999998</v>
          </cell>
          <cell r="K29">
            <v>0</v>
          </cell>
          <cell r="M29">
            <v>0</v>
          </cell>
          <cell r="N29">
            <v>3.5700000000000003</v>
          </cell>
          <cell r="Q29">
            <v>0</v>
          </cell>
          <cell r="S29">
            <v>0</v>
          </cell>
          <cell r="T29">
            <v>47.8</v>
          </cell>
        </row>
        <row r="30">
          <cell r="E30">
            <v>18.939999999999998</v>
          </cell>
          <cell r="G30">
            <v>0</v>
          </cell>
          <cell r="H30">
            <v>494.27399999999994</v>
          </cell>
          <cell r="K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T30">
            <v>0.22</v>
          </cell>
        </row>
        <row r="31">
          <cell r="E31">
            <v>1.82</v>
          </cell>
          <cell r="G31">
            <v>0</v>
          </cell>
          <cell r="H31">
            <v>5471.5749999999998</v>
          </cell>
          <cell r="K31">
            <v>0</v>
          </cell>
          <cell r="M31">
            <v>0</v>
          </cell>
          <cell r="N31">
            <v>32.010000000000005</v>
          </cell>
          <cell r="Q31">
            <v>80.19</v>
          </cell>
          <cell r="S31">
            <v>0</v>
          </cell>
          <cell r="T31">
            <v>128.47999999999999</v>
          </cell>
        </row>
        <row r="32">
          <cell r="E32">
            <v>8.6199999999999992</v>
          </cell>
          <cell r="G32">
            <v>0</v>
          </cell>
          <cell r="H32">
            <v>4487.3580000000002</v>
          </cell>
          <cell r="K32">
            <v>2.63</v>
          </cell>
          <cell r="M32">
            <v>0</v>
          </cell>
          <cell r="N32">
            <v>60.490000000000009</v>
          </cell>
          <cell r="Q32">
            <v>4.5</v>
          </cell>
          <cell r="S32">
            <v>0</v>
          </cell>
          <cell r="T32">
            <v>271.04999999999995</v>
          </cell>
        </row>
        <row r="34">
          <cell r="E34">
            <v>0.32</v>
          </cell>
          <cell r="G34">
            <v>0</v>
          </cell>
          <cell r="H34">
            <v>5801.75</v>
          </cell>
          <cell r="K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T34">
            <v>0</v>
          </cell>
        </row>
        <row r="35">
          <cell r="E35">
            <v>3.04</v>
          </cell>
          <cell r="G35">
            <v>0</v>
          </cell>
          <cell r="H35">
            <v>4511.4749999999995</v>
          </cell>
          <cell r="K35">
            <v>0</v>
          </cell>
          <cell r="M35">
            <v>0</v>
          </cell>
          <cell r="N35">
            <v>0</v>
          </cell>
          <cell r="Q35">
            <v>0</v>
          </cell>
          <cell r="S35">
            <v>0</v>
          </cell>
          <cell r="T35">
            <v>16.43</v>
          </cell>
        </row>
        <row r="36">
          <cell r="E36">
            <v>4.6700000000000008</v>
          </cell>
          <cell r="G36">
            <v>0</v>
          </cell>
          <cell r="H36">
            <v>5703.1399999999985</v>
          </cell>
          <cell r="K36">
            <v>0</v>
          </cell>
          <cell r="M36">
            <v>0</v>
          </cell>
          <cell r="N36">
            <v>6.33</v>
          </cell>
          <cell r="Q36">
            <v>0</v>
          </cell>
          <cell r="S36">
            <v>0</v>
          </cell>
          <cell r="T36">
            <v>0</v>
          </cell>
        </row>
        <row r="37">
          <cell r="E37">
            <v>2.16</v>
          </cell>
          <cell r="G37">
            <v>0</v>
          </cell>
          <cell r="H37">
            <v>6978.6599999999989</v>
          </cell>
          <cell r="K37">
            <v>0</v>
          </cell>
          <cell r="M37">
            <v>0</v>
          </cell>
          <cell r="N37">
            <v>0</v>
          </cell>
          <cell r="Q37">
            <v>0</v>
          </cell>
          <cell r="S37">
            <v>0</v>
          </cell>
          <cell r="T37">
            <v>0</v>
          </cell>
        </row>
        <row r="40">
          <cell r="E40">
            <v>22.023</v>
          </cell>
          <cell r="G40">
            <v>0</v>
          </cell>
          <cell r="H40">
            <v>14976.528000000002</v>
          </cell>
          <cell r="K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3.04</v>
          </cell>
          <cell r="G41">
            <v>0</v>
          </cell>
          <cell r="H41">
            <v>9652.2509999999929</v>
          </cell>
          <cell r="K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19.182000000000002</v>
          </cell>
          <cell r="G42">
            <v>0</v>
          </cell>
          <cell r="H42">
            <v>23529.090000000004</v>
          </cell>
          <cell r="K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T42">
            <v>0</v>
          </cell>
        </row>
        <row r="43">
          <cell r="E43">
            <v>26.094999999999999</v>
          </cell>
          <cell r="G43">
            <v>0</v>
          </cell>
          <cell r="H43">
            <v>377.66300000000007</v>
          </cell>
          <cell r="K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2.86</v>
          </cell>
          <cell r="G45">
            <v>0</v>
          </cell>
          <cell r="H45">
            <v>14229.79</v>
          </cell>
          <cell r="K45">
            <v>0</v>
          </cell>
          <cell r="M45">
            <v>0</v>
          </cell>
          <cell r="N45">
            <v>0.51</v>
          </cell>
          <cell r="Q45">
            <v>0</v>
          </cell>
          <cell r="S45">
            <v>0</v>
          </cell>
          <cell r="T45">
            <v>0</v>
          </cell>
        </row>
        <row r="46">
          <cell r="E46">
            <v>27.009999999999998</v>
          </cell>
          <cell r="G46">
            <v>0</v>
          </cell>
          <cell r="H46">
            <v>7194.7400000000016</v>
          </cell>
          <cell r="K46">
            <v>0</v>
          </cell>
          <cell r="M46">
            <v>0</v>
          </cell>
          <cell r="N46">
            <v>0.24</v>
          </cell>
          <cell r="Q46">
            <v>0</v>
          </cell>
          <cell r="S46">
            <v>0</v>
          </cell>
          <cell r="T46">
            <v>0</v>
          </cell>
        </row>
        <row r="47">
          <cell r="E47">
            <v>2.4700000000000002</v>
          </cell>
          <cell r="G47">
            <v>0</v>
          </cell>
          <cell r="H47">
            <v>12243.010000000004</v>
          </cell>
          <cell r="K47">
            <v>0</v>
          </cell>
          <cell r="M47">
            <v>0</v>
          </cell>
          <cell r="N47">
            <v>5.34</v>
          </cell>
          <cell r="Q47">
            <v>0</v>
          </cell>
          <cell r="S47">
            <v>0</v>
          </cell>
          <cell r="T47">
            <v>46.550000000000004</v>
          </cell>
        </row>
        <row r="48">
          <cell r="E48">
            <v>9.1649999999999991</v>
          </cell>
          <cell r="G48">
            <v>0</v>
          </cell>
          <cell r="H48">
            <v>11095.082000000006</v>
          </cell>
          <cell r="K48">
            <v>0</v>
          </cell>
          <cell r="M48">
            <v>0</v>
          </cell>
          <cell r="N48">
            <v>6.2</v>
          </cell>
          <cell r="Q48">
            <v>0</v>
          </cell>
          <cell r="S48">
            <v>0</v>
          </cell>
          <cell r="T48">
            <v>0</v>
          </cell>
        </row>
      </sheetData>
      <sheetData sheetId="3">
        <row r="7">
          <cell r="F7">
            <v>0</v>
          </cell>
          <cell r="J7">
            <v>0</v>
          </cell>
          <cell r="L7">
            <v>0</v>
          </cell>
          <cell r="P7">
            <v>0</v>
          </cell>
          <cell r="R7">
            <v>0</v>
          </cell>
        </row>
        <row r="8">
          <cell r="F8">
            <v>0</v>
          </cell>
          <cell r="J8">
            <v>0.47</v>
          </cell>
          <cell r="L8">
            <v>0</v>
          </cell>
          <cell r="P8">
            <v>0</v>
          </cell>
          <cell r="R8">
            <v>0</v>
          </cell>
        </row>
        <row r="9">
          <cell r="F9">
            <v>0</v>
          </cell>
          <cell r="J9">
            <v>0.4</v>
          </cell>
          <cell r="L9">
            <v>0</v>
          </cell>
          <cell r="P9">
            <v>0</v>
          </cell>
          <cell r="R9">
            <v>0</v>
          </cell>
        </row>
        <row r="10">
          <cell r="F10">
            <v>0</v>
          </cell>
          <cell r="J10">
            <v>0</v>
          </cell>
          <cell r="L10">
            <v>0</v>
          </cell>
          <cell r="P10">
            <v>0</v>
          </cell>
          <cell r="R10">
            <v>0</v>
          </cell>
        </row>
        <row r="12">
          <cell r="F12">
            <v>0</v>
          </cell>
          <cell r="J12">
            <v>0.27</v>
          </cell>
          <cell r="L12">
            <v>0</v>
          </cell>
          <cell r="P12">
            <v>0</v>
          </cell>
          <cell r="R12">
            <v>0</v>
          </cell>
        </row>
        <row r="13">
          <cell r="F13">
            <v>0</v>
          </cell>
          <cell r="J13">
            <v>0.1</v>
          </cell>
          <cell r="L13">
            <v>0</v>
          </cell>
          <cell r="P13">
            <v>0</v>
          </cell>
          <cell r="R13">
            <v>0</v>
          </cell>
        </row>
        <row r="14">
          <cell r="F14">
            <v>0</v>
          </cell>
          <cell r="J14">
            <v>2.06</v>
          </cell>
          <cell r="L14">
            <v>0</v>
          </cell>
          <cell r="P14">
            <v>0</v>
          </cell>
          <cell r="R14">
            <v>0</v>
          </cell>
        </row>
        <row r="16">
          <cell r="F16">
            <v>0.19</v>
          </cell>
          <cell r="J16">
            <v>0.03</v>
          </cell>
          <cell r="L16">
            <v>0</v>
          </cell>
          <cell r="P16">
            <v>0.74</v>
          </cell>
          <cell r="R16">
            <v>0</v>
          </cell>
        </row>
        <row r="17">
          <cell r="F17">
            <v>77.06</v>
          </cell>
          <cell r="J17">
            <v>1.03</v>
          </cell>
          <cell r="L17">
            <v>4.09</v>
          </cell>
          <cell r="P17">
            <v>49.84</v>
          </cell>
          <cell r="R17">
            <v>0</v>
          </cell>
        </row>
        <row r="18">
          <cell r="F18">
            <v>0</v>
          </cell>
          <cell r="J18">
            <v>0.03</v>
          </cell>
          <cell r="L18">
            <v>0</v>
          </cell>
          <cell r="P18">
            <v>1.6</v>
          </cell>
          <cell r="R18">
            <v>0</v>
          </cell>
        </row>
        <row r="20">
          <cell r="F20">
            <v>56</v>
          </cell>
          <cell r="J20">
            <v>0.23</v>
          </cell>
          <cell r="L20">
            <v>0</v>
          </cell>
          <cell r="P20">
            <v>56.07</v>
          </cell>
          <cell r="R20">
            <v>0</v>
          </cell>
        </row>
        <row r="21">
          <cell r="F21">
            <v>24.3</v>
          </cell>
          <cell r="J21">
            <v>0</v>
          </cell>
          <cell r="L21">
            <v>0</v>
          </cell>
          <cell r="P21">
            <v>24.3</v>
          </cell>
          <cell r="R21">
            <v>0</v>
          </cell>
        </row>
        <row r="22">
          <cell r="F22">
            <v>269.70999999999998</v>
          </cell>
          <cell r="J22">
            <v>7.0000000000000007E-2</v>
          </cell>
          <cell r="L22">
            <v>12.74</v>
          </cell>
          <cell r="P22">
            <v>300.51</v>
          </cell>
          <cell r="R22">
            <v>5.72</v>
          </cell>
        </row>
        <row r="23">
          <cell r="F23">
            <v>0</v>
          </cell>
          <cell r="J23">
            <v>0.3</v>
          </cell>
          <cell r="L23">
            <v>0</v>
          </cell>
          <cell r="P23">
            <v>0</v>
          </cell>
          <cell r="R23">
            <v>0</v>
          </cell>
        </row>
        <row r="26">
          <cell r="F26">
            <v>0</v>
          </cell>
          <cell r="J26">
            <v>0</v>
          </cell>
          <cell r="L26">
            <v>0</v>
          </cell>
          <cell r="P26">
            <v>57.38</v>
          </cell>
          <cell r="R26">
            <v>0</v>
          </cell>
        </row>
        <row r="27">
          <cell r="F27">
            <v>0</v>
          </cell>
          <cell r="J27">
            <v>1.55</v>
          </cell>
          <cell r="L27">
            <v>0</v>
          </cell>
          <cell r="P27">
            <v>0</v>
          </cell>
          <cell r="R27">
            <v>0</v>
          </cell>
        </row>
        <row r="29">
          <cell r="F29">
            <v>0</v>
          </cell>
          <cell r="J29">
            <v>0</v>
          </cell>
          <cell r="L29">
            <v>0</v>
          </cell>
          <cell r="P29">
            <v>0</v>
          </cell>
          <cell r="R29">
            <v>0</v>
          </cell>
        </row>
        <row r="30"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F32">
            <v>0</v>
          </cell>
          <cell r="J32">
            <v>2.0299999999999998</v>
          </cell>
          <cell r="L32">
            <v>0</v>
          </cell>
          <cell r="P32">
            <v>0</v>
          </cell>
          <cell r="R32">
            <v>0</v>
          </cell>
        </row>
        <row r="34"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F37">
            <v>0</v>
          </cell>
          <cell r="J37">
            <v>0</v>
          </cell>
          <cell r="L37">
            <v>0</v>
          </cell>
          <cell r="P37">
            <v>0.17</v>
          </cell>
          <cell r="R37">
            <v>0</v>
          </cell>
        </row>
        <row r="40"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F45">
            <v>0</v>
          </cell>
          <cell r="J45">
            <v>0</v>
          </cell>
          <cell r="L45">
            <v>0</v>
          </cell>
          <cell r="P45">
            <v>0</v>
          </cell>
          <cell r="R45">
            <v>0</v>
          </cell>
        </row>
        <row r="46"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F48">
            <v>0</v>
          </cell>
          <cell r="J48">
            <v>0</v>
          </cell>
          <cell r="L48">
            <v>0</v>
          </cell>
          <cell r="P48">
            <v>0</v>
          </cell>
          <cell r="R48">
            <v>0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bmaz"/>
      <sheetName val="dec 18"/>
    </sheetNames>
    <sheetDataSet>
      <sheetData sheetId="0" refreshError="1">
        <row r="47">
          <cell r="H47">
            <v>94792.478299999988</v>
          </cell>
        </row>
      </sheetData>
      <sheetData sheetId="1" refreshError="1">
        <row r="48">
          <cell r="E48">
            <v>525.95000000000005</v>
          </cell>
          <cell r="K48">
            <v>17.23</v>
          </cell>
          <cell r="R48">
            <v>5.34</v>
          </cell>
        </row>
      </sheetData>
      <sheetData sheetId="2" refreshError="1">
        <row r="49">
          <cell r="D49">
            <v>631.39699999999993</v>
          </cell>
          <cell r="J49">
            <v>13.091999999999999</v>
          </cell>
          <cell r="Q49">
            <v>1.68</v>
          </cell>
        </row>
      </sheetData>
      <sheetData sheetId="3" refreshError="1"/>
      <sheetData sheetId="4" refreshError="1">
        <row r="51">
          <cell r="N51">
            <v>4962.2130000000006</v>
          </cell>
        </row>
        <row r="52">
          <cell r="N52">
            <v>0</v>
          </cell>
        </row>
      </sheetData>
      <sheetData sheetId="5" refreshError="1">
        <row r="51">
          <cell r="J51">
            <v>0</v>
          </cell>
          <cell r="L51">
            <v>0</v>
          </cell>
        </row>
        <row r="52">
          <cell r="J52">
            <v>0</v>
          </cell>
          <cell r="L52">
            <v>0</v>
          </cell>
        </row>
      </sheetData>
      <sheetData sheetId="6" refreshError="1">
        <row r="56">
          <cell r="J56">
            <v>104325.74429999999</v>
          </cell>
        </row>
      </sheetData>
      <sheetData sheetId="7" refreshError="1">
        <row r="54">
          <cell r="J54">
            <v>439.91400000000004</v>
          </cell>
        </row>
      </sheetData>
      <sheetData sheetId="8" refreshError="1">
        <row r="7">
          <cell r="E7">
            <v>0.64999999999999991</v>
          </cell>
        </row>
        <row r="51">
          <cell r="H51" t="e">
            <v>#REF!</v>
          </cell>
          <cell r="K51" t="e">
            <v>#REF!</v>
          </cell>
        </row>
        <row r="52">
          <cell r="H52" t="e">
            <v>#REF!</v>
          </cell>
          <cell r="K52" t="e">
            <v>#REF!</v>
          </cell>
        </row>
        <row r="56">
          <cell r="J56">
            <v>105296.85729999999</v>
          </cell>
        </row>
      </sheetData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"/>
      <sheetName val="july 2021"/>
      <sheetName val="aug 2021 "/>
      <sheetName val="September 2021"/>
      <sheetName val="october 2021"/>
      <sheetName val="November 2021"/>
      <sheetName val="December 2021"/>
      <sheetName val="January 2022"/>
      <sheetName val="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E16">
            <v>13.055999999999999</v>
          </cell>
        </row>
        <row r="29">
          <cell r="E29">
            <v>54.125999999999998</v>
          </cell>
          <cell r="G29">
            <v>0</v>
          </cell>
          <cell r="H29">
            <v>4448.9530000000004</v>
          </cell>
          <cell r="K29">
            <v>44.72</v>
          </cell>
          <cell r="M29">
            <v>0</v>
          </cell>
          <cell r="N29">
            <v>48.29</v>
          </cell>
          <cell r="Q29">
            <v>90.28</v>
          </cell>
          <cell r="S29">
            <v>0</v>
          </cell>
          <cell r="T29">
            <v>138.08000000000001</v>
          </cell>
        </row>
        <row r="30">
          <cell r="E30">
            <v>95.545000000000002</v>
          </cell>
          <cell r="G30">
            <v>0</v>
          </cell>
          <cell r="H30">
            <v>5854.8640000000005</v>
          </cell>
          <cell r="K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T30">
            <v>0.22</v>
          </cell>
        </row>
        <row r="31">
          <cell r="E31">
            <v>26.178000000000001</v>
          </cell>
          <cell r="G31">
            <v>0</v>
          </cell>
          <cell r="H31">
            <v>3032.8229999999994</v>
          </cell>
          <cell r="K31">
            <v>0</v>
          </cell>
          <cell r="M31">
            <v>0</v>
          </cell>
          <cell r="N31">
            <v>3.1600000000000037</v>
          </cell>
          <cell r="Q31">
            <v>80.19</v>
          </cell>
          <cell r="S31">
            <v>0</v>
          </cell>
          <cell r="T31">
            <v>128.47999999999999</v>
          </cell>
        </row>
        <row r="32">
          <cell r="E32">
            <v>53.216999999999999</v>
          </cell>
          <cell r="G32">
            <v>0</v>
          </cell>
          <cell r="H32">
            <v>4403.29</v>
          </cell>
          <cell r="K32">
            <v>8.19</v>
          </cell>
          <cell r="M32">
            <v>0</v>
          </cell>
          <cell r="N32">
            <v>133.6</v>
          </cell>
          <cell r="Q32">
            <v>4.5</v>
          </cell>
          <cell r="S32">
            <v>0</v>
          </cell>
          <cell r="T32">
            <v>271.04999999999995</v>
          </cell>
        </row>
      </sheetData>
      <sheetData sheetId="10">
        <row r="16">
          <cell r="D16">
            <v>0.87</v>
          </cell>
        </row>
        <row r="29">
          <cell r="D29">
            <v>4.84</v>
          </cell>
          <cell r="F29">
            <v>0</v>
          </cell>
          <cell r="J29">
            <v>7.8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6.47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6.48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1.21</v>
          </cell>
          <cell r="F32">
            <v>0</v>
          </cell>
          <cell r="J32">
            <v>0.24</v>
          </cell>
          <cell r="L32">
            <v>0</v>
          </cell>
          <cell r="P32">
            <v>0</v>
          </cell>
          <cell r="R32">
            <v>0</v>
          </cell>
        </row>
      </sheetData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"/>
      <sheetName val="july 2021"/>
      <sheetName val="aug 2021 "/>
      <sheetName val="September 2021"/>
      <sheetName val="october 2021"/>
      <sheetName val="November 2021"/>
      <sheetName val="December 2021"/>
      <sheetName val="January 2022"/>
      <sheetName val="February 2022"/>
      <sheetName val="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E7">
            <v>0</v>
          </cell>
          <cell r="G7">
            <v>101.33999999999999</v>
          </cell>
          <cell r="H7">
            <v>561.05000000000064</v>
          </cell>
          <cell r="K7">
            <v>4.3100000000000005</v>
          </cell>
          <cell r="M7">
            <v>0</v>
          </cell>
          <cell r="N7">
            <v>197.50499999999994</v>
          </cell>
          <cell r="Q7">
            <v>2.66</v>
          </cell>
          <cell r="S7">
            <v>46</v>
          </cell>
          <cell r="T7">
            <v>164.57000000000008</v>
          </cell>
        </row>
        <row r="8">
          <cell r="E8">
            <v>0.87</v>
          </cell>
          <cell r="G8">
            <v>0.39</v>
          </cell>
          <cell r="H8">
            <v>497.47500000000002</v>
          </cell>
          <cell r="K8">
            <v>10.59</v>
          </cell>
          <cell r="M8">
            <v>0</v>
          </cell>
          <cell r="N8">
            <v>117.855</v>
          </cell>
          <cell r="Q8">
            <v>11.54</v>
          </cell>
          <cell r="S8">
            <v>0</v>
          </cell>
          <cell r="T8">
            <v>176.10000000000002</v>
          </cell>
        </row>
        <row r="9">
          <cell r="E9">
            <v>0</v>
          </cell>
          <cell r="G9">
            <v>0</v>
          </cell>
          <cell r="H9">
            <v>743.9599999999997</v>
          </cell>
          <cell r="K9">
            <v>11.232000000000001</v>
          </cell>
          <cell r="M9">
            <v>0</v>
          </cell>
          <cell r="N9">
            <v>196.36600000000004</v>
          </cell>
          <cell r="Q9">
            <v>0</v>
          </cell>
          <cell r="S9">
            <v>0</v>
          </cell>
          <cell r="T9">
            <v>141.44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2.7740000000000005</v>
          </cell>
          <cell r="M10">
            <v>0</v>
          </cell>
          <cell r="N10">
            <v>141.93900000000008</v>
          </cell>
          <cell r="Q10">
            <v>0</v>
          </cell>
          <cell r="S10">
            <v>0</v>
          </cell>
          <cell r="T10">
            <v>233.16999999999996</v>
          </cell>
        </row>
        <row r="12">
          <cell r="E12">
            <v>0</v>
          </cell>
          <cell r="G12">
            <v>97.97</v>
          </cell>
          <cell r="H12">
            <v>1746.6599999999992</v>
          </cell>
          <cell r="K12">
            <v>1.5900000000000003</v>
          </cell>
          <cell r="M12">
            <v>0</v>
          </cell>
          <cell r="N12">
            <v>121.393</v>
          </cell>
          <cell r="Q12">
            <v>107.83</v>
          </cell>
          <cell r="S12">
            <v>0.5</v>
          </cell>
          <cell r="T12">
            <v>532.28</v>
          </cell>
        </row>
        <row r="13">
          <cell r="E13">
            <v>0</v>
          </cell>
          <cell r="G13">
            <v>0</v>
          </cell>
          <cell r="H13">
            <v>1023.7699999999998</v>
          </cell>
          <cell r="K13">
            <v>4.8499999999999996</v>
          </cell>
          <cell r="M13">
            <v>0</v>
          </cell>
          <cell r="N13">
            <v>147.30400000000006</v>
          </cell>
          <cell r="Q13">
            <v>0.54</v>
          </cell>
          <cell r="S13">
            <v>0</v>
          </cell>
          <cell r="T13">
            <v>85.86</v>
          </cell>
        </row>
        <row r="14">
          <cell r="E14">
            <v>0.15</v>
          </cell>
          <cell r="G14">
            <v>0</v>
          </cell>
          <cell r="H14">
            <v>2084.5799999999995</v>
          </cell>
          <cell r="K14">
            <v>12.706999999999999</v>
          </cell>
          <cell r="M14">
            <v>0</v>
          </cell>
          <cell r="N14">
            <v>192.11399999999998</v>
          </cell>
          <cell r="Q14">
            <v>17.099999999999998</v>
          </cell>
          <cell r="S14">
            <v>0</v>
          </cell>
          <cell r="T14">
            <v>335.25999999999993</v>
          </cell>
        </row>
        <row r="16">
          <cell r="E16">
            <v>13.925999999999998</v>
          </cell>
          <cell r="G16">
            <v>51.060000000000009</v>
          </cell>
          <cell r="H16">
            <v>1751.9019999999991</v>
          </cell>
          <cell r="K16">
            <v>1.3959999999999999</v>
          </cell>
          <cell r="M16">
            <v>0</v>
          </cell>
          <cell r="N16">
            <v>110.82000000000002</v>
          </cell>
          <cell r="Q16">
            <v>32.650000000000006</v>
          </cell>
          <cell r="S16">
            <v>0</v>
          </cell>
          <cell r="T16">
            <v>109.35899999999998</v>
          </cell>
        </row>
        <row r="17">
          <cell r="E17">
            <v>0</v>
          </cell>
          <cell r="G17">
            <v>77.06</v>
          </cell>
          <cell r="H17">
            <v>199.43399999999986</v>
          </cell>
          <cell r="K17">
            <v>9.17</v>
          </cell>
          <cell r="M17">
            <v>4.09</v>
          </cell>
          <cell r="N17">
            <v>21.896999999999991</v>
          </cell>
          <cell r="Q17">
            <v>50.24</v>
          </cell>
          <cell r="S17">
            <v>0</v>
          </cell>
          <cell r="T17">
            <v>408.27100000000002</v>
          </cell>
        </row>
        <row r="18">
          <cell r="E18">
            <v>2.0100000000000002</v>
          </cell>
          <cell r="G18">
            <v>0</v>
          </cell>
          <cell r="H18">
            <v>801.81499999999926</v>
          </cell>
          <cell r="K18">
            <v>0.15</v>
          </cell>
          <cell r="M18">
            <v>0</v>
          </cell>
          <cell r="N18">
            <v>16.31999999999999</v>
          </cell>
          <cell r="Q18">
            <v>2.3400000000000003</v>
          </cell>
          <cell r="S18">
            <v>0</v>
          </cell>
          <cell r="T18">
            <v>62.798000000000009</v>
          </cell>
        </row>
        <row r="20">
          <cell r="E20">
            <v>9.7349999999999994</v>
          </cell>
          <cell r="G20">
            <v>56</v>
          </cell>
          <cell r="H20">
            <v>1203.5449999999994</v>
          </cell>
          <cell r="K20">
            <v>3.9360000000000004</v>
          </cell>
          <cell r="M20">
            <v>0</v>
          </cell>
          <cell r="N20">
            <v>151.11100000000002</v>
          </cell>
          <cell r="Q20">
            <v>56.927</v>
          </cell>
          <cell r="S20">
            <v>0</v>
          </cell>
          <cell r="T20">
            <v>341.65099999999995</v>
          </cell>
        </row>
        <row r="21">
          <cell r="E21">
            <v>0.1</v>
          </cell>
          <cell r="G21">
            <v>98.039999999999992</v>
          </cell>
          <cell r="H21">
            <v>142.68999999999988</v>
          </cell>
          <cell r="K21">
            <v>25.37</v>
          </cell>
          <cell r="M21">
            <v>0</v>
          </cell>
          <cell r="N21">
            <v>49.97300000000002</v>
          </cell>
          <cell r="Q21">
            <v>114.57</v>
          </cell>
          <cell r="S21">
            <v>0</v>
          </cell>
          <cell r="T21">
            <v>266.5</v>
          </cell>
        </row>
        <row r="22">
          <cell r="E22">
            <v>0</v>
          </cell>
          <cell r="G22">
            <v>269.70999999999998</v>
          </cell>
          <cell r="H22">
            <v>406.7999999999999</v>
          </cell>
          <cell r="K22">
            <v>2.2400000000000002</v>
          </cell>
          <cell r="M22">
            <v>12.74</v>
          </cell>
          <cell r="N22">
            <v>15.410000000000005</v>
          </cell>
          <cell r="Q22">
            <v>300.57</v>
          </cell>
          <cell r="S22">
            <v>5.72</v>
          </cell>
          <cell r="T22">
            <v>585.8599999999999</v>
          </cell>
        </row>
        <row r="23">
          <cell r="E23">
            <v>41.935999999999993</v>
          </cell>
          <cell r="G23">
            <v>0</v>
          </cell>
          <cell r="H23">
            <v>1180.1119999999999</v>
          </cell>
          <cell r="K23">
            <v>1.8239999999999998</v>
          </cell>
          <cell r="M23">
            <v>0</v>
          </cell>
          <cell r="N23">
            <v>11.973999999999997</v>
          </cell>
          <cell r="Q23">
            <v>101.00500000000001</v>
          </cell>
          <cell r="S23">
            <v>89.99</v>
          </cell>
          <cell r="T23">
            <v>156.58500000000001</v>
          </cell>
        </row>
        <row r="26">
          <cell r="E26">
            <v>81.445000000000007</v>
          </cell>
          <cell r="G26">
            <v>0</v>
          </cell>
          <cell r="H26">
            <v>1175.1719999999993</v>
          </cell>
          <cell r="K26">
            <v>0</v>
          </cell>
          <cell r="M26">
            <v>0</v>
          </cell>
          <cell r="N26">
            <v>0</v>
          </cell>
          <cell r="Q26">
            <v>96.1</v>
          </cell>
          <cell r="S26">
            <v>0</v>
          </cell>
          <cell r="T26">
            <v>96.1</v>
          </cell>
        </row>
        <row r="27">
          <cell r="E27">
            <v>110.59</v>
          </cell>
          <cell r="G27">
            <v>0</v>
          </cell>
          <cell r="H27">
            <v>10266.166999999992</v>
          </cell>
          <cell r="K27">
            <v>40.11</v>
          </cell>
          <cell r="M27">
            <v>0</v>
          </cell>
          <cell r="N27">
            <v>371.62499999999994</v>
          </cell>
          <cell r="Q27">
            <v>0.06</v>
          </cell>
          <cell r="S27">
            <v>0</v>
          </cell>
          <cell r="T27">
            <v>75.02000000000001</v>
          </cell>
        </row>
        <row r="29">
          <cell r="E29">
            <v>58.965999999999994</v>
          </cell>
          <cell r="G29">
            <v>0</v>
          </cell>
          <cell r="H29">
            <v>4453.7930000000006</v>
          </cell>
          <cell r="K29">
            <v>52.519999999999996</v>
          </cell>
          <cell r="M29">
            <v>0</v>
          </cell>
          <cell r="N29">
            <v>56.089999999999996</v>
          </cell>
          <cell r="Q29">
            <v>90.28</v>
          </cell>
          <cell r="S29">
            <v>0</v>
          </cell>
          <cell r="T29">
            <v>138.08000000000001</v>
          </cell>
        </row>
        <row r="30">
          <cell r="E30">
            <v>102.015</v>
          </cell>
          <cell r="G30">
            <v>0</v>
          </cell>
          <cell r="H30">
            <v>5861.3340000000007</v>
          </cell>
          <cell r="K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T30">
            <v>0.22</v>
          </cell>
        </row>
        <row r="31">
          <cell r="E31">
            <v>32.658000000000001</v>
          </cell>
          <cell r="G31">
            <v>0</v>
          </cell>
          <cell r="H31">
            <v>3039.3029999999994</v>
          </cell>
          <cell r="K31">
            <v>0</v>
          </cell>
          <cell r="M31">
            <v>0</v>
          </cell>
          <cell r="N31">
            <v>3.1600000000000037</v>
          </cell>
          <cell r="Q31">
            <v>80.19</v>
          </cell>
          <cell r="S31">
            <v>0</v>
          </cell>
          <cell r="T31">
            <v>128.47999999999999</v>
          </cell>
        </row>
        <row r="32">
          <cell r="E32">
            <v>54.427</v>
          </cell>
          <cell r="G32">
            <v>0</v>
          </cell>
          <cell r="H32">
            <v>4404.5</v>
          </cell>
          <cell r="K32">
            <v>8.43</v>
          </cell>
          <cell r="M32">
            <v>0</v>
          </cell>
          <cell r="N32">
            <v>133.84</v>
          </cell>
          <cell r="Q32">
            <v>4.5</v>
          </cell>
          <cell r="S32">
            <v>0</v>
          </cell>
          <cell r="T32">
            <v>271.04999999999995</v>
          </cell>
        </row>
        <row r="34">
          <cell r="E34">
            <v>48.9</v>
          </cell>
          <cell r="G34">
            <v>0</v>
          </cell>
          <cell r="H34">
            <v>5850.3300000000008</v>
          </cell>
          <cell r="K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T34">
            <v>0</v>
          </cell>
        </row>
        <row r="35">
          <cell r="E35">
            <v>81.19</v>
          </cell>
          <cell r="G35">
            <v>0</v>
          </cell>
          <cell r="H35">
            <v>4589.625</v>
          </cell>
          <cell r="K35">
            <v>0.1</v>
          </cell>
          <cell r="M35">
            <v>0</v>
          </cell>
          <cell r="N35">
            <v>0.1</v>
          </cell>
          <cell r="Q35">
            <v>0</v>
          </cell>
          <cell r="S35">
            <v>0</v>
          </cell>
          <cell r="T35">
            <v>16.43</v>
          </cell>
        </row>
        <row r="36">
          <cell r="E36">
            <v>8.7700000000000014</v>
          </cell>
          <cell r="G36">
            <v>0</v>
          </cell>
          <cell r="H36">
            <v>19366.370000000003</v>
          </cell>
          <cell r="K36">
            <v>2.17</v>
          </cell>
          <cell r="M36">
            <v>0</v>
          </cell>
          <cell r="N36">
            <v>8.5</v>
          </cell>
          <cell r="Q36">
            <v>0</v>
          </cell>
          <cell r="S36">
            <v>0</v>
          </cell>
          <cell r="T36">
            <v>0</v>
          </cell>
        </row>
        <row r="37">
          <cell r="E37">
            <v>16.399999999999999</v>
          </cell>
          <cell r="G37">
            <v>0</v>
          </cell>
          <cell r="H37">
            <v>6992.8999999999987</v>
          </cell>
          <cell r="K37">
            <v>0</v>
          </cell>
          <cell r="M37">
            <v>0</v>
          </cell>
          <cell r="N37">
            <v>0</v>
          </cell>
          <cell r="Q37">
            <v>3.44</v>
          </cell>
          <cell r="S37">
            <v>0</v>
          </cell>
          <cell r="T37">
            <v>3.44</v>
          </cell>
        </row>
        <row r="40">
          <cell r="E40">
            <v>99.262999999999991</v>
          </cell>
          <cell r="G40">
            <v>0</v>
          </cell>
          <cell r="H40">
            <v>13752.688000000002</v>
          </cell>
          <cell r="K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235.17500000000001</v>
          </cell>
          <cell r="G41">
            <v>0</v>
          </cell>
          <cell r="H41">
            <v>9884.3859999999913</v>
          </cell>
          <cell r="K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129.58599999999998</v>
          </cell>
          <cell r="G42">
            <v>0</v>
          </cell>
          <cell r="H42">
            <v>23639.493999999999</v>
          </cell>
          <cell r="K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T42">
            <v>0</v>
          </cell>
        </row>
        <row r="43">
          <cell r="E43">
            <v>85.105000000000004</v>
          </cell>
          <cell r="G43">
            <v>0</v>
          </cell>
          <cell r="H43">
            <v>2069.3629999999998</v>
          </cell>
          <cell r="K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109.9</v>
          </cell>
          <cell r="G45">
            <v>43.16</v>
          </cell>
          <cell r="H45">
            <v>14086.099999999999</v>
          </cell>
          <cell r="K45">
            <v>3.06</v>
          </cell>
          <cell r="M45">
            <v>0</v>
          </cell>
          <cell r="N45">
            <v>3.5700000000000003</v>
          </cell>
          <cell r="Q45">
            <v>5.75</v>
          </cell>
          <cell r="S45">
            <v>0</v>
          </cell>
          <cell r="T45">
            <v>5.75</v>
          </cell>
        </row>
        <row r="46">
          <cell r="E46">
            <v>106.59</v>
          </cell>
          <cell r="G46">
            <v>0</v>
          </cell>
          <cell r="H46">
            <v>7226.55</v>
          </cell>
          <cell r="K46">
            <v>0</v>
          </cell>
          <cell r="M46">
            <v>0</v>
          </cell>
          <cell r="N46">
            <v>0</v>
          </cell>
          <cell r="Q46">
            <v>3.9</v>
          </cell>
          <cell r="S46">
            <v>0</v>
          </cell>
          <cell r="T46">
            <v>3.9</v>
          </cell>
        </row>
        <row r="47">
          <cell r="E47">
            <v>65.239999999999995</v>
          </cell>
          <cell r="G47">
            <v>0</v>
          </cell>
          <cell r="H47">
            <v>12266.040000000003</v>
          </cell>
          <cell r="K47">
            <v>0</v>
          </cell>
          <cell r="M47">
            <v>0</v>
          </cell>
          <cell r="N47">
            <v>1.2999999999999998</v>
          </cell>
          <cell r="Q47">
            <v>19.91</v>
          </cell>
          <cell r="S47">
            <v>0</v>
          </cell>
          <cell r="T47">
            <v>66.460000000000008</v>
          </cell>
        </row>
        <row r="48">
          <cell r="E48">
            <v>37.624999999999993</v>
          </cell>
          <cell r="G48">
            <v>0</v>
          </cell>
          <cell r="H48">
            <v>11087.012000000008</v>
          </cell>
          <cell r="K48">
            <v>0</v>
          </cell>
          <cell r="M48">
            <v>0</v>
          </cell>
          <cell r="N48">
            <v>0</v>
          </cell>
          <cell r="Q48">
            <v>15</v>
          </cell>
          <cell r="S48">
            <v>0</v>
          </cell>
          <cell r="T48">
            <v>15</v>
          </cell>
        </row>
      </sheetData>
      <sheetData sheetId="11" refreshError="1">
        <row r="7">
          <cell r="D7">
            <v>0</v>
          </cell>
          <cell r="F7">
            <v>31.52</v>
          </cell>
          <cell r="J7">
            <v>0.12</v>
          </cell>
          <cell r="L7">
            <v>0</v>
          </cell>
          <cell r="P7">
            <v>1</v>
          </cell>
          <cell r="R7">
            <v>0</v>
          </cell>
        </row>
        <row r="8">
          <cell r="D8">
            <v>0</v>
          </cell>
          <cell r="F8">
            <v>0</v>
          </cell>
          <cell r="J8">
            <v>0.19</v>
          </cell>
          <cell r="L8">
            <v>0</v>
          </cell>
          <cell r="P8">
            <v>5.77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0.435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0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93.17</v>
          </cell>
          <cell r="J12">
            <v>0.12</v>
          </cell>
          <cell r="L12">
            <v>0</v>
          </cell>
          <cell r="P12">
            <v>36.150000000000006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0.49</v>
          </cell>
          <cell r="L13">
            <v>0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0.37</v>
          </cell>
          <cell r="L14">
            <v>0</v>
          </cell>
          <cell r="P14">
            <v>8.4499999999999993</v>
          </cell>
          <cell r="R14">
            <v>0</v>
          </cell>
        </row>
        <row r="16">
          <cell r="D16">
            <v>6.37</v>
          </cell>
          <cell r="F16">
            <v>0.87</v>
          </cell>
          <cell r="J16">
            <v>0.06</v>
          </cell>
          <cell r="L16">
            <v>0</v>
          </cell>
          <cell r="P16">
            <v>1.29</v>
          </cell>
          <cell r="R16">
            <v>0</v>
          </cell>
        </row>
        <row r="17">
          <cell r="D17">
            <v>0</v>
          </cell>
          <cell r="F17">
            <v>0</v>
          </cell>
          <cell r="J17">
            <v>0.03</v>
          </cell>
          <cell r="L17">
            <v>0</v>
          </cell>
          <cell r="P17">
            <v>0</v>
          </cell>
          <cell r="R17">
            <v>0</v>
          </cell>
        </row>
        <row r="18">
          <cell r="D18">
            <v>0</v>
          </cell>
          <cell r="F18">
            <v>131.94999999999999</v>
          </cell>
          <cell r="J18">
            <v>0</v>
          </cell>
          <cell r="L18">
            <v>0</v>
          </cell>
          <cell r="P18">
            <v>131.94999999999999</v>
          </cell>
          <cell r="R18">
            <v>0</v>
          </cell>
        </row>
        <row r="20">
          <cell r="D20">
            <v>0</v>
          </cell>
          <cell r="F20">
            <v>0</v>
          </cell>
          <cell r="J20">
            <v>1.05</v>
          </cell>
          <cell r="L20">
            <v>0</v>
          </cell>
          <cell r="P20">
            <v>0</v>
          </cell>
          <cell r="R20">
            <v>0</v>
          </cell>
        </row>
        <row r="21">
          <cell r="D21">
            <v>0</v>
          </cell>
          <cell r="F21">
            <v>0</v>
          </cell>
          <cell r="J21">
            <v>7.0000000000000007E-2</v>
          </cell>
          <cell r="L21">
            <v>0</v>
          </cell>
          <cell r="P21">
            <v>0</v>
          </cell>
          <cell r="R21">
            <v>0</v>
          </cell>
        </row>
        <row r="22">
          <cell r="D22">
            <v>0.08</v>
          </cell>
          <cell r="F22">
            <v>0</v>
          </cell>
          <cell r="J22">
            <v>0</v>
          </cell>
          <cell r="L22">
            <v>0</v>
          </cell>
          <cell r="P22">
            <v>0</v>
          </cell>
          <cell r="R22">
            <v>0</v>
          </cell>
        </row>
        <row r="23">
          <cell r="D23">
            <v>2.5</v>
          </cell>
          <cell r="F23">
            <v>3.4</v>
          </cell>
          <cell r="J23">
            <v>0.14000000000000001</v>
          </cell>
          <cell r="L23">
            <v>0</v>
          </cell>
          <cell r="P23">
            <v>4</v>
          </cell>
          <cell r="R23">
            <v>0</v>
          </cell>
        </row>
        <row r="26">
          <cell r="D26">
            <v>3.19</v>
          </cell>
          <cell r="F26">
            <v>0</v>
          </cell>
          <cell r="J26">
            <v>0</v>
          </cell>
          <cell r="L26">
            <v>0</v>
          </cell>
          <cell r="P26">
            <v>11.46</v>
          </cell>
          <cell r="R26">
            <v>0</v>
          </cell>
        </row>
        <row r="27">
          <cell r="D27">
            <v>14.24</v>
          </cell>
          <cell r="F27">
            <v>0</v>
          </cell>
          <cell r="J27">
            <v>3.77</v>
          </cell>
          <cell r="L27">
            <v>0</v>
          </cell>
          <cell r="P27">
            <v>0</v>
          </cell>
          <cell r="R27">
            <v>0</v>
          </cell>
        </row>
        <row r="29">
          <cell r="D29">
            <v>5.27</v>
          </cell>
          <cell r="F29">
            <v>0</v>
          </cell>
          <cell r="J29">
            <v>7.8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14.39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25.09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28.48</v>
          </cell>
          <cell r="F32">
            <v>0</v>
          </cell>
          <cell r="J32">
            <v>0</v>
          </cell>
          <cell r="L32">
            <v>0</v>
          </cell>
          <cell r="P32">
            <v>0</v>
          </cell>
          <cell r="R32">
            <v>0</v>
          </cell>
        </row>
        <row r="34">
          <cell r="D34">
            <v>7.77</v>
          </cell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16.14</v>
          </cell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D36">
            <v>0.5</v>
          </cell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D37">
            <v>13.9</v>
          </cell>
          <cell r="F37">
            <v>0</v>
          </cell>
          <cell r="J37">
            <v>0</v>
          </cell>
          <cell r="L37">
            <v>0</v>
          </cell>
          <cell r="P37">
            <v>0</v>
          </cell>
          <cell r="R37">
            <v>0.34</v>
          </cell>
        </row>
        <row r="40">
          <cell r="D40">
            <v>7.35</v>
          </cell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D41">
            <v>8.27</v>
          </cell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D42">
            <v>28.81</v>
          </cell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D43">
            <v>7.76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16.45</v>
          </cell>
          <cell r="F45">
            <v>0</v>
          </cell>
          <cell r="J45">
            <v>1.53</v>
          </cell>
          <cell r="L45">
            <v>0</v>
          </cell>
          <cell r="P45">
            <v>6.23</v>
          </cell>
          <cell r="R45">
            <v>0</v>
          </cell>
        </row>
        <row r="46">
          <cell r="D46">
            <v>13.15</v>
          </cell>
          <cell r="F46">
            <v>0</v>
          </cell>
          <cell r="J46">
            <v>0</v>
          </cell>
          <cell r="L46">
            <v>0</v>
          </cell>
          <cell r="P46">
            <v>2</v>
          </cell>
          <cell r="R46">
            <v>0</v>
          </cell>
        </row>
        <row r="47">
          <cell r="D47">
            <v>17.13</v>
          </cell>
          <cell r="F47">
            <v>0</v>
          </cell>
          <cell r="J47">
            <v>0</v>
          </cell>
          <cell r="L47">
            <v>0</v>
          </cell>
          <cell r="P47">
            <v>9.91</v>
          </cell>
          <cell r="R47">
            <v>0</v>
          </cell>
        </row>
        <row r="48">
          <cell r="D48">
            <v>0.6</v>
          </cell>
          <cell r="F48">
            <v>0</v>
          </cell>
          <cell r="J48">
            <v>0</v>
          </cell>
          <cell r="L48">
            <v>0</v>
          </cell>
          <cell r="P48">
            <v>7.5</v>
          </cell>
          <cell r="R48">
            <v>0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view="pageBreakPreview" topLeftCell="J1" zoomScale="60" zoomScaleNormal="48" workbookViewId="0">
      <pane ySplit="6" topLeftCell="A37" activePane="bottomLeft" state="frozen"/>
      <selection pane="bottomLeft" activeCell="M54" sqref="M54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9.28515625" style="107" customWidth="1"/>
    <col min="4" max="4" width="20.85546875" style="107" customWidth="1"/>
    <col min="5" max="5" width="26.42578125" style="107" customWidth="1"/>
    <col min="6" max="6" width="20.85546875" style="107" customWidth="1"/>
    <col min="7" max="7" width="26.5703125" style="107" customWidth="1"/>
    <col min="8" max="8" width="30.85546875" style="107" customWidth="1"/>
    <col min="9" max="9" width="23" style="129" customWidth="1"/>
    <col min="10" max="10" width="25.85546875" style="107" customWidth="1"/>
    <col min="11" max="12" width="21.28515625" style="107" customWidth="1"/>
    <col min="13" max="13" width="32.28515625" style="107" customWidth="1"/>
    <col min="14" max="14" width="28.425781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23.5703125" style="123" customWidth="1"/>
    <col min="21" max="21" width="31.8554687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04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</row>
    <row r="2" spans="1:22" ht="15" customHeight="1" x14ac:dyDescent="0.35">
      <c r="A2" s="306" t="s">
        <v>72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</row>
    <row r="3" spans="1:22" ht="32.25" customHeight="1" x14ac:dyDescent="0.35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</row>
    <row r="4" spans="1:22" s="108" customFormat="1" ht="43.5" customHeight="1" x14ac:dyDescent="0.25">
      <c r="A4" s="304" t="s">
        <v>1</v>
      </c>
      <c r="B4" s="304" t="s">
        <v>2</v>
      </c>
      <c r="C4" s="304" t="s">
        <v>3</v>
      </c>
      <c r="D4" s="304"/>
      <c r="E4" s="304"/>
      <c r="F4" s="304"/>
      <c r="G4" s="304"/>
      <c r="H4" s="304"/>
      <c r="I4" s="304" t="s">
        <v>4</v>
      </c>
      <c r="J4" s="307"/>
      <c r="K4" s="307"/>
      <c r="L4" s="307"/>
      <c r="M4" s="307"/>
      <c r="N4" s="307"/>
      <c r="O4" s="304" t="s">
        <v>5</v>
      </c>
      <c r="P4" s="307"/>
      <c r="Q4" s="307"/>
      <c r="R4" s="307"/>
      <c r="S4" s="307"/>
      <c r="T4" s="307"/>
      <c r="U4" s="167"/>
    </row>
    <row r="5" spans="1:22" s="108" customFormat="1" ht="54.75" customHeight="1" x14ac:dyDescent="0.25">
      <c r="A5" s="307"/>
      <c r="B5" s="307"/>
      <c r="C5" s="304" t="s">
        <v>6</v>
      </c>
      <c r="D5" s="304" t="s">
        <v>7</v>
      </c>
      <c r="E5" s="304"/>
      <c r="F5" s="304" t="s">
        <v>8</v>
      </c>
      <c r="G5" s="304"/>
      <c r="H5" s="304" t="s">
        <v>9</v>
      </c>
      <c r="I5" s="304" t="s">
        <v>6</v>
      </c>
      <c r="J5" s="304" t="s">
        <v>7</v>
      </c>
      <c r="K5" s="304"/>
      <c r="L5" s="304" t="s">
        <v>8</v>
      </c>
      <c r="M5" s="304"/>
      <c r="N5" s="304" t="s">
        <v>9</v>
      </c>
      <c r="O5" s="304" t="s">
        <v>6</v>
      </c>
      <c r="P5" s="304" t="s">
        <v>7</v>
      </c>
      <c r="Q5" s="304"/>
      <c r="R5" s="304" t="s">
        <v>8</v>
      </c>
      <c r="S5" s="304"/>
      <c r="T5" s="304" t="s">
        <v>9</v>
      </c>
      <c r="U5" s="304" t="s">
        <v>10</v>
      </c>
    </row>
    <row r="6" spans="1:22" s="108" customFormat="1" ht="38.25" customHeight="1" x14ac:dyDescent="0.25">
      <c r="A6" s="307"/>
      <c r="B6" s="307"/>
      <c r="C6" s="307"/>
      <c r="D6" s="166" t="s">
        <v>11</v>
      </c>
      <c r="E6" s="166" t="s">
        <v>12</v>
      </c>
      <c r="F6" s="166" t="s">
        <v>11</v>
      </c>
      <c r="G6" s="166" t="s">
        <v>12</v>
      </c>
      <c r="H6" s="304"/>
      <c r="I6" s="307"/>
      <c r="J6" s="166" t="s">
        <v>11</v>
      </c>
      <c r="K6" s="166" t="s">
        <v>12</v>
      </c>
      <c r="L6" s="166" t="s">
        <v>11</v>
      </c>
      <c r="M6" s="166" t="s">
        <v>12</v>
      </c>
      <c r="N6" s="304"/>
      <c r="O6" s="307"/>
      <c r="P6" s="166" t="s">
        <v>11</v>
      </c>
      <c r="Q6" s="166" t="s">
        <v>12</v>
      </c>
      <c r="R6" s="166" t="s">
        <v>11</v>
      </c>
      <c r="S6" s="166" t="s">
        <v>12</v>
      </c>
      <c r="T6" s="304"/>
      <c r="U6" s="304"/>
    </row>
    <row r="7" spans="1:22" ht="34.5" customHeight="1" x14ac:dyDescent="0.35">
      <c r="A7" s="167">
        <v>1</v>
      </c>
      <c r="B7" s="167" t="s">
        <v>13</v>
      </c>
      <c r="C7" s="109">
        <v>459.88999999999987</v>
      </c>
      <c r="D7" s="109">
        <v>0</v>
      </c>
      <c r="E7" s="109">
        <v>1.08</v>
      </c>
      <c r="F7" s="109">
        <v>0</v>
      </c>
      <c r="G7" s="109">
        <v>0</v>
      </c>
      <c r="H7" s="109">
        <v>459.88999999999987</v>
      </c>
      <c r="I7" s="109">
        <v>538.59499999999991</v>
      </c>
      <c r="J7" s="109">
        <v>0.08</v>
      </c>
      <c r="K7" s="109">
        <v>13.299999999999999</v>
      </c>
      <c r="L7" s="109">
        <v>0</v>
      </c>
      <c r="M7" s="109">
        <v>0</v>
      </c>
      <c r="N7" s="109">
        <v>538.67499999999995</v>
      </c>
      <c r="O7" s="109">
        <v>70.100000000000009</v>
      </c>
      <c r="P7" s="109">
        <v>0</v>
      </c>
      <c r="Q7" s="109">
        <v>0</v>
      </c>
      <c r="R7" s="109">
        <v>0</v>
      </c>
      <c r="S7" s="109">
        <v>0</v>
      </c>
      <c r="T7" s="109">
        <v>70.100000000000009</v>
      </c>
      <c r="U7" s="109">
        <v>1068.6649999999997</v>
      </c>
    </row>
    <row r="8" spans="1:22" ht="34.5" customHeight="1" x14ac:dyDescent="0.35">
      <c r="A8" s="167">
        <v>2</v>
      </c>
      <c r="B8" s="167" t="s">
        <v>65</v>
      </c>
      <c r="C8" s="109">
        <v>3.64</v>
      </c>
      <c r="D8" s="109">
        <v>0.7</v>
      </c>
      <c r="E8" s="109">
        <v>4.34</v>
      </c>
      <c r="F8" s="109">
        <v>0</v>
      </c>
      <c r="G8" s="109">
        <v>0</v>
      </c>
      <c r="H8" s="109">
        <v>4.34</v>
      </c>
      <c r="I8" s="109">
        <v>51.940000000000012</v>
      </c>
      <c r="J8" s="109">
        <v>1.37</v>
      </c>
      <c r="K8" s="109">
        <v>19.880000000000003</v>
      </c>
      <c r="L8" s="109">
        <v>0</v>
      </c>
      <c r="M8" s="109">
        <v>0</v>
      </c>
      <c r="N8" s="109">
        <v>53.310000000000009</v>
      </c>
      <c r="O8" s="109">
        <v>0.21000000000000002</v>
      </c>
      <c r="P8" s="109">
        <v>0</v>
      </c>
      <c r="Q8" s="109">
        <v>0</v>
      </c>
      <c r="R8" s="109">
        <v>0</v>
      </c>
      <c r="S8" s="109">
        <v>0</v>
      </c>
      <c r="T8" s="109">
        <v>0.21000000000000002</v>
      </c>
      <c r="U8" s="109">
        <v>57.860000000000007</v>
      </c>
    </row>
    <row r="9" spans="1:22" ht="34.5" customHeight="1" x14ac:dyDescent="0.35">
      <c r="A9" s="167">
        <v>3</v>
      </c>
      <c r="B9" s="167" t="s">
        <v>14</v>
      </c>
      <c r="C9" s="109">
        <v>309.7600000000001</v>
      </c>
      <c r="D9" s="109">
        <v>0</v>
      </c>
      <c r="E9" s="109">
        <v>0</v>
      </c>
      <c r="F9" s="109">
        <v>0</v>
      </c>
      <c r="G9" s="109">
        <v>0</v>
      </c>
      <c r="H9" s="109">
        <v>309.7600000000001</v>
      </c>
      <c r="I9" s="109">
        <v>437.78000000000014</v>
      </c>
      <c r="J9" s="109">
        <v>0.25</v>
      </c>
      <c r="K9" s="109">
        <v>17.55</v>
      </c>
      <c r="L9" s="109">
        <v>0</v>
      </c>
      <c r="M9" s="109">
        <v>0</v>
      </c>
      <c r="N9" s="109">
        <v>438.03000000000014</v>
      </c>
      <c r="O9" s="109">
        <v>44.809999999999995</v>
      </c>
      <c r="P9" s="109">
        <v>0</v>
      </c>
      <c r="Q9" s="109">
        <v>0.49</v>
      </c>
      <c r="R9" s="109">
        <v>0</v>
      </c>
      <c r="S9" s="109">
        <v>0</v>
      </c>
      <c r="T9" s="109">
        <v>44.809999999999995</v>
      </c>
      <c r="U9" s="109">
        <v>792.60000000000014</v>
      </c>
    </row>
    <row r="10" spans="1:22" s="111" customFormat="1" ht="34.5" customHeight="1" x14ac:dyDescent="0.4">
      <c r="A10" s="167">
        <v>4</v>
      </c>
      <c r="B10" s="167" t="s">
        <v>15</v>
      </c>
      <c r="C10" s="109">
        <v>7.36</v>
      </c>
      <c r="D10" s="109">
        <v>0</v>
      </c>
      <c r="E10" s="109">
        <v>0</v>
      </c>
      <c r="F10" s="109">
        <v>0</v>
      </c>
      <c r="G10" s="109">
        <v>0</v>
      </c>
      <c r="H10" s="109">
        <v>7.36</v>
      </c>
      <c r="I10" s="109">
        <v>473.49999999999989</v>
      </c>
      <c r="J10" s="109">
        <v>0.17</v>
      </c>
      <c r="K10" s="109">
        <v>125.39</v>
      </c>
      <c r="L10" s="109">
        <v>0</v>
      </c>
      <c r="M10" s="109">
        <v>0</v>
      </c>
      <c r="N10" s="109">
        <v>473.6699999999999</v>
      </c>
      <c r="O10" s="109">
        <v>0.8</v>
      </c>
      <c r="P10" s="109">
        <v>0</v>
      </c>
      <c r="Q10" s="109">
        <v>0.2</v>
      </c>
      <c r="R10" s="109">
        <v>0</v>
      </c>
      <c r="S10" s="109">
        <v>0</v>
      </c>
      <c r="T10" s="109">
        <v>0.8</v>
      </c>
      <c r="U10" s="109">
        <v>481.82999999999993</v>
      </c>
      <c r="V10" s="110"/>
    </row>
    <row r="11" spans="1:22" s="111" customFormat="1" ht="34.5" customHeight="1" x14ac:dyDescent="0.4">
      <c r="A11" s="166"/>
      <c r="B11" s="166" t="s">
        <v>16</v>
      </c>
      <c r="C11" s="110">
        <v>780.65</v>
      </c>
      <c r="D11" s="110">
        <v>0.7</v>
      </c>
      <c r="E11" s="110">
        <v>5.42</v>
      </c>
      <c r="F11" s="110">
        <v>0</v>
      </c>
      <c r="G11" s="110">
        <v>0</v>
      </c>
      <c r="H11" s="110">
        <v>781.35</v>
      </c>
      <c r="I11" s="110">
        <v>1501.8150000000001</v>
      </c>
      <c r="J11" s="110">
        <v>1.87</v>
      </c>
      <c r="K11" s="110">
        <v>176.12</v>
      </c>
      <c r="L11" s="110">
        <v>0</v>
      </c>
      <c r="M11" s="110">
        <v>0</v>
      </c>
      <c r="N11" s="110">
        <v>1503.6849999999999</v>
      </c>
      <c r="O11" s="110">
        <v>115.92</v>
      </c>
      <c r="P11" s="110">
        <v>0</v>
      </c>
      <c r="Q11" s="110">
        <v>0.69</v>
      </c>
      <c r="R11" s="110">
        <v>0</v>
      </c>
      <c r="S11" s="110">
        <v>0</v>
      </c>
      <c r="T11" s="110">
        <v>115.92</v>
      </c>
      <c r="U11" s="110">
        <v>2400.9549999999999</v>
      </c>
    </row>
    <row r="12" spans="1:22" ht="34.5" customHeight="1" x14ac:dyDescent="0.35">
      <c r="A12" s="167">
        <v>5</v>
      </c>
      <c r="B12" s="167" t="s">
        <v>17</v>
      </c>
      <c r="C12" s="109">
        <v>567.25999999999965</v>
      </c>
      <c r="D12" s="109">
        <v>0</v>
      </c>
      <c r="E12" s="109">
        <v>0</v>
      </c>
      <c r="F12" s="109">
        <v>0</v>
      </c>
      <c r="G12" s="109">
        <v>0</v>
      </c>
      <c r="H12" s="109">
        <v>567.25999999999965</v>
      </c>
      <c r="I12" s="109">
        <v>704.86999999999978</v>
      </c>
      <c r="J12" s="109">
        <v>0.35</v>
      </c>
      <c r="K12" s="109">
        <v>29.43</v>
      </c>
      <c r="L12" s="109">
        <v>0</v>
      </c>
      <c r="M12" s="109">
        <v>0</v>
      </c>
      <c r="N12" s="109">
        <v>705.2199999999998</v>
      </c>
      <c r="O12" s="109">
        <v>40.430000000000007</v>
      </c>
      <c r="P12" s="109">
        <v>0</v>
      </c>
      <c r="Q12" s="109">
        <v>0</v>
      </c>
      <c r="R12" s="109">
        <v>0</v>
      </c>
      <c r="S12" s="109">
        <v>0</v>
      </c>
      <c r="T12" s="109">
        <v>40.430000000000007</v>
      </c>
      <c r="U12" s="109">
        <v>1312.9099999999996</v>
      </c>
    </row>
    <row r="13" spans="1:22" ht="34.5" customHeight="1" x14ac:dyDescent="0.35">
      <c r="A13" s="167">
        <v>6</v>
      </c>
      <c r="B13" s="167" t="s">
        <v>18</v>
      </c>
      <c r="C13" s="109">
        <v>315.62000000000012</v>
      </c>
      <c r="D13" s="109">
        <v>0</v>
      </c>
      <c r="E13" s="109">
        <v>0.86</v>
      </c>
      <c r="F13" s="109">
        <v>0</v>
      </c>
      <c r="G13" s="109">
        <v>0</v>
      </c>
      <c r="H13" s="109">
        <v>315.62000000000012</v>
      </c>
      <c r="I13" s="109">
        <v>492.59000000000009</v>
      </c>
      <c r="J13" s="109">
        <v>0.94</v>
      </c>
      <c r="K13" s="109">
        <v>12.139999999999999</v>
      </c>
      <c r="L13" s="109">
        <v>0</v>
      </c>
      <c r="M13" s="109">
        <v>0</v>
      </c>
      <c r="N13" s="109">
        <v>493.53000000000009</v>
      </c>
      <c r="O13" s="109">
        <v>21.49</v>
      </c>
      <c r="P13" s="109">
        <v>0</v>
      </c>
      <c r="Q13" s="109">
        <v>0.32</v>
      </c>
      <c r="R13" s="109">
        <v>0</v>
      </c>
      <c r="S13" s="109">
        <v>0</v>
      </c>
      <c r="T13" s="109">
        <v>21.49</v>
      </c>
      <c r="U13" s="109">
        <v>830.64000000000021</v>
      </c>
    </row>
    <row r="14" spans="1:22" s="111" customFormat="1" ht="34.5" customHeight="1" x14ac:dyDescent="0.4">
      <c r="A14" s="167">
        <v>7</v>
      </c>
      <c r="B14" s="167" t="s">
        <v>19</v>
      </c>
      <c r="C14" s="109">
        <v>1510.9799999999996</v>
      </c>
      <c r="D14" s="109">
        <v>0</v>
      </c>
      <c r="E14" s="109">
        <v>2.91</v>
      </c>
      <c r="F14" s="109">
        <v>0</v>
      </c>
      <c r="G14" s="109">
        <v>0</v>
      </c>
      <c r="H14" s="109">
        <v>1510.9799999999996</v>
      </c>
      <c r="I14" s="109">
        <v>555.1600000000002</v>
      </c>
      <c r="J14" s="109">
        <v>3.57</v>
      </c>
      <c r="K14" s="109">
        <v>79.680000000000007</v>
      </c>
      <c r="L14" s="109">
        <v>0</v>
      </c>
      <c r="M14" s="109">
        <v>0</v>
      </c>
      <c r="N14" s="109">
        <v>558.73000000000025</v>
      </c>
      <c r="O14" s="109">
        <v>57.759999999999991</v>
      </c>
      <c r="P14" s="109">
        <v>0.04</v>
      </c>
      <c r="Q14" s="109">
        <v>0.04</v>
      </c>
      <c r="R14" s="109">
        <v>0</v>
      </c>
      <c r="S14" s="109">
        <v>0</v>
      </c>
      <c r="T14" s="109">
        <v>57.79999999999999</v>
      </c>
      <c r="U14" s="109">
        <v>2127.5100000000002</v>
      </c>
      <c r="V14" s="164"/>
    </row>
    <row r="15" spans="1:22" s="111" customFormat="1" ht="34.5" customHeight="1" x14ac:dyDescent="0.4">
      <c r="A15" s="166"/>
      <c r="B15" s="166" t="s">
        <v>20</v>
      </c>
      <c r="C15" s="110">
        <v>2393.8599999999992</v>
      </c>
      <c r="D15" s="110">
        <v>0</v>
      </c>
      <c r="E15" s="110">
        <v>3.77</v>
      </c>
      <c r="F15" s="110">
        <v>0</v>
      </c>
      <c r="G15" s="110">
        <v>0</v>
      </c>
      <c r="H15" s="110">
        <v>2393.8599999999992</v>
      </c>
      <c r="I15" s="110">
        <v>1752.62</v>
      </c>
      <c r="J15" s="110">
        <v>4.8599999999999994</v>
      </c>
      <c r="K15" s="110">
        <v>121.25</v>
      </c>
      <c r="L15" s="110">
        <v>0</v>
      </c>
      <c r="M15" s="110">
        <v>0</v>
      </c>
      <c r="N15" s="110">
        <v>1757.4800000000002</v>
      </c>
      <c r="O15" s="110">
        <v>119.67999999999999</v>
      </c>
      <c r="P15" s="110">
        <v>0.04</v>
      </c>
      <c r="Q15" s="110">
        <v>0.36</v>
      </c>
      <c r="R15" s="110">
        <v>0</v>
      </c>
      <c r="S15" s="110">
        <v>0</v>
      </c>
      <c r="T15" s="110">
        <v>119.72</v>
      </c>
      <c r="U15" s="110">
        <v>4271.0599999999995</v>
      </c>
    </row>
    <row r="16" spans="1:22" s="112" customFormat="1" ht="34.5" customHeight="1" x14ac:dyDescent="0.35">
      <c r="A16" s="167">
        <v>8</v>
      </c>
      <c r="B16" s="167" t="s">
        <v>21</v>
      </c>
      <c r="C16" s="109">
        <v>994.92400000000032</v>
      </c>
      <c r="D16" s="109">
        <v>0.45</v>
      </c>
      <c r="E16" s="109">
        <v>26.261999999999997</v>
      </c>
      <c r="F16" s="109">
        <v>0</v>
      </c>
      <c r="G16" s="109">
        <v>0</v>
      </c>
      <c r="H16" s="109">
        <v>995.37400000000036</v>
      </c>
      <c r="I16" s="109">
        <v>101.22599999999997</v>
      </c>
      <c r="J16" s="109">
        <v>4.3499999999999996</v>
      </c>
      <c r="K16" s="109">
        <v>27.482999999999997</v>
      </c>
      <c r="L16" s="109">
        <v>0</v>
      </c>
      <c r="M16" s="109">
        <v>0</v>
      </c>
      <c r="N16" s="109">
        <v>105.57599999999996</v>
      </c>
      <c r="O16" s="109">
        <v>245.88200000000001</v>
      </c>
      <c r="P16" s="109">
        <v>0</v>
      </c>
      <c r="Q16" s="109">
        <v>0</v>
      </c>
      <c r="R16" s="109">
        <v>0</v>
      </c>
      <c r="S16" s="109">
        <v>0</v>
      </c>
      <c r="T16" s="109">
        <v>245.88200000000001</v>
      </c>
      <c r="U16" s="109">
        <v>1346.8320000000003</v>
      </c>
    </row>
    <row r="17" spans="1:22" ht="34.5" customHeight="1" x14ac:dyDescent="0.35">
      <c r="A17" s="113">
        <v>9</v>
      </c>
      <c r="B17" s="113" t="s">
        <v>22</v>
      </c>
      <c r="C17" s="109">
        <v>183.33799999999994</v>
      </c>
      <c r="D17" s="114">
        <v>0</v>
      </c>
      <c r="E17" s="109">
        <v>1.1180000000000001</v>
      </c>
      <c r="F17" s="114">
        <v>0</v>
      </c>
      <c r="G17" s="109">
        <v>0</v>
      </c>
      <c r="H17" s="109">
        <v>183.33799999999994</v>
      </c>
      <c r="I17" s="109">
        <v>324.0560000000001</v>
      </c>
      <c r="J17" s="114">
        <v>1.62</v>
      </c>
      <c r="K17" s="109">
        <v>10.169999999999998</v>
      </c>
      <c r="L17" s="114">
        <v>0</v>
      </c>
      <c r="M17" s="109">
        <v>0</v>
      </c>
      <c r="N17" s="109">
        <v>325.6760000000001</v>
      </c>
      <c r="O17" s="109">
        <v>57.395000000000003</v>
      </c>
      <c r="P17" s="114">
        <v>6.98</v>
      </c>
      <c r="Q17" s="109">
        <v>18.815000000000001</v>
      </c>
      <c r="R17" s="114">
        <v>0</v>
      </c>
      <c r="S17" s="109">
        <v>0</v>
      </c>
      <c r="T17" s="109">
        <v>64.375</v>
      </c>
      <c r="U17" s="109">
        <v>573.38900000000001</v>
      </c>
    </row>
    <row r="18" spans="1:22" s="111" customFormat="1" ht="34.5" customHeight="1" x14ac:dyDescent="0.4">
      <c r="A18" s="167">
        <v>10</v>
      </c>
      <c r="B18" s="167" t="s">
        <v>23</v>
      </c>
      <c r="C18" s="109">
        <v>209.44600000000005</v>
      </c>
      <c r="D18" s="109">
        <v>0</v>
      </c>
      <c r="E18" s="109">
        <v>6.1259999999999994</v>
      </c>
      <c r="F18" s="109">
        <v>0</v>
      </c>
      <c r="G18" s="109">
        <v>0</v>
      </c>
      <c r="H18" s="109">
        <v>209.44600000000005</v>
      </c>
      <c r="I18" s="109">
        <v>338.76099999999991</v>
      </c>
      <c r="J18" s="109">
        <v>0.34</v>
      </c>
      <c r="K18" s="109">
        <v>7.5529999999999999</v>
      </c>
      <c r="L18" s="109">
        <v>0</v>
      </c>
      <c r="M18" s="109">
        <v>0</v>
      </c>
      <c r="N18" s="109">
        <v>339.10099999999989</v>
      </c>
      <c r="O18" s="109">
        <v>8.3749999999999982</v>
      </c>
      <c r="P18" s="109">
        <v>0</v>
      </c>
      <c r="Q18" s="109">
        <v>0</v>
      </c>
      <c r="R18" s="109">
        <v>0</v>
      </c>
      <c r="S18" s="109">
        <v>0</v>
      </c>
      <c r="T18" s="109">
        <v>8.3749999999999982</v>
      </c>
      <c r="U18" s="109">
        <v>556.92199999999991</v>
      </c>
      <c r="V18" s="164"/>
    </row>
    <row r="19" spans="1:22" s="111" customFormat="1" ht="34.5" customHeight="1" x14ac:dyDescent="0.4">
      <c r="A19" s="166"/>
      <c r="B19" s="166" t="s">
        <v>24</v>
      </c>
      <c r="C19" s="110">
        <v>1387.7080000000003</v>
      </c>
      <c r="D19" s="110">
        <v>0.45</v>
      </c>
      <c r="E19" s="110">
        <v>33.505999999999993</v>
      </c>
      <c r="F19" s="110">
        <v>0</v>
      </c>
      <c r="G19" s="110">
        <v>0</v>
      </c>
      <c r="H19" s="110">
        <v>1388.1580000000004</v>
      </c>
      <c r="I19" s="110">
        <v>764.04299999999989</v>
      </c>
      <c r="J19" s="110">
        <v>6.31</v>
      </c>
      <c r="K19" s="110">
        <v>45.205999999999989</v>
      </c>
      <c r="L19" s="110">
        <v>0</v>
      </c>
      <c r="M19" s="110">
        <v>0</v>
      </c>
      <c r="N19" s="110">
        <v>770.35299999999995</v>
      </c>
      <c r="O19" s="110">
        <v>311.65199999999999</v>
      </c>
      <c r="P19" s="110">
        <v>6.98</v>
      </c>
      <c r="Q19" s="110">
        <v>18.815000000000001</v>
      </c>
      <c r="R19" s="110">
        <v>0</v>
      </c>
      <c r="S19" s="110">
        <v>0</v>
      </c>
      <c r="T19" s="110">
        <v>318.63200000000001</v>
      </c>
      <c r="U19" s="110">
        <v>2477.1430000000005</v>
      </c>
    </row>
    <row r="20" spans="1:22" ht="34.5" customHeight="1" x14ac:dyDescent="0.35">
      <c r="A20" s="167">
        <v>11</v>
      </c>
      <c r="B20" s="167" t="s">
        <v>25</v>
      </c>
      <c r="C20" s="109">
        <v>632.28000000000009</v>
      </c>
      <c r="D20" s="109">
        <v>0.08</v>
      </c>
      <c r="E20" s="109">
        <v>7.36</v>
      </c>
      <c r="F20" s="109">
        <v>0</v>
      </c>
      <c r="G20" s="109">
        <v>0.1</v>
      </c>
      <c r="H20" s="109">
        <v>632.36000000000013</v>
      </c>
      <c r="I20" s="109">
        <v>370.45000000000005</v>
      </c>
      <c r="J20" s="109">
        <v>0.51</v>
      </c>
      <c r="K20" s="109">
        <v>40.33</v>
      </c>
      <c r="L20" s="109">
        <v>0</v>
      </c>
      <c r="M20" s="109">
        <v>0</v>
      </c>
      <c r="N20" s="109">
        <v>370.96000000000004</v>
      </c>
      <c r="O20" s="109">
        <v>40.190000000000005</v>
      </c>
      <c r="P20" s="109">
        <v>0</v>
      </c>
      <c r="Q20" s="109">
        <v>0.64</v>
      </c>
      <c r="R20" s="109">
        <v>0</v>
      </c>
      <c r="S20" s="109">
        <v>0</v>
      </c>
      <c r="T20" s="109">
        <v>40.190000000000005</v>
      </c>
      <c r="U20" s="109">
        <v>1043.5100000000002</v>
      </c>
    </row>
    <row r="21" spans="1:22" ht="34.5" customHeight="1" x14ac:dyDescent="0.35">
      <c r="A21" s="167">
        <v>12</v>
      </c>
      <c r="B21" s="167" t="s">
        <v>26</v>
      </c>
      <c r="C21" s="109">
        <v>18.829999999999995</v>
      </c>
      <c r="D21" s="109">
        <v>0.09</v>
      </c>
      <c r="E21" s="109">
        <v>5.8299999999999992</v>
      </c>
      <c r="F21" s="109">
        <v>0</v>
      </c>
      <c r="G21" s="109">
        <v>0</v>
      </c>
      <c r="H21" s="109">
        <v>18.919999999999995</v>
      </c>
      <c r="I21" s="109">
        <v>364.96300000000002</v>
      </c>
      <c r="J21" s="109">
        <v>0.25</v>
      </c>
      <c r="K21" s="109">
        <v>13.02</v>
      </c>
      <c r="L21" s="109">
        <v>0</v>
      </c>
      <c r="M21" s="109">
        <v>0</v>
      </c>
      <c r="N21" s="109">
        <v>365.21300000000002</v>
      </c>
      <c r="O21" s="109">
        <v>19.559999999999999</v>
      </c>
      <c r="P21" s="109">
        <v>0</v>
      </c>
      <c r="Q21" s="109">
        <v>0.02</v>
      </c>
      <c r="R21" s="109">
        <v>0</v>
      </c>
      <c r="S21" s="109">
        <v>0</v>
      </c>
      <c r="T21" s="109">
        <v>19.559999999999999</v>
      </c>
      <c r="U21" s="109">
        <v>403.69300000000004</v>
      </c>
    </row>
    <row r="22" spans="1:22" s="111" customFormat="1" ht="34.5" customHeight="1" x14ac:dyDescent="0.4">
      <c r="A22" s="167">
        <v>13</v>
      </c>
      <c r="B22" s="167" t="s">
        <v>27</v>
      </c>
      <c r="C22" s="109">
        <v>282.79000000000002</v>
      </c>
      <c r="D22" s="109">
        <v>0</v>
      </c>
      <c r="E22" s="109">
        <v>6.3</v>
      </c>
      <c r="F22" s="109">
        <v>0</v>
      </c>
      <c r="G22" s="109">
        <v>0</v>
      </c>
      <c r="H22" s="109">
        <v>282.79000000000002</v>
      </c>
      <c r="I22" s="109">
        <v>142.46</v>
      </c>
      <c r="J22" s="109">
        <v>0.44</v>
      </c>
      <c r="K22" s="109">
        <v>5.3200000000000012</v>
      </c>
      <c r="L22" s="109">
        <v>0</v>
      </c>
      <c r="M22" s="109">
        <v>0</v>
      </c>
      <c r="N22" s="109">
        <v>142.9</v>
      </c>
      <c r="O22" s="109">
        <v>13.350000000000001</v>
      </c>
      <c r="P22" s="109">
        <v>0</v>
      </c>
      <c r="Q22" s="109">
        <v>0</v>
      </c>
      <c r="R22" s="109">
        <v>0</v>
      </c>
      <c r="S22" s="109">
        <v>0</v>
      </c>
      <c r="T22" s="109">
        <v>13.350000000000001</v>
      </c>
      <c r="U22" s="109">
        <v>439.04000000000008</v>
      </c>
      <c r="V22" s="164"/>
    </row>
    <row r="23" spans="1:22" s="111" customFormat="1" ht="34.5" customHeight="1" x14ac:dyDescent="0.4">
      <c r="A23" s="167">
        <v>14</v>
      </c>
      <c r="B23" s="167" t="s">
        <v>71</v>
      </c>
      <c r="C23" s="109">
        <v>410.12999999999994</v>
      </c>
      <c r="D23" s="109">
        <v>2.2000000000000002</v>
      </c>
      <c r="E23" s="109">
        <v>21.47</v>
      </c>
      <c r="F23" s="109">
        <v>0</v>
      </c>
      <c r="G23" s="109">
        <v>0.1</v>
      </c>
      <c r="H23" s="109">
        <v>412.32999999999993</v>
      </c>
      <c r="I23" s="109">
        <v>72.300000000000011</v>
      </c>
      <c r="J23" s="109">
        <v>0.18</v>
      </c>
      <c r="K23" s="109">
        <v>44.199999999999989</v>
      </c>
      <c r="L23" s="109">
        <v>0.1</v>
      </c>
      <c r="M23" s="109">
        <v>0.1</v>
      </c>
      <c r="N23" s="109">
        <v>72.38000000000001</v>
      </c>
      <c r="O23" s="109">
        <v>22.5</v>
      </c>
      <c r="P23" s="109">
        <v>0</v>
      </c>
      <c r="Q23" s="109">
        <v>0.22999999999999998</v>
      </c>
      <c r="R23" s="109">
        <v>0</v>
      </c>
      <c r="S23" s="109">
        <v>0</v>
      </c>
      <c r="T23" s="109">
        <v>22.5</v>
      </c>
      <c r="U23" s="109">
        <v>507.20999999999992</v>
      </c>
      <c r="V23" s="164"/>
    </row>
    <row r="24" spans="1:22" s="111" customFormat="1" ht="34.5" customHeight="1" x14ac:dyDescent="0.4">
      <c r="A24" s="166"/>
      <c r="B24" s="166" t="s">
        <v>28</v>
      </c>
      <c r="C24" s="110">
        <v>1344.03</v>
      </c>
      <c r="D24" s="110">
        <v>2.37</v>
      </c>
      <c r="E24" s="110">
        <v>40.959999999999994</v>
      </c>
      <c r="F24" s="110">
        <v>0</v>
      </c>
      <c r="G24" s="110">
        <v>0.2</v>
      </c>
      <c r="H24" s="110">
        <v>1346.4</v>
      </c>
      <c r="I24" s="110">
        <v>950.173</v>
      </c>
      <c r="J24" s="110">
        <v>1.38</v>
      </c>
      <c r="K24" s="110">
        <v>102.86999999999998</v>
      </c>
      <c r="L24" s="110">
        <v>0.1</v>
      </c>
      <c r="M24" s="110">
        <v>0.1</v>
      </c>
      <c r="N24" s="110">
        <v>951.45299999999997</v>
      </c>
      <c r="O24" s="110">
        <v>95.6</v>
      </c>
      <c r="P24" s="110">
        <v>0</v>
      </c>
      <c r="Q24" s="110">
        <v>0.89</v>
      </c>
      <c r="R24" s="110">
        <v>0</v>
      </c>
      <c r="S24" s="110">
        <v>0</v>
      </c>
      <c r="T24" s="110">
        <v>95.6</v>
      </c>
      <c r="U24" s="110">
        <v>2393.4530000000004</v>
      </c>
    </row>
    <row r="25" spans="1:22" s="111" customFormat="1" ht="34.5" customHeight="1" x14ac:dyDescent="0.4">
      <c r="A25" s="166"/>
      <c r="B25" s="166" t="s">
        <v>29</v>
      </c>
      <c r="C25" s="110">
        <v>5906.2479999999996</v>
      </c>
      <c r="D25" s="110">
        <v>3.5200000000000005</v>
      </c>
      <c r="E25" s="110">
        <v>83.655999999999977</v>
      </c>
      <c r="F25" s="110">
        <v>0</v>
      </c>
      <c r="G25" s="110">
        <v>0.2</v>
      </c>
      <c r="H25" s="110">
        <v>5909.768</v>
      </c>
      <c r="I25" s="110">
        <v>4968.6509999999998</v>
      </c>
      <c r="J25" s="110">
        <v>14.419999999999998</v>
      </c>
      <c r="K25" s="110">
        <v>445.44599999999997</v>
      </c>
      <c r="L25" s="110">
        <v>0.1</v>
      </c>
      <c r="M25" s="110">
        <v>0.1</v>
      </c>
      <c r="N25" s="110">
        <v>4982.9709999999995</v>
      </c>
      <c r="O25" s="110">
        <v>642.85199999999986</v>
      </c>
      <c r="P25" s="110">
        <v>7.0200000000000005</v>
      </c>
      <c r="Q25" s="110">
        <v>20.755000000000003</v>
      </c>
      <c r="R25" s="110">
        <v>0</v>
      </c>
      <c r="S25" s="110">
        <v>0</v>
      </c>
      <c r="T25" s="110">
        <v>649.87199999999996</v>
      </c>
      <c r="U25" s="110">
        <v>11542.611000000001</v>
      </c>
    </row>
    <row r="26" spans="1:22" ht="34.5" customHeight="1" x14ac:dyDescent="0.35">
      <c r="A26" s="167">
        <v>15</v>
      </c>
      <c r="B26" s="167" t="s">
        <v>30</v>
      </c>
      <c r="C26" s="109">
        <v>7143.4199999999983</v>
      </c>
      <c r="D26" s="109">
        <v>17.86</v>
      </c>
      <c r="E26" s="109">
        <v>215.39999999999998</v>
      </c>
      <c r="F26" s="109">
        <v>0</v>
      </c>
      <c r="G26" s="109">
        <v>0</v>
      </c>
      <c r="H26" s="109">
        <v>7161.2799999999979</v>
      </c>
      <c r="I26" s="109">
        <v>58.64</v>
      </c>
      <c r="J26" s="109">
        <v>0.1</v>
      </c>
      <c r="K26" s="109">
        <v>9.34</v>
      </c>
      <c r="L26" s="109">
        <v>0</v>
      </c>
      <c r="M26" s="109">
        <v>0</v>
      </c>
      <c r="N26" s="109">
        <v>58.74</v>
      </c>
      <c r="O26" s="109">
        <v>1.02</v>
      </c>
      <c r="P26" s="109">
        <v>0</v>
      </c>
      <c r="Q26" s="109">
        <v>0.59</v>
      </c>
      <c r="R26" s="109">
        <v>0</v>
      </c>
      <c r="S26" s="109">
        <v>0</v>
      </c>
      <c r="T26" s="109">
        <v>1.02</v>
      </c>
      <c r="U26" s="109">
        <v>7221.0399999999981</v>
      </c>
    </row>
    <row r="27" spans="1:22" s="111" customFormat="1" ht="34.5" customHeight="1" x14ac:dyDescent="0.4">
      <c r="A27" s="167">
        <v>16</v>
      </c>
      <c r="B27" s="167" t="s">
        <v>31</v>
      </c>
      <c r="C27" s="109">
        <v>5025.590000000002</v>
      </c>
      <c r="D27" s="109">
        <v>3.63</v>
      </c>
      <c r="E27" s="109">
        <v>379.98999999999995</v>
      </c>
      <c r="F27" s="109">
        <v>0</v>
      </c>
      <c r="G27" s="109">
        <v>0</v>
      </c>
      <c r="H27" s="109">
        <v>5029.2200000000021</v>
      </c>
      <c r="I27" s="109">
        <v>527.10799999999995</v>
      </c>
      <c r="J27" s="109">
        <v>3.3</v>
      </c>
      <c r="K27" s="109">
        <v>18.510000000000002</v>
      </c>
      <c r="L27" s="109">
        <v>0</v>
      </c>
      <c r="M27" s="109">
        <v>0</v>
      </c>
      <c r="N27" s="109">
        <v>530.4079999999999</v>
      </c>
      <c r="O27" s="109">
        <v>3.9700000000000006</v>
      </c>
      <c r="P27" s="109">
        <v>0.24</v>
      </c>
      <c r="Q27" s="109">
        <v>1.97</v>
      </c>
      <c r="R27" s="109">
        <v>0</v>
      </c>
      <c r="S27" s="109">
        <v>0</v>
      </c>
      <c r="T27" s="109">
        <v>4.2100000000000009</v>
      </c>
      <c r="U27" s="109">
        <v>5563.8380000000025</v>
      </c>
      <c r="V27" s="164"/>
    </row>
    <row r="28" spans="1:22" s="111" customFormat="1" ht="34.5" customHeight="1" x14ac:dyDescent="0.4">
      <c r="A28" s="166"/>
      <c r="B28" s="166" t="s">
        <v>32</v>
      </c>
      <c r="C28" s="110">
        <v>12169.01</v>
      </c>
      <c r="D28" s="110">
        <v>21.49</v>
      </c>
      <c r="E28" s="110">
        <v>595.38999999999987</v>
      </c>
      <c r="F28" s="110">
        <v>0</v>
      </c>
      <c r="G28" s="110">
        <v>0</v>
      </c>
      <c r="H28" s="110">
        <v>12190.5</v>
      </c>
      <c r="I28" s="110">
        <v>585.74799999999993</v>
      </c>
      <c r="J28" s="110">
        <v>3.4</v>
      </c>
      <c r="K28" s="110">
        <v>27.85</v>
      </c>
      <c r="L28" s="110">
        <v>0</v>
      </c>
      <c r="M28" s="110">
        <v>0</v>
      </c>
      <c r="N28" s="110">
        <v>589.14799999999991</v>
      </c>
      <c r="O28" s="110">
        <v>4.99</v>
      </c>
      <c r="P28" s="110">
        <v>0.24</v>
      </c>
      <c r="Q28" s="110">
        <v>2.56</v>
      </c>
      <c r="R28" s="110">
        <v>0</v>
      </c>
      <c r="S28" s="110">
        <v>0</v>
      </c>
      <c r="T28" s="110">
        <v>5.23</v>
      </c>
      <c r="U28" s="110">
        <v>12784.878000000001</v>
      </c>
    </row>
    <row r="29" spans="1:22" ht="34.5" customHeight="1" x14ac:dyDescent="0.35">
      <c r="A29" s="167">
        <v>17</v>
      </c>
      <c r="B29" s="167" t="s">
        <v>33</v>
      </c>
      <c r="C29" s="109">
        <v>3646.7179999999994</v>
      </c>
      <c r="D29" s="109">
        <v>1.399</v>
      </c>
      <c r="E29" s="109">
        <v>128.315</v>
      </c>
      <c r="F29" s="109">
        <v>0</v>
      </c>
      <c r="G29" s="109">
        <v>0</v>
      </c>
      <c r="H29" s="109">
        <v>3648.1169999999993</v>
      </c>
      <c r="I29" s="109">
        <v>87.14</v>
      </c>
      <c r="J29" s="109">
        <v>0</v>
      </c>
      <c r="K29" s="109">
        <v>11.498999999999999</v>
      </c>
      <c r="L29" s="109">
        <v>0</v>
      </c>
      <c r="M29" s="109">
        <v>0</v>
      </c>
      <c r="N29" s="109">
        <v>87.14</v>
      </c>
      <c r="O29" s="109">
        <v>57.720000000000006</v>
      </c>
      <c r="P29" s="109">
        <v>0</v>
      </c>
      <c r="Q29" s="109">
        <v>0.05</v>
      </c>
      <c r="R29" s="109">
        <v>0</v>
      </c>
      <c r="S29" s="109">
        <v>0</v>
      </c>
      <c r="T29" s="109">
        <v>57.720000000000006</v>
      </c>
      <c r="U29" s="109">
        <v>3792.976999999999</v>
      </c>
    </row>
    <row r="30" spans="1:22" ht="34.5" customHeight="1" x14ac:dyDescent="0.35">
      <c r="A30" s="167">
        <v>18</v>
      </c>
      <c r="B30" s="167" t="s">
        <v>64</v>
      </c>
      <c r="C30" s="109">
        <v>322.07699999999994</v>
      </c>
      <c r="D30" s="109">
        <v>35.524999999999999</v>
      </c>
      <c r="E30" s="109">
        <v>397.67499999999995</v>
      </c>
      <c r="F30" s="109">
        <v>0</v>
      </c>
      <c r="G30" s="109">
        <v>0</v>
      </c>
      <c r="H30" s="109">
        <v>357.60199999999992</v>
      </c>
      <c r="I30" s="109">
        <v>20.097000000000001</v>
      </c>
      <c r="J30" s="109">
        <v>0</v>
      </c>
      <c r="K30" s="109">
        <v>59.099999999999994</v>
      </c>
      <c r="L30" s="109">
        <v>0</v>
      </c>
      <c r="M30" s="109">
        <v>0</v>
      </c>
      <c r="N30" s="109">
        <v>20.097000000000001</v>
      </c>
      <c r="O30" s="109">
        <v>0.05</v>
      </c>
      <c r="P30" s="109">
        <v>0</v>
      </c>
      <c r="Q30" s="109">
        <v>85.8</v>
      </c>
      <c r="R30" s="109">
        <v>0</v>
      </c>
      <c r="S30" s="109">
        <v>0</v>
      </c>
      <c r="T30" s="109">
        <v>0.05</v>
      </c>
      <c r="U30" s="109">
        <v>377.74899999999991</v>
      </c>
    </row>
    <row r="31" spans="1:22" s="111" customFormat="1" ht="34.5" customHeight="1" x14ac:dyDescent="0.4">
      <c r="A31" s="167">
        <v>19</v>
      </c>
      <c r="B31" s="167" t="s">
        <v>34</v>
      </c>
      <c r="C31" s="109">
        <v>4169.701</v>
      </c>
      <c r="D31" s="109">
        <v>11.5</v>
      </c>
      <c r="E31" s="109">
        <v>134.72649999999999</v>
      </c>
      <c r="F31" s="109">
        <v>0</v>
      </c>
      <c r="G31" s="109">
        <v>0</v>
      </c>
      <c r="H31" s="109">
        <v>4181.201</v>
      </c>
      <c r="I31" s="109">
        <v>100.31000000000002</v>
      </c>
      <c r="J31" s="109">
        <v>0</v>
      </c>
      <c r="K31" s="109">
        <v>8.8699999999999992</v>
      </c>
      <c r="L31" s="109">
        <v>0</v>
      </c>
      <c r="M31" s="109">
        <v>0</v>
      </c>
      <c r="N31" s="109">
        <v>100.31000000000002</v>
      </c>
      <c r="O31" s="109">
        <v>158.35</v>
      </c>
      <c r="P31" s="109">
        <v>0</v>
      </c>
      <c r="Q31" s="109">
        <v>2</v>
      </c>
      <c r="R31" s="109">
        <v>0</v>
      </c>
      <c r="S31" s="109">
        <v>0</v>
      </c>
      <c r="T31" s="109">
        <v>158.35</v>
      </c>
      <c r="U31" s="109">
        <v>4439.8610000000008</v>
      </c>
      <c r="V31" s="164"/>
    </row>
    <row r="32" spans="1:22" ht="34.5" customHeight="1" x14ac:dyDescent="0.35">
      <c r="A32" s="167">
        <v>20</v>
      </c>
      <c r="B32" s="167" t="s">
        <v>35</v>
      </c>
      <c r="C32" s="109">
        <v>2511.1648000000005</v>
      </c>
      <c r="D32" s="109">
        <v>5.1440000000000001</v>
      </c>
      <c r="E32" s="109">
        <v>713.37649999999985</v>
      </c>
      <c r="F32" s="109">
        <v>0</v>
      </c>
      <c r="G32" s="109">
        <v>0</v>
      </c>
      <c r="H32" s="109">
        <v>2516.3088000000002</v>
      </c>
      <c r="I32" s="109">
        <v>157.13900000000001</v>
      </c>
      <c r="J32" s="109">
        <v>1.4100000000000001</v>
      </c>
      <c r="K32" s="109">
        <v>120.61399999999999</v>
      </c>
      <c r="L32" s="109">
        <v>0</v>
      </c>
      <c r="M32" s="109">
        <v>0</v>
      </c>
      <c r="N32" s="109">
        <v>158.54900000000001</v>
      </c>
      <c r="O32" s="109">
        <v>20.149999999999999</v>
      </c>
      <c r="P32" s="109">
        <v>0</v>
      </c>
      <c r="Q32" s="109">
        <v>89.32</v>
      </c>
      <c r="R32" s="109">
        <v>0</v>
      </c>
      <c r="S32" s="109">
        <v>0</v>
      </c>
      <c r="T32" s="109">
        <v>20.149999999999999</v>
      </c>
      <c r="U32" s="109">
        <v>2695.0078000000003</v>
      </c>
    </row>
    <row r="33" spans="1:22" s="111" customFormat="1" ht="34.5" customHeight="1" x14ac:dyDescent="0.4">
      <c r="A33" s="166"/>
      <c r="B33" s="166" t="s">
        <v>36</v>
      </c>
      <c r="C33" s="110">
        <v>10649.6608</v>
      </c>
      <c r="D33" s="110">
        <v>53.567999999999998</v>
      </c>
      <c r="E33" s="110">
        <v>1374.0929999999998</v>
      </c>
      <c r="F33" s="110">
        <v>0</v>
      </c>
      <c r="G33" s="110">
        <v>0</v>
      </c>
      <c r="H33" s="110">
        <v>10703.228799999999</v>
      </c>
      <c r="I33" s="110">
        <v>364.68600000000004</v>
      </c>
      <c r="J33" s="110">
        <v>1.4100000000000001</v>
      </c>
      <c r="K33" s="110">
        <v>200.08299999999997</v>
      </c>
      <c r="L33" s="110">
        <v>0</v>
      </c>
      <c r="M33" s="110">
        <v>0</v>
      </c>
      <c r="N33" s="110">
        <v>366.096</v>
      </c>
      <c r="O33" s="110">
        <v>236.27</v>
      </c>
      <c r="P33" s="110">
        <v>0</v>
      </c>
      <c r="Q33" s="110">
        <v>177.17</v>
      </c>
      <c r="R33" s="110">
        <v>0</v>
      </c>
      <c r="S33" s="110">
        <v>0</v>
      </c>
      <c r="T33" s="110">
        <v>236.27</v>
      </c>
      <c r="U33" s="110">
        <v>11305.594799999999</v>
      </c>
      <c r="V33" s="111">
        <v>0</v>
      </c>
    </row>
    <row r="34" spans="1:22" ht="34.5" customHeight="1" x14ac:dyDescent="0.35">
      <c r="A34" s="167">
        <v>21</v>
      </c>
      <c r="B34" s="167" t="s">
        <v>37</v>
      </c>
      <c r="C34" s="109">
        <v>4139.01</v>
      </c>
      <c r="D34" s="109">
        <v>4.87</v>
      </c>
      <c r="E34" s="109">
        <v>237.41000000000003</v>
      </c>
      <c r="F34" s="109">
        <v>0</v>
      </c>
      <c r="G34" s="109">
        <v>0</v>
      </c>
      <c r="H34" s="109">
        <v>4143.88</v>
      </c>
      <c r="I34" s="109">
        <v>7.6</v>
      </c>
      <c r="J34" s="109">
        <v>0</v>
      </c>
      <c r="K34" s="109">
        <v>0</v>
      </c>
      <c r="L34" s="109">
        <v>0</v>
      </c>
      <c r="M34" s="109">
        <v>0</v>
      </c>
      <c r="N34" s="109">
        <v>7.6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4151.4800000000005</v>
      </c>
    </row>
    <row r="35" spans="1:22" ht="34.5" customHeight="1" x14ac:dyDescent="0.35">
      <c r="A35" s="167">
        <v>22</v>
      </c>
      <c r="B35" s="167" t="s">
        <v>38</v>
      </c>
      <c r="C35" s="109">
        <v>5618.6499999999978</v>
      </c>
      <c r="D35" s="109">
        <v>40.119999999999997</v>
      </c>
      <c r="E35" s="109">
        <v>186.88</v>
      </c>
      <c r="F35" s="109">
        <v>0</v>
      </c>
      <c r="G35" s="109">
        <v>0</v>
      </c>
      <c r="H35" s="109">
        <v>5658.7699999999977</v>
      </c>
      <c r="I35" s="109">
        <v>4</v>
      </c>
      <c r="J35" s="109">
        <v>0</v>
      </c>
      <c r="K35" s="109">
        <v>0</v>
      </c>
      <c r="L35" s="109">
        <v>0</v>
      </c>
      <c r="M35" s="109">
        <v>0</v>
      </c>
      <c r="N35" s="109">
        <v>4</v>
      </c>
      <c r="O35" s="109">
        <v>0.03</v>
      </c>
      <c r="P35" s="109">
        <v>0</v>
      </c>
      <c r="Q35" s="109">
        <v>0</v>
      </c>
      <c r="R35" s="109">
        <v>0</v>
      </c>
      <c r="S35" s="109">
        <v>0</v>
      </c>
      <c r="T35" s="109">
        <v>0.03</v>
      </c>
      <c r="U35" s="109">
        <v>5662.7999999999975</v>
      </c>
    </row>
    <row r="36" spans="1:22" s="111" customFormat="1" ht="34.5" customHeight="1" x14ac:dyDescent="0.4">
      <c r="A36" s="167">
        <v>23</v>
      </c>
      <c r="B36" s="167" t="s">
        <v>39</v>
      </c>
      <c r="C36" s="109">
        <v>2687.88</v>
      </c>
      <c r="D36" s="109">
        <v>15.36</v>
      </c>
      <c r="E36" s="109">
        <v>210.70999999999998</v>
      </c>
      <c r="F36" s="109">
        <v>0</v>
      </c>
      <c r="G36" s="109">
        <v>0</v>
      </c>
      <c r="H36" s="109">
        <v>2703.2400000000002</v>
      </c>
      <c r="I36" s="109">
        <v>155.65000000000003</v>
      </c>
      <c r="J36" s="109">
        <v>0</v>
      </c>
      <c r="K36" s="109">
        <v>0</v>
      </c>
      <c r="L36" s="109">
        <v>0</v>
      </c>
      <c r="M36" s="109">
        <v>0</v>
      </c>
      <c r="N36" s="109">
        <v>155.65000000000003</v>
      </c>
      <c r="O36" s="109">
        <v>2.2000000000000002</v>
      </c>
      <c r="P36" s="109">
        <v>0</v>
      </c>
      <c r="Q36" s="109">
        <v>0</v>
      </c>
      <c r="R36" s="109">
        <v>0</v>
      </c>
      <c r="S36" s="109">
        <v>0</v>
      </c>
      <c r="T36" s="109">
        <v>2.2000000000000002</v>
      </c>
      <c r="U36" s="109">
        <v>2861.09</v>
      </c>
      <c r="V36" s="164"/>
    </row>
    <row r="37" spans="1:22" s="111" customFormat="1" ht="34.5" customHeight="1" x14ac:dyDescent="0.4">
      <c r="A37" s="167">
        <v>24</v>
      </c>
      <c r="B37" s="167" t="s">
        <v>40</v>
      </c>
      <c r="C37" s="109">
        <v>4621.84</v>
      </c>
      <c r="D37" s="109">
        <v>9.6199999999999992</v>
      </c>
      <c r="E37" s="109">
        <v>527.11</v>
      </c>
      <c r="F37" s="109">
        <v>0</v>
      </c>
      <c r="G37" s="109">
        <v>0</v>
      </c>
      <c r="H37" s="109">
        <v>4631.46</v>
      </c>
      <c r="I37" s="109">
        <v>6.92</v>
      </c>
      <c r="J37" s="109">
        <v>0</v>
      </c>
      <c r="K37" s="109">
        <v>0</v>
      </c>
      <c r="L37" s="109">
        <v>0</v>
      </c>
      <c r="M37" s="109">
        <v>0</v>
      </c>
      <c r="N37" s="109">
        <v>6.92</v>
      </c>
      <c r="O37" s="109">
        <v>1.04</v>
      </c>
      <c r="P37" s="109">
        <v>0</v>
      </c>
      <c r="Q37" s="109">
        <v>0</v>
      </c>
      <c r="R37" s="109">
        <v>0</v>
      </c>
      <c r="S37" s="109">
        <v>0</v>
      </c>
      <c r="T37" s="109">
        <v>1.04</v>
      </c>
      <c r="U37" s="109">
        <v>4639.42</v>
      </c>
      <c r="V37" s="164"/>
    </row>
    <row r="38" spans="1:22" s="111" customFormat="1" ht="34.5" customHeight="1" x14ac:dyDescent="0.4">
      <c r="A38" s="166"/>
      <c r="B38" s="166" t="s">
        <v>41</v>
      </c>
      <c r="C38" s="110">
        <v>17067.379999999997</v>
      </c>
      <c r="D38" s="110">
        <v>69.97</v>
      </c>
      <c r="E38" s="110">
        <v>1162.1100000000001</v>
      </c>
      <c r="F38" s="110">
        <v>0</v>
      </c>
      <c r="G38" s="110">
        <v>0</v>
      </c>
      <c r="H38" s="110">
        <v>17137.349999999999</v>
      </c>
      <c r="I38" s="110">
        <v>174.17000000000002</v>
      </c>
      <c r="J38" s="110">
        <v>0</v>
      </c>
      <c r="K38" s="110">
        <v>0</v>
      </c>
      <c r="L38" s="110">
        <v>0</v>
      </c>
      <c r="M38" s="110">
        <v>0</v>
      </c>
      <c r="N38" s="110">
        <v>174.17000000000002</v>
      </c>
      <c r="O38" s="110">
        <v>3.27</v>
      </c>
      <c r="P38" s="110">
        <v>0</v>
      </c>
      <c r="Q38" s="110">
        <v>0</v>
      </c>
      <c r="R38" s="110">
        <v>0</v>
      </c>
      <c r="S38" s="110">
        <v>0</v>
      </c>
      <c r="T38" s="110">
        <v>3.27</v>
      </c>
      <c r="U38" s="110">
        <v>17314.79</v>
      </c>
    </row>
    <row r="39" spans="1:22" s="111" customFormat="1" ht="34.5" customHeight="1" x14ac:dyDescent="0.4">
      <c r="A39" s="166"/>
      <c r="B39" s="166" t="s">
        <v>42</v>
      </c>
      <c r="C39" s="110">
        <v>39886.050799999997</v>
      </c>
      <c r="D39" s="110">
        <v>145.02799999999999</v>
      </c>
      <c r="E39" s="110">
        <v>3131.5929999999998</v>
      </c>
      <c r="F39" s="110">
        <v>0</v>
      </c>
      <c r="G39" s="110">
        <v>0</v>
      </c>
      <c r="H39" s="110">
        <v>40031.078799999996</v>
      </c>
      <c r="I39" s="110">
        <v>1124.6039999999998</v>
      </c>
      <c r="J39" s="110">
        <v>4.8100000000000005</v>
      </c>
      <c r="K39" s="110">
        <v>227.93299999999996</v>
      </c>
      <c r="L39" s="110">
        <v>0</v>
      </c>
      <c r="M39" s="110">
        <v>0</v>
      </c>
      <c r="N39" s="110">
        <v>1129.414</v>
      </c>
      <c r="O39" s="110">
        <v>244.53000000000003</v>
      </c>
      <c r="P39" s="110">
        <v>0.24</v>
      </c>
      <c r="Q39" s="110">
        <v>179.73</v>
      </c>
      <c r="R39" s="110">
        <v>0</v>
      </c>
      <c r="S39" s="110">
        <v>0</v>
      </c>
      <c r="T39" s="110">
        <v>244.77</v>
      </c>
      <c r="U39" s="110">
        <v>41405.262799999997</v>
      </c>
    </row>
    <row r="40" spans="1:22" ht="34.5" customHeight="1" x14ac:dyDescent="0.35">
      <c r="A40" s="167">
        <v>25</v>
      </c>
      <c r="B40" s="167" t="s">
        <v>43</v>
      </c>
      <c r="C40" s="109">
        <v>10586.019999999999</v>
      </c>
      <c r="D40" s="109">
        <v>12.7</v>
      </c>
      <c r="E40" s="109">
        <v>232.99900000000002</v>
      </c>
      <c r="F40" s="109">
        <v>0</v>
      </c>
      <c r="G40" s="109">
        <v>0</v>
      </c>
      <c r="H40" s="109">
        <v>10598.72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10598.72</v>
      </c>
    </row>
    <row r="41" spans="1:22" ht="34.5" customHeight="1" x14ac:dyDescent="0.35">
      <c r="A41" s="167">
        <v>26</v>
      </c>
      <c r="B41" s="167" t="s">
        <v>44</v>
      </c>
      <c r="C41" s="109">
        <v>6993.6859999999951</v>
      </c>
      <c r="D41" s="109">
        <v>7.96</v>
      </c>
      <c r="E41" s="109">
        <v>695.89499999999998</v>
      </c>
      <c r="F41" s="109">
        <v>0</v>
      </c>
      <c r="G41" s="109">
        <v>0</v>
      </c>
      <c r="H41" s="109">
        <v>7001.6459999999952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7001.6459999999952</v>
      </c>
    </row>
    <row r="42" spans="1:22" s="111" customFormat="1" ht="34.5" customHeight="1" x14ac:dyDescent="0.4">
      <c r="A42" s="167">
        <v>27</v>
      </c>
      <c r="B42" s="167" t="s">
        <v>45</v>
      </c>
      <c r="C42" s="109">
        <v>13227.215999999997</v>
      </c>
      <c r="D42" s="109">
        <v>36.799999999999997</v>
      </c>
      <c r="E42" s="109">
        <v>278.95000000000005</v>
      </c>
      <c r="F42" s="109">
        <v>0</v>
      </c>
      <c r="G42" s="109">
        <v>0</v>
      </c>
      <c r="H42" s="109">
        <v>13264.015999999996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13264.015999999996</v>
      </c>
      <c r="V42" s="164"/>
    </row>
    <row r="43" spans="1:22" ht="34.5" customHeight="1" x14ac:dyDescent="0.35">
      <c r="A43" s="167">
        <v>28</v>
      </c>
      <c r="B43" s="167" t="s">
        <v>63</v>
      </c>
      <c r="C43" s="109">
        <v>716.3180000000001</v>
      </c>
      <c r="D43" s="109">
        <v>6.65</v>
      </c>
      <c r="E43" s="109">
        <v>1463.6289999999999</v>
      </c>
      <c r="F43" s="109">
        <v>0</v>
      </c>
      <c r="G43" s="109">
        <v>0</v>
      </c>
      <c r="H43" s="109">
        <v>722.96800000000007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722.96800000000007</v>
      </c>
    </row>
    <row r="44" spans="1:22" s="111" customFormat="1" ht="34.5" customHeight="1" x14ac:dyDescent="0.4">
      <c r="A44" s="166"/>
      <c r="B44" s="166" t="s">
        <v>46</v>
      </c>
      <c r="C44" s="110">
        <v>31523.239999999991</v>
      </c>
      <c r="D44" s="110">
        <v>64.11</v>
      </c>
      <c r="E44" s="110">
        <v>2671.473</v>
      </c>
      <c r="F44" s="110">
        <v>0</v>
      </c>
      <c r="G44" s="110">
        <v>0</v>
      </c>
      <c r="H44" s="110">
        <v>31587.349999999991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31587.349999999991</v>
      </c>
    </row>
    <row r="45" spans="1:22" ht="34.5" customHeight="1" x14ac:dyDescent="0.35">
      <c r="A45" s="167">
        <v>29</v>
      </c>
      <c r="B45" s="167" t="s">
        <v>47</v>
      </c>
      <c r="C45" s="109">
        <v>7819.272100000002</v>
      </c>
      <c r="D45" s="109">
        <v>11.98</v>
      </c>
      <c r="E45" s="109">
        <v>379.125</v>
      </c>
      <c r="F45" s="109">
        <v>0</v>
      </c>
      <c r="G45" s="109">
        <v>0</v>
      </c>
      <c r="H45" s="109">
        <v>7831.2521000000015</v>
      </c>
      <c r="I45" s="109">
        <v>0.70000000000000007</v>
      </c>
      <c r="J45" s="109">
        <v>0</v>
      </c>
      <c r="K45" s="109">
        <v>0</v>
      </c>
      <c r="L45" s="109">
        <v>0</v>
      </c>
      <c r="M45" s="109">
        <v>0</v>
      </c>
      <c r="N45" s="109">
        <v>0.70000000000000007</v>
      </c>
      <c r="O45" s="109">
        <v>14.43</v>
      </c>
      <c r="P45" s="109">
        <v>0</v>
      </c>
      <c r="Q45" s="109">
        <v>0</v>
      </c>
      <c r="R45" s="109">
        <v>0</v>
      </c>
      <c r="S45" s="109">
        <v>0</v>
      </c>
      <c r="T45" s="109">
        <v>14.43</v>
      </c>
      <c r="U45" s="109">
        <v>7846.3821000000016</v>
      </c>
    </row>
    <row r="46" spans="1:22" ht="34.5" customHeight="1" x14ac:dyDescent="0.35">
      <c r="A46" s="167">
        <v>30</v>
      </c>
      <c r="B46" s="167" t="s">
        <v>48</v>
      </c>
      <c r="C46" s="109">
        <v>7133.3650000000007</v>
      </c>
      <c r="D46" s="109">
        <v>26.49</v>
      </c>
      <c r="E46" s="109">
        <v>442.93</v>
      </c>
      <c r="F46" s="109">
        <v>0</v>
      </c>
      <c r="G46" s="109">
        <v>0</v>
      </c>
      <c r="H46" s="109">
        <v>7159.8550000000005</v>
      </c>
      <c r="I46" s="109">
        <v>0.96</v>
      </c>
      <c r="J46" s="109">
        <v>0</v>
      </c>
      <c r="K46" s="109">
        <v>0</v>
      </c>
      <c r="L46" s="109">
        <v>0</v>
      </c>
      <c r="M46" s="109">
        <v>0</v>
      </c>
      <c r="N46" s="109">
        <v>0.96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7160.8150000000005</v>
      </c>
    </row>
    <row r="47" spans="1:22" s="111" customFormat="1" ht="34.5" customHeight="1" x14ac:dyDescent="0.4">
      <c r="A47" s="167">
        <v>31</v>
      </c>
      <c r="B47" s="167" t="s">
        <v>49</v>
      </c>
      <c r="C47" s="109">
        <v>7850.3400000000011</v>
      </c>
      <c r="D47" s="109">
        <v>67.39</v>
      </c>
      <c r="E47" s="109">
        <v>1054.2</v>
      </c>
      <c r="F47" s="109">
        <v>0</v>
      </c>
      <c r="G47" s="109">
        <v>0</v>
      </c>
      <c r="H47" s="109">
        <v>7917.7300000000014</v>
      </c>
      <c r="I47" s="109">
        <v>6.89</v>
      </c>
      <c r="J47" s="109">
        <v>0</v>
      </c>
      <c r="K47" s="109">
        <v>0</v>
      </c>
      <c r="L47" s="109">
        <v>0</v>
      </c>
      <c r="M47" s="109">
        <v>0</v>
      </c>
      <c r="N47" s="109">
        <v>6.89</v>
      </c>
      <c r="O47" s="109">
        <v>0.03</v>
      </c>
      <c r="P47" s="109">
        <v>0</v>
      </c>
      <c r="Q47" s="109">
        <v>0</v>
      </c>
      <c r="R47" s="109">
        <v>0</v>
      </c>
      <c r="S47" s="109">
        <v>0</v>
      </c>
      <c r="T47" s="109">
        <v>0.03</v>
      </c>
      <c r="U47" s="109">
        <v>7924.6500000000015</v>
      </c>
      <c r="V47" s="164"/>
    </row>
    <row r="48" spans="1:22" s="111" customFormat="1" ht="34.5" customHeight="1" x14ac:dyDescent="0.4">
      <c r="A48" s="167">
        <v>32</v>
      </c>
      <c r="B48" s="167" t="s">
        <v>50</v>
      </c>
      <c r="C48" s="109">
        <v>7149.4400000000005</v>
      </c>
      <c r="D48" s="109">
        <v>23.22</v>
      </c>
      <c r="E48" s="109">
        <v>1896.7371000000001</v>
      </c>
      <c r="F48" s="109">
        <v>0</v>
      </c>
      <c r="G48" s="109">
        <v>0</v>
      </c>
      <c r="H48" s="109">
        <v>7172.6600000000008</v>
      </c>
      <c r="I48" s="109">
        <v>0.505</v>
      </c>
      <c r="J48" s="109">
        <v>0</v>
      </c>
      <c r="K48" s="109">
        <v>0</v>
      </c>
      <c r="L48" s="109">
        <v>0</v>
      </c>
      <c r="M48" s="109">
        <v>0</v>
      </c>
      <c r="N48" s="109">
        <v>0.505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7173.1650000000009</v>
      </c>
      <c r="V48" s="164"/>
    </row>
    <row r="49" spans="1:21" s="111" customFormat="1" ht="51.75" customHeight="1" x14ac:dyDescent="0.4">
      <c r="A49" s="166"/>
      <c r="B49" s="166" t="s">
        <v>51</v>
      </c>
      <c r="C49" s="110">
        <v>29952.417100000006</v>
      </c>
      <c r="D49" s="110">
        <v>129.07999999999998</v>
      </c>
      <c r="E49" s="110">
        <v>3772.9921000000004</v>
      </c>
      <c r="F49" s="110">
        <v>0</v>
      </c>
      <c r="G49" s="110">
        <v>0</v>
      </c>
      <c r="H49" s="110">
        <v>30081.497100000004</v>
      </c>
      <c r="I49" s="110">
        <v>9.0550000000000015</v>
      </c>
      <c r="J49" s="110">
        <v>0</v>
      </c>
      <c r="K49" s="110">
        <v>0</v>
      </c>
      <c r="L49" s="110">
        <v>0</v>
      </c>
      <c r="M49" s="110">
        <v>0</v>
      </c>
      <c r="N49" s="110">
        <v>9.0550000000000015</v>
      </c>
      <c r="O49" s="110">
        <v>14.459999999999999</v>
      </c>
      <c r="P49" s="110">
        <v>0</v>
      </c>
      <c r="Q49" s="110">
        <v>0</v>
      </c>
      <c r="R49" s="110">
        <v>0</v>
      </c>
      <c r="S49" s="110">
        <v>0</v>
      </c>
      <c r="T49" s="110">
        <v>14.459999999999999</v>
      </c>
      <c r="U49" s="110">
        <v>30105.012100000004</v>
      </c>
    </row>
    <row r="50" spans="1:21" s="111" customFormat="1" ht="51.75" customHeight="1" x14ac:dyDescent="0.4">
      <c r="A50" s="166"/>
      <c r="B50" s="166" t="s">
        <v>52</v>
      </c>
      <c r="C50" s="110">
        <v>61475.657099999997</v>
      </c>
      <c r="D50" s="110">
        <v>193.19</v>
      </c>
      <c r="E50" s="110">
        <v>6444.4651000000003</v>
      </c>
      <c r="F50" s="110">
        <v>0</v>
      </c>
      <c r="G50" s="110">
        <v>0</v>
      </c>
      <c r="H50" s="110">
        <v>61668.847099999999</v>
      </c>
      <c r="I50" s="110">
        <v>9.0550000000000015</v>
      </c>
      <c r="J50" s="110">
        <v>0</v>
      </c>
      <c r="K50" s="110">
        <v>0</v>
      </c>
      <c r="L50" s="110">
        <v>0</v>
      </c>
      <c r="M50" s="110">
        <v>0</v>
      </c>
      <c r="N50" s="110">
        <v>9.0550000000000015</v>
      </c>
      <c r="O50" s="110">
        <v>14.459999999999999</v>
      </c>
      <c r="P50" s="110">
        <v>0</v>
      </c>
      <c r="Q50" s="110">
        <v>0</v>
      </c>
      <c r="R50" s="110">
        <v>0</v>
      </c>
      <c r="S50" s="110">
        <v>0</v>
      </c>
      <c r="T50" s="110">
        <v>14.459999999999999</v>
      </c>
      <c r="U50" s="110">
        <v>61692.362099999998</v>
      </c>
    </row>
    <row r="51" spans="1:21" s="111" customFormat="1" ht="51.75" customHeight="1" x14ac:dyDescent="0.4">
      <c r="A51" s="166"/>
      <c r="B51" s="166" t="s">
        <v>53</v>
      </c>
      <c r="C51" s="110">
        <v>107267.9559</v>
      </c>
      <c r="D51" s="110">
        <v>341.73799999999994</v>
      </c>
      <c r="E51" s="110">
        <v>9659.7141000000011</v>
      </c>
      <c r="F51" s="110">
        <v>0</v>
      </c>
      <c r="G51" s="110">
        <v>0.2</v>
      </c>
      <c r="H51" s="110">
        <v>107609.6939</v>
      </c>
      <c r="I51" s="110">
        <v>6102.3099999999995</v>
      </c>
      <c r="J51" s="110">
        <v>19.229999999999997</v>
      </c>
      <c r="K51" s="110">
        <v>673.37899999999991</v>
      </c>
      <c r="L51" s="110">
        <v>0.1</v>
      </c>
      <c r="M51" s="110">
        <v>0.1</v>
      </c>
      <c r="N51" s="110">
        <v>6121.44</v>
      </c>
      <c r="O51" s="110">
        <v>901.84199999999987</v>
      </c>
      <c r="P51" s="110">
        <v>7.2600000000000007</v>
      </c>
      <c r="Q51" s="110">
        <v>200.48499999999999</v>
      </c>
      <c r="R51" s="110">
        <v>0</v>
      </c>
      <c r="S51" s="110">
        <v>0</v>
      </c>
      <c r="T51" s="110">
        <v>909.10199999999998</v>
      </c>
      <c r="U51" s="110">
        <v>114640.2359</v>
      </c>
    </row>
    <row r="52" spans="1:21" s="116" customFormat="1" ht="55.5" customHeight="1" x14ac:dyDescent="0.25">
      <c r="C52" s="117"/>
      <c r="D52" s="117"/>
      <c r="E52" s="144">
        <v>9659.7141000000011</v>
      </c>
      <c r="F52" s="117"/>
      <c r="G52" s="117"/>
      <c r="H52" s="117"/>
      <c r="I52" s="117"/>
      <c r="J52" s="117"/>
      <c r="K52" s="144">
        <v>673.37900000000002</v>
      </c>
      <c r="L52" s="117"/>
      <c r="M52" s="117"/>
      <c r="N52" s="117"/>
      <c r="O52" s="117"/>
      <c r="P52" s="117"/>
      <c r="Q52" s="144">
        <v>200.48499999999996</v>
      </c>
      <c r="R52" s="117"/>
      <c r="S52" s="117"/>
      <c r="T52" s="117"/>
      <c r="U52" s="117"/>
    </row>
    <row r="53" spans="1:21" s="115" customFormat="1" ht="24.75" customHeight="1" x14ac:dyDescent="0.4">
      <c r="B53" s="164"/>
      <c r="C53" s="309" t="s">
        <v>54</v>
      </c>
      <c r="D53" s="309"/>
      <c r="E53" s="309"/>
      <c r="F53" s="309"/>
      <c r="G53" s="309"/>
      <c r="H53" s="118"/>
      <c r="I53" s="164"/>
      <c r="J53" s="164">
        <v>368.12799999999993</v>
      </c>
      <c r="K53" s="164"/>
      <c r="L53" s="164"/>
      <c r="M53" s="164"/>
      <c r="N53" s="164"/>
      <c r="R53" s="164"/>
      <c r="U53" s="164"/>
    </row>
    <row r="54" spans="1:21" s="115" customFormat="1" ht="30" customHeight="1" x14ac:dyDescent="0.35">
      <c r="B54" s="164"/>
      <c r="C54" s="164"/>
      <c r="D54" s="309" t="s">
        <v>55</v>
      </c>
      <c r="E54" s="309"/>
      <c r="F54" s="309"/>
      <c r="G54" s="309"/>
      <c r="H54" s="119"/>
      <c r="I54" s="164"/>
      <c r="J54" s="164">
        <v>10533.278100000001</v>
      </c>
      <c r="K54" s="164"/>
      <c r="L54" s="164"/>
      <c r="M54" s="164"/>
      <c r="N54" s="164"/>
      <c r="R54" s="164"/>
      <c r="T54" s="164"/>
    </row>
    <row r="55" spans="1:21" ht="33" customHeight="1" x14ac:dyDescent="0.5">
      <c r="C55" s="120"/>
      <c r="D55" s="309" t="s">
        <v>56</v>
      </c>
      <c r="E55" s="309"/>
      <c r="F55" s="309"/>
      <c r="G55" s="309"/>
      <c r="H55" s="119"/>
      <c r="I55" s="121"/>
      <c r="J55" s="164">
        <v>114640.2359</v>
      </c>
      <c r="K55" s="119"/>
      <c r="L55" s="119"/>
      <c r="M55" s="142">
        <v>114640.2359</v>
      </c>
      <c r="N55" s="119"/>
      <c r="P55" s="115"/>
      <c r="Q55" s="122"/>
      <c r="U55" s="122"/>
    </row>
    <row r="56" spans="1:21" ht="33" customHeight="1" x14ac:dyDescent="0.5">
      <c r="C56" s="120"/>
      <c r="D56" s="164"/>
      <c r="E56" s="164"/>
      <c r="F56" s="164"/>
      <c r="G56" s="164"/>
      <c r="H56" s="119"/>
      <c r="I56" s="121"/>
      <c r="J56" s="164"/>
      <c r="K56" s="119"/>
      <c r="L56" s="119"/>
      <c r="M56" s="143"/>
      <c r="N56" s="119"/>
      <c r="P56" s="115"/>
      <c r="Q56" s="122"/>
      <c r="U56" s="122"/>
    </row>
    <row r="57" spans="1:21" ht="33" customHeight="1" x14ac:dyDescent="0.5">
      <c r="C57" s="120"/>
      <c r="D57" s="164"/>
      <c r="E57" s="164"/>
      <c r="F57" s="164"/>
      <c r="G57" s="164"/>
      <c r="H57" s="119"/>
      <c r="I57" s="121"/>
      <c r="J57" s="164"/>
      <c r="K57" s="119"/>
      <c r="L57" s="119"/>
      <c r="M57" s="142">
        <v>113482.62589999998</v>
      </c>
      <c r="N57" s="119"/>
      <c r="P57" s="115"/>
      <c r="Q57" s="122"/>
      <c r="U57" s="122"/>
    </row>
    <row r="58" spans="1:21" ht="37.5" customHeight="1" x14ac:dyDescent="0.4">
      <c r="B58" s="308" t="s">
        <v>57</v>
      </c>
      <c r="C58" s="308"/>
      <c r="D58" s="308"/>
      <c r="E58" s="308"/>
      <c r="F58" s="308"/>
      <c r="G58" s="118"/>
      <c r="H58" s="111"/>
      <c r="I58" s="126"/>
      <c r="J58" s="311"/>
      <c r="K58" s="310"/>
      <c r="L58" s="310"/>
      <c r="M58" s="118"/>
      <c r="N58" s="111"/>
      <c r="O58" s="111"/>
      <c r="P58" s="165"/>
      <c r="Q58" s="308" t="s">
        <v>58</v>
      </c>
      <c r="R58" s="308"/>
      <c r="S58" s="308"/>
      <c r="T58" s="308"/>
      <c r="U58" s="308"/>
    </row>
    <row r="59" spans="1:21" ht="37.5" customHeight="1" x14ac:dyDescent="0.4">
      <c r="B59" s="308" t="s">
        <v>59</v>
      </c>
      <c r="C59" s="308"/>
      <c r="D59" s="308"/>
      <c r="E59" s="308"/>
      <c r="F59" s="308"/>
      <c r="G59" s="111"/>
      <c r="H59" s="118"/>
      <c r="I59" s="127"/>
      <c r="J59" s="128"/>
      <c r="K59" s="163"/>
      <c r="L59" s="128"/>
      <c r="M59" s="111"/>
      <c r="N59" s="118"/>
      <c r="O59" s="111"/>
      <c r="P59" s="165"/>
      <c r="Q59" s="308" t="s">
        <v>59</v>
      </c>
      <c r="R59" s="308"/>
      <c r="S59" s="308"/>
      <c r="T59" s="308"/>
      <c r="U59" s="308"/>
    </row>
    <row r="60" spans="1:21" ht="37.5" customHeight="1" x14ac:dyDescent="0.35">
      <c r="J60" s="310" t="s">
        <v>61</v>
      </c>
      <c r="K60" s="310"/>
      <c r="L60" s="310"/>
      <c r="M60" s="125">
        <v>112699.70189999999</v>
      </c>
    </row>
    <row r="61" spans="1:21" ht="37.5" customHeight="1" x14ac:dyDescent="0.35">
      <c r="G61" s="119"/>
      <c r="J61" s="310" t="s">
        <v>62</v>
      </c>
      <c r="K61" s="310"/>
      <c r="L61" s="310"/>
      <c r="M61" s="125">
        <v>112034.90889999999</v>
      </c>
    </row>
    <row r="63" spans="1:21" x14ac:dyDescent="0.35">
      <c r="H63" s="130"/>
      <c r="I63" s="131"/>
      <c r="J63" s="130"/>
    </row>
    <row r="64" spans="1:21" x14ac:dyDescent="0.35">
      <c r="H64" s="130"/>
      <c r="I64" s="131"/>
      <c r="J64" s="130"/>
    </row>
    <row r="65" spans="8:21" x14ac:dyDescent="0.35">
      <c r="H65" s="125"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30">
    <mergeCell ref="J60:L60"/>
    <mergeCell ref="J61:L61"/>
    <mergeCell ref="D55:G55"/>
    <mergeCell ref="B58:F58"/>
    <mergeCell ref="J58:L58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70866141732283472" right="0.70866141732283472" top="0.27559055118110237" bottom="0.51181102362204722" header="0.19685039370078741" footer="0.31496062992125984"/>
  <pageSetup paperSize="8" scale="3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topLeftCell="H1" zoomScale="48" zoomScaleNormal="48" workbookViewId="0">
      <pane ySplit="6" topLeftCell="A43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25" t="s">
        <v>123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1" ht="54" customHeight="1" x14ac:dyDescent="0.35">
      <c r="A2" s="327" t="s">
        <v>139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spans="1:21" ht="32.25" customHeight="1" x14ac:dyDescent="0.35">
      <c r="A3" s="329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</row>
    <row r="4" spans="1:21" s="108" customFormat="1" ht="43.5" customHeight="1" x14ac:dyDescent="0.25">
      <c r="A4" s="329" t="s">
        <v>122</v>
      </c>
      <c r="B4" s="332" t="s">
        <v>121</v>
      </c>
      <c r="C4" s="304" t="s">
        <v>131</v>
      </c>
      <c r="D4" s="307"/>
      <c r="E4" s="307"/>
      <c r="F4" s="307"/>
      <c r="G4" s="307"/>
      <c r="H4" s="307"/>
      <c r="I4" s="304" t="s">
        <v>130</v>
      </c>
      <c r="J4" s="307"/>
      <c r="K4" s="307"/>
      <c r="L4" s="307"/>
      <c r="M4" s="307"/>
      <c r="N4" s="307"/>
      <c r="O4" s="304" t="s">
        <v>129</v>
      </c>
      <c r="P4" s="307"/>
      <c r="Q4" s="307"/>
      <c r="R4" s="307"/>
      <c r="S4" s="307"/>
      <c r="T4" s="307"/>
      <c r="U4" s="213"/>
    </row>
    <row r="5" spans="1:21" s="108" customFormat="1" ht="54.75" customHeight="1" x14ac:dyDescent="0.25">
      <c r="A5" s="331"/>
      <c r="B5" s="333"/>
      <c r="C5" s="318" t="s">
        <v>6</v>
      </c>
      <c r="D5" s="316" t="s">
        <v>127</v>
      </c>
      <c r="E5" s="317"/>
      <c r="F5" s="316" t="s">
        <v>126</v>
      </c>
      <c r="G5" s="317"/>
      <c r="H5" s="318" t="s">
        <v>9</v>
      </c>
      <c r="I5" s="318" t="s">
        <v>6</v>
      </c>
      <c r="J5" s="316" t="s">
        <v>127</v>
      </c>
      <c r="K5" s="317"/>
      <c r="L5" s="316" t="s">
        <v>126</v>
      </c>
      <c r="M5" s="317"/>
      <c r="N5" s="318" t="s">
        <v>9</v>
      </c>
      <c r="O5" s="318" t="s">
        <v>6</v>
      </c>
      <c r="P5" s="316" t="s">
        <v>127</v>
      </c>
      <c r="Q5" s="317"/>
      <c r="R5" s="316" t="s">
        <v>126</v>
      </c>
      <c r="S5" s="317"/>
      <c r="T5" s="318" t="s">
        <v>9</v>
      </c>
      <c r="U5" s="332" t="s">
        <v>128</v>
      </c>
    </row>
    <row r="6" spans="1:21" s="108" customFormat="1" ht="38.25" customHeight="1" x14ac:dyDescent="0.25">
      <c r="A6" s="331"/>
      <c r="B6" s="334"/>
      <c r="C6" s="319"/>
      <c r="D6" s="172" t="s">
        <v>124</v>
      </c>
      <c r="E6" s="172" t="s">
        <v>125</v>
      </c>
      <c r="F6" s="172" t="s">
        <v>124</v>
      </c>
      <c r="G6" s="172" t="s">
        <v>125</v>
      </c>
      <c r="H6" s="319"/>
      <c r="I6" s="319"/>
      <c r="J6" s="172" t="s">
        <v>124</v>
      </c>
      <c r="K6" s="172" t="s">
        <v>125</v>
      </c>
      <c r="L6" s="172" t="s">
        <v>124</v>
      </c>
      <c r="M6" s="172" t="s">
        <v>125</v>
      </c>
      <c r="N6" s="319"/>
      <c r="O6" s="319"/>
      <c r="P6" s="172" t="s">
        <v>124</v>
      </c>
      <c r="Q6" s="172" t="s">
        <v>125</v>
      </c>
      <c r="R6" s="172" t="s">
        <v>124</v>
      </c>
      <c r="S6" s="172" t="s">
        <v>125</v>
      </c>
      <c r="T6" s="319"/>
      <c r="U6" s="334"/>
    </row>
    <row r="7" spans="1:21" ht="38.25" customHeight="1" x14ac:dyDescent="0.45">
      <c r="A7" s="171">
        <v>1</v>
      </c>
      <c r="B7" s="172" t="s">
        <v>78</v>
      </c>
      <c r="C7" s="200">
        <v>2138.3200000000006</v>
      </c>
      <c r="D7" s="200">
        <v>0</v>
      </c>
      <c r="E7" s="200">
        <v>0</v>
      </c>
      <c r="F7" s="200">
        <v>0</v>
      </c>
      <c r="G7" s="200">
        <v>38.299999999999997</v>
      </c>
      <c r="H7" s="200">
        <v>2138.3200000000006</v>
      </c>
      <c r="I7" s="200">
        <v>301.07999999999993</v>
      </c>
      <c r="J7" s="200">
        <v>0.32</v>
      </c>
      <c r="K7" s="200">
        <v>4.03</v>
      </c>
      <c r="L7" s="200">
        <v>0</v>
      </c>
      <c r="M7" s="200">
        <v>0</v>
      </c>
      <c r="N7" s="200">
        <v>301.39999999999992</v>
      </c>
      <c r="O7" s="201">
        <v>162.07000000000008</v>
      </c>
      <c r="P7" s="200">
        <v>0</v>
      </c>
      <c r="Q7" s="200">
        <v>0.16</v>
      </c>
      <c r="R7" s="200">
        <v>0</v>
      </c>
      <c r="S7" s="200">
        <v>46</v>
      </c>
      <c r="T7" s="201">
        <v>162.07000000000008</v>
      </c>
      <c r="U7" s="201">
        <v>2601.7900000000009</v>
      </c>
    </row>
    <row r="8" spans="1:21" ht="38.25" customHeight="1" x14ac:dyDescent="0.45">
      <c r="A8" s="171">
        <v>2</v>
      </c>
      <c r="B8" s="172" t="s">
        <v>79</v>
      </c>
      <c r="C8" s="200">
        <v>10.324999999999999</v>
      </c>
      <c r="D8" s="200">
        <v>0.36</v>
      </c>
      <c r="E8" s="200">
        <v>0.36</v>
      </c>
      <c r="F8" s="200">
        <v>0</v>
      </c>
      <c r="G8" s="200">
        <v>0</v>
      </c>
      <c r="H8" s="200">
        <v>10.684999999999999</v>
      </c>
      <c r="I8" s="200">
        <v>38.704000000000008</v>
      </c>
      <c r="J8" s="200">
        <v>0.18099999999999999</v>
      </c>
      <c r="K8" s="200">
        <v>7.6050000000000004</v>
      </c>
      <c r="L8" s="200">
        <v>0</v>
      </c>
      <c r="M8" s="200">
        <v>0</v>
      </c>
      <c r="N8" s="200">
        <v>38.885000000000005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214.13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152.49100000000004</v>
      </c>
      <c r="J9" s="200">
        <v>0.375</v>
      </c>
      <c r="K9" s="200">
        <v>3.8519999999999999</v>
      </c>
      <c r="L9" s="200">
        <v>0</v>
      </c>
      <c r="M9" s="200">
        <v>0</v>
      </c>
      <c r="N9" s="200">
        <v>152.86600000000004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1544.6359999999997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164.41900000000007</v>
      </c>
      <c r="J10" s="200">
        <v>0.08</v>
      </c>
      <c r="K10" s="200">
        <v>2.7240000000000006</v>
      </c>
      <c r="L10" s="200">
        <v>0</v>
      </c>
      <c r="M10" s="200">
        <v>0</v>
      </c>
      <c r="N10" s="200">
        <v>164.49900000000008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757.90900000000011</v>
      </c>
    </row>
    <row r="11" spans="1:21" s="111" customFormat="1" ht="38.25" customHeight="1" x14ac:dyDescent="0.4">
      <c r="A11" s="336" t="s">
        <v>82</v>
      </c>
      <c r="B11" s="337"/>
      <c r="C11" s="202">
        <v>3582.9050000000002</v>
      </c>
      <c r="D11" s="202">
        <v>0.36</v>
      </c>
      <c r="E11" s="202">
        <v>0.36</v>
      </c>
      <c r="F11" s="202">
        <v>0</v>
      </c>
      <c r="G11" s="202">
        <v>38.299999999999997</v>
      </c>
      <c r="H11" s="202">
        <v>3583.2649999999999</v>
      </c>
      <c r="I11" s="202">
        <v>656.69400000000007</v>
      </c>
      <c r="J11" s="202">
        <v>0.95599999999999996</v>
      </c>
      <c r="K11" s="202">
        <v>18.211000000000002</v>
      </c>
      <c r="L11" s="202">
        <v>0</v>
      </c>
      <c r="M11" s="202">
        <v>0</v>
      </c>
      <c r="N11" s="202">
        <v>657.65000000000009</v>
      </c>
      <c r="O11" s="202">
        <v>877.55000000000007</v>
      </c>
      <c r="P11" s="202">
        <v>0</v>
      </c>
      <c r="Q11" s="202">
        <v>0.16</v>
      </c>
      <c r="R11" s="202">
        <v>0</v>
      </c>
      <c r="S11" s="202">
        <v>46</v>
      </c>
      <c r="T11" s="202">
        <v>877.55000000000007</v>
      </c>
      <c r="U11" s="202">
        <v>5118.4650000000001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123.20299999999999</v>
      </c>
      <c r="J12" s="203">
        <v>0.06</v>
      </c>
      <c r="K12" s="200">
        <v>0.9700000000000002</v>
      </c>
      <c r="L12" s="200">
        <v>0</v>
      </c>
      <c r="M12" s="200">
        <v>0</v>
      </c>
      <c r="N12" s="200">
        <v>123.26299999999999</v>
      </c>
      <c r="O12" s="201">
        <v>326.5</v>
      </c>
      <c r="P12" s="200">
        <v>0.25</v>
      </c>
      <c r="Q12" s="200">
        <v>78.61</v>
      </c>
      <c r="R12" s="200">
        <v>0.25</v>
      </c>
      <c r="S12" s="200">
        <v>0.75</v>
      </c>
      <c r="T12" s="201">
        <v>326.5</v>
      </c>
      <c r="U12" s="201">
        <v>2359.3529999999992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144.02400000000003</v>
      </c>
      <c r="J13" s="203">
        <v>0.19</v>
      </c>
      <c r="K13" s="200">
        <v>3.28</v>
      </c>
      <c r="L13" s="200">
        <v>0</v>
      </c>
      <c r="M13" s="200">
        <v>0</v>
      </c>
      <c r="N13" s="200">
        <v>144.21400000000003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1244.3039999999996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200.57399999999996</v>
      </c>
      <c r="J14" s="204">
        <v>0.36</v>
      </c>
      <c r="K14" s="200">
        <v>8.956999999999999</v>
      </c>
      <c r="L14" s="200">
        <v>0</v>
      </c>
      <c r="M14" s="200">
        <v>0</v>
      </c>
      <c r="N14" s="200">
        <v>200.93399999999997</v>
      </c>
      <c r="O14" s="201">
        <v>318.15999999999997</v>
      </c>
      <c r="P14" s="200">
        <v>0</v>
      </c>
      <c r="Q14" s="200">
        <v>0</v>
      </c>
      <c r="R14" s="200">
        <v>0</v>
      </c>
      <c r="S14" s="200">
        <v>0</v>
      </c>
      <c r="T14" s="201">
        <v>318.15999999999997</v>
      </c>
      <c r="U14" s="201">
        <v>2701.4239999999991</v>
      </c>
    </row>
    <row r="15" spans="1:21" s="111" customFormat="1" ht="38.25" customHeight="1" x14ac:dyDescent="0.4">
      <c r="A15" s="336" t="s">
        <v>86</v>
      </c>
      <c r="B15" s="337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467.80099999999999</v>
      </c>
      <c r="J15" s="202">
        <v>0.61</v>
      </c>
      <c r="K15" s="202">
        <v>13.206999999999999</v>
      </c>
      <c r="L15" s="202">
        <v>0</v>
      </c>
      <c r="M15" s="202">
        <v>0</v>
      </c>
      <c r="N15" s="202">
        <v>468.411</v>
      </c>
      <c r="O15" s="202">
        <v>729.98</v>
      </c>
      <c r="P15" s="202">
        <v>0.25</v>
      </c>
      <c r="Q15" s="202">
        <v>78.61</v>
      </c>
      <c r="R15" s="202">
        <v>0.25</v>
      </c>
      <c r="S15" s="202">
        <v>0.75</v>
      </c>
      <c r="T15" s="202">
        <v>729.98</v>
      </c>
      <c r="U15" s="202">
        <v>6305.0809999999983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1893.2719999999993</v>
      </c>
      <c r="D16" s="200">
        <v>2.8</v>
      </c>
      <c r="E16" s="200">
        <v>9.6359999999999992</v>
      </c>
      <c r="F16" s="200">
        <v>2.02</v>
      </c>
      <c r="G16" s="200">
        <v>33.580000000000005</v>
      </c>
      <c r="H16" s="200">
        <v>1894.0519999999992</v>
      </c>
      <c r="I16" s="200">
        <v>66.385000000000034</v>
      </c>
      <c r="J16" s="200">
        <v>0.13</v>
      </c>
      <c r="K16" s="200">
        <v>1.036</v>
      </c>
      <c r="L16" s="200">
        <v>0</v>
      </c>
      <c r="M16" s="200">
        <v>0</v>
      </c>
      <c r="N16" s="200">
        <v>66.515000000000029</v>
      </c>
      <c r="O16" s="201">
        <v>90.008999999999986</v>
      </c>
      <c r="P16" s="200">
        <v>0.66</v>
      </c>
      <c r="Q16" s="200">
        <v>13.96</v>
      </c>
      <c r="R16" s="200">
        <v>0</v>
      </c>
      <c r="S16" s="200">
        <v>0</v>
      </c>
      <c r="T16" s="201">
        <v>90.668999999999983</v>
      </c>
      <c r="U16" s="201">
        <v>2051.2359999999994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19.446999999999996</v>
      </c>
      <c r="J17" s="200">
        <v>0.06</v>
      </c>
      <c r="K17" s="200">
        <v>1.2500000000000002</v>
      </c>
      <c r="L17" s="200">
        <v>0</v>
      </c>
      <c r="M17" s="200">
        <v>4.09</v>
      </c>
      <c r="N17" s="200">
        <v>19.506999999999994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1084.5319999999997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828.61499999999933</v>
      </c>
      <c r="D18" s="200">
        <v>0.3</v>
      </c>
      <c r="E18" s="200">
        <v>1.7100000000000002</v>
      </c>
      <c r="F18" s="200">
        <v>0</v>
      </c>
      <c r="G18" s="200">
        <v>0</v>
      </c>
      <c r="H18" s="200">
        <v>828.91499999999928</v>
      </c>
      <c r="I18" s="200">
        <v>36.144999999999989</v>
      </c>
      <c r="J18" s="200">
        <v>0.04</v>
      </c>
      <c r="K18" s="200">
        <v>0.15</v>
      </c>
      <c r="L18" s="200">
        <v>0</v>
      </c>
      <c r="M18" s="200">
        <v>0</v>
      </c>
      <c r="N18" s="200">
        <v>36.184999999999988</v>
      </c>
      <c r="O18" s="201">
        <v>62.798000000000009</v>
      </c>
      <c r="P18" s="200">
        <v>0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v>927.89799999999923</v>
      </c>
    </row>
    <row r="19" spans="1:21" s="111" customFormat="1" ht="38.25" customHeight="1" x14ac:dyDescent="0.4">
      <c r="A19" s="336" t="s">
        <v>89</v>
      </c>
      <c r="B19" s="337"/>
      <c r="C19" s="202">
        <v>3378.9409999999984</v>
      </c>
      <c r="D19" s="202">
        <v>3.0999999999999996</v>
      </c>
      <c r="E19" s="202">
        <v>11.346</v>
      </c>
      <c r="F19" s="202">
        <v>2.02</v>
      </c>
      <c r="G19" s="202">
        <v>110.64000000000001</v>
      </c>
      <c r="H19" s="202">
        <v>3380.0209999999979</v>
      </c>
      <c r="I19" s="202">
        <v>121.977</v>
      </c>
      <c r="J19" s="202">
        <v>0.23</v>
      </c>
      <c r="K19" s="202">
        <v>2.4360000000000004</v>
      </c>
      <c r="L19" s="202">
        <v>0</v>
      </c>
      <c r="M19" s="202">
        <v>4.09</v>
      </c>
      <c r="N19" s="202">
        <v>122.20700000000001</v>
      </c>
      <c r="O19" s="202">
        <v>560.77800000000002</v>
      </c>
      <c r="P19" s="202">
        <v>0.66</v>
      </c>
      <c r="Q19" s="202">
        <v>66.240000000000009</v>
      </c>
      <c r="R19" s="202">
        <v>0</v>
      </c>
      <c r="S19" s="202">
        <v>0</v>
      </c>
      <c r="T19" s="202">
        <v>561.43799999999999</v>
      </c>
      <c r="U19" s="202">
        <v>4063.6659999999983</v>
      </c>
    </row>
    <row r="20" spans="1:21" ht="38.25" customHeight="1" x14ac:dyDescent="0.45">
      <c r="A20" s="171">
        <v>8</v>
      </c>
      <c r="B20" s="172" t="s">
        <v>91</v>
      </c>
      <c r="C20" s="200">
        <v>1356.0049999999994</v>
      </c>
      <c r="D20" s="200">
        <v>0</v>
      </c>
      <c r="E20" s="200">
        <v>3.3650000000000002</v>
      </c>
      <c r="F20" s="200">
        <v>0</v>
      </c>
      <c r="G20" s="200">
        <v>56</v>
      </c>
      <c r="H20" s="200">
        <v>1356.0049999999994</v>
      </c>
      <c r="I20" s="200">
        <v>145.48599999999999</v>
      </c>
      <c r="J20" s="200">
        <v>0.21</v>
      </c>
      <c r="K20" s="200">
        <v>1.0010000000000001</v>
      </c>
      <c r="L20" s="200">
        <v>0</v>
      </c>
      <c r="M20" s="200">
        <v>0</v>
      </c>
      <c r="N20" s="200">
        <v>145.696</v>
      </c>
      <c r="O20" s="201">
        <v>341.17099999999994</v>
      </c>
      <c r="P20" s="200">
        <v>0.24</v>
      </c>
      <c r="Q20" s="200">
        <v>56.686999999999998</v>
      </c>
      <c r="R20" s="200">
        <v>0</v>
      </c>
      <c r="S20" s="200">
        <v>0</v>
      </c>
      <c r="T20" s="201">
        <v>341.41099999999994</v>
      </c>
      <c r="U20" s="201">
        <v>1843.1119999999992</v>
      </c>
    </row>
    <row r="21" spans="1:21" ht="38.25" customHeight="1" x14ac:dyDescent="0.45">
      <c r="A21" s="171">
        <v>9</v>
      </c>
      <c r="B21" s="172" t="s">
        <v>90</v>
      </c>
      <c r="C21" s="200">
        <v>859.36999999999989</v>
      </c>
      <c r="D21" s="200">
        <v>0</v>
      </c>
      <c r="E21" s="200">
        <v>0.05</v>
      </c>
      <c r="F21" s="200">
        <v>2.44</v>
      </c>
      <c r="G21" s="200">
        <v>41.739999999999995</v>
      </c>
      <c r="H21" s="200">
        <v>856.92999999999984</v>
      </c>
      <c r="I21" s="200">
        <v>66.103000000000009</v>
      </c>
      <c r="J21" s="200">
        <v>1.5</v>
      </c>
      <c r="K21" s="200">
        <v>21.24</v>
      </c>
      <c r="L21" s="200">
        <v>0</v>
      </c>
      <c r="M21" s="200">
        <v>0</v>
      </c>
      <c r="N21" s="200">
        <v>67.603000000000009</v>
      </c>
      <c r="O21" s="201">
        <v>223.97000000000003</v>
      </c>
      <c r="P21" s="200">
        <v>0.94</v>
      </c>
      <c r="Q21" s="200">
        <v>72.97999999999999</v>
      </c>
      <c r="R21" s="200">
        <v>0</v>
      </c>
      <c r="S21" s="200">
        <v>0</v>
      </c>
      <c r="T21" s="201">
        <v>224.91000000000003</v>
      </c>
      <c r="U21" s="201">
        <v>1149.443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16.070000000000007</v>
      </c>
      <c r="J22" s="200">
        <v>0</v>
      </c>
      <c r="K22" s="200">
        <v>1.6900000000000002</v>
      </c>
      <c r="L22" s="200">
        <v>0</v>
      </c>
      <c r="M22" s="200">
        <v>12.74</v>
      </c>
      <c r="N22" s="200">
        <v>16.070000000000007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931.77999999999975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1172.712</v>
      </c>
      <c r="D23" s="200">
        <v>1.5</v>
      </c>
      <c r="E23" s="200">
        <v>17.125999999999998</v>
      </c>
      <c r="F23" s="200">
        <v>0</v>
      </c>
      <c r="G23" s="200">
        <v>0</v>
      </c>
      <c r="H23" s="200">
        <v>1174.212</v>
      </c>
      <c r="I23" s="200">
        <v>10.963999999999997</v>
      </c>
      <c r="J23" s="200">
        <v>0.18</v>
      </c>
      <c r="K23" s="200">
        <v>0.97399999999999998</v>
      </c>
      <c r="L23" s="200">
        <v>0</v>
      </c>
      <c r="M23" s="200">
        <v>0</v>
      </c>
      <c r="N23" s="200">
        <v>11.143999999999997</v>
      </c>
      <c r="O23" s="201">
        <v>155.30500000000001</v>
      </c>
      <c r="P23" s="200">
        <v>0.03</v>
      </c>
      <c r="Q23" s="200">
        <v>99.75500000000001</v>
      </c>
      <c r="R23" s="200">
        <v>0</v>
      </c>
      <c r="S23" s="200">
        <v>89.99</v>
      </c>
      <c r="T23" s="201">
        <v>155.33500000000001</v>
      </c>
      <c r="U23" s="201">
        <v>1340.691</v>
      </c>
    </row>
    <row r="24" spans="1:21" s="111" customFormat="1" ht="38.25" customHeight="1" x14ac:dyDescent="0.4">
      <c r="A24" s="340" t="s">
        <v>94</v>
      </c>
      <c r="B24" s="340"/>
      <c r="C24" s="202">
        <v>3717.936999999999</v>
      </c>
      <c r="D24" s="202">
        <v>1.5</v>
      </c>
      <c r="E24" s="202">
        <v>20.540999999999997</v>
      </c>
      <c r="F24" s="202">
        <v>2.44</v>
      </c>
      <c r="G24" s="202">
        <v>367.45</v>
      </c>
      <c r="H24" s="202">
        <v>3716.9969999999994</v>
      </c>
      <c r="I24" s="202">
        <v>238.62299999999999</v>
      </c>
      <c r="J24" s="202">
        <v>1.89</v>
      </c>
      <c r="K24" s="202">
        <v>24.905000000000001</v>
      </c>
      <c r="L24" s="202">
        <v>0</v>
      </c>
      <c r="M24" s="202">
        <v>12.74</v>
      </c>
      <c r="N24" s="202">
        <v>240.51300000000003</v>
      </c>
      <c r="O24" s="202">
        <v>1306.3059999999998</v>
      </c>
      <c r="P24" s="202">
        <v>1.21</v>
      </c>
      <c r="Q24" s="202">
        <v>529.99199999999996</v>
      </c>
      <c r="R24" s="202">
        <v>0</v>
      </c>
      <c r="S24" s="202">
        <v>95.71</v>
      </c>
      <c r="T24" s="202">
        <v>1307.5159999999998</v>
      </c>
      <c r="U24" s="202">
        <v>5265.0259999999989</v>
      </c>
    </row>
    <row r="25" spans="1:21" s="145" customFormat="1" ht="38.25" customHeight="1" x14ac:dyDescent="0.4">
      <c r="A25" s="336" t="s">
        <v>95</v>
      </c>
      <c r="B25" s="337"/>
      <c r="C25" s="202">
        <v>15786.472999999996</v>
      </c>
      <c r="D25" s="202">
        <v>4.96</v>
      </c>
      <c r="E25" s="202">
        <v>32.396999999999998</v>
      </c>
      <c r="F25" s="202">
        <v>4.46</v>
      </c>
      <c r="G25" s="202">
        <v>581</v>
      </c>
      <c r="H25" s="202">
        <v>15786.972999999994</v>
      </c>
      <c r="I25" s="202">
        <v>1485.0950000000003</v>
      </c>
      <c r="J25" s="202">
        <v>3.6859999999999999</v>
      </c>
      <c r="K25" s="202">
        <v>58.759</v>
      </c>
      <c r="L25" s="202">
        <v>0</v>
      </c>
      <c r="M25" s="202">
        <v>16.829999999999998</v>
      </c>
      <c r="N25" s="202">
        <v>1488.7810000000002</v>
      </c>
      <c r="O25" s="202">
        <v>3474.614</v>
      </c>
      <c r="P25" s="202">
        <v>2.12</v>
      </c>
      <c r="Q25" s="202">
        <v>675.00199999999995</v>
      </c>
      <c r="R25" s="202">
        <v>0.25</v>
      </c>
      <c r="S25" s="202">
        <v>142.45999999999998</v>
      </c>
      <c r="T25" s="202">
        <v>3476.4839999999999</v>
      </c>
      <c r="U25" s="202">
        <v>20752.237999999998</v>
      </c>
    </row>
    <row r="26" spans="1:21" ht="38.25" customHeight="1" x14ac:dyDescent="0.45">
      <c r="A26" s="171">
        <v>15</v>
      </c>
      <c r="B26" s="172" t="s">
        <v>96</v>
      </c>
      <c r="C26" s="200">
        <v>11626.932000000001</v>
      </c>
      <c r="D26" s="200">
        <v>13.81</v>
      </c>
      <c r="E26" s="200">
        <v>68.155000000000001</v>
      </c>
      <c r="F26" s="200">
        <v>0</v>
      </c>
      <c r="G26" s="200">
        <v>0</v>
      </c>
      <c r="H26" s="200">
        <v>11640.742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11698.302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10207.896999999992</v>
      </c>
      <c r="D27" s="200">
        <v>8.9</v>
      </c>
      <c r="E27" s="200">
        <v>73.94</v>
      </c>
      <c r="F27" s="200">
        <v>0</v>
      </c>
      <c r="G27" s="200">
        <v>0</v>
      </c>
      <c r="H27" s="200">
        <v>10216.796999999991</v>
      </c>
      <c r="I27" s="200">
        <v>336.80500000000001</v>
      </c>
      <c r="J27" s="200">
        <v>17.97</v>
      </c>
      <c r="K27" s="200">
        <v>25.22</v>
      </c>
      <c r="L27" s="200">
        <v>0</v>
      </c>
      <c r="M27" s="200">
        <v>0</v>
      </c>
      <c r="N27" s="200">
        <v>354.77499999999998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10646.53199999999</v>
      </c>
    </row>
    <row r="28" spans="1:21" s="111" customFormat="1" ht="38.25" customHeight="1" x14ac:dyDescent="0.4">
      <c r="A28" s="340" t="s">
        <v>98</v>
      </c>
      <c r="B28" s="340"/>
      <c r="C28" s="202">
        <v>21834.828999999991</v>
      </c>
      <c r="D28" s="202">
        <v>22.71</v>
      </c>
      <c r="E28" s="202">
        <v>142.095</v>
      </c>
      <c r="F28" s="202">
        <v>0</v>
      </c>
      <c r="G28" s="202">
        <v>0</v>
      </c>
      <c r="H28" s="202">
        <v>21857.53899999999</v>
      </c>
      <c r="I28" s="202">
        <v>336.80500000000001</v>
      </c>
      <c r="J28" s="202">
        <v>17.97</v>
      </c>
      <c r="K28" s="202">
        <v>25.22</v>
      </c>
      <c r="L28" s="202">
        <v>0</v>
      </c>
      <c r="M28" s="202">
        <v>0</v>
      </c>
      <c r="N28" s="202">
        <v>354.77499999999998</v>
      </c>
      <c r="O28" s="202">
        <v>132.52000000000001</v>
      </c>
      <c r="P28" s="202">
        <v>0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22344.833999999988</v>
      </c>
    </row>
    <row r="29" spans="1:21" ht="38.25" customHeight="1" x14ac:dyDescent="0.45">
      <c r="A29" s="171">
        <v>17</v>
      </c>
      <c r="B29" s="172" t="s">
        <v>99</v>
      </c>
      <c r="C29" s="200">
        <v>7000.9430000000002</v>
      </c>
      <c r="D29" s="200">
        <v>6.77</v>
      </c>
      <c r="E29" s="200">
        <v>36.625999999999998</v>
      </c>
      <c r="F29" s="200">
        <v>0</v>
      </c>
      <c r="G29" s="200">
        <v>0</v>
      </c>
      <c r="H29" s="200">
        <v>7007.7130000000006</v>
      </c>
      <c r="I29" s="200">
        <v>40.49</v>
      </c>
      <c r="J29" s="200">
        <v>0</v>
      </c>
      <c r="K29" s="200">
        <v>36.92</v>
      </c>
      <c r="L29" s="200">
        <v>0</v>
      </c>
      <c r="M29" s="200">
        <v>0</v>
      </c>
      <c r="N29" s="200">
        <v>40.49</v>
      </c>
      <c r="O29" s="201">
        <v>135.18</v>
      </c>
      <c r="P29" s="200">
        <v>0.1</v>
      </c>
      <c r="Q29" s="200">
        <v>87.47999999999999</v>
      </c>
      <c r="R29" s="200">
        <v>0</v>
      </c>
      <c r="S29" s="200">
        <v>0</v>
      </c>
      <c r="T29" s="201">
        <v>135.28</v>
      </c>
      <c r="U29" s="201">
        <v>7183.4830000000002</v>
      </c>
    </row>
    <row r="30" spans="1:21" ht="38.25" customHeight="1" x14ac:dyDescent="0.45">
      <c r="A30" s="171">
        <v>18</v>
      </c>
      <c r="B30" s="172" t="s">
        <v>100</v>
      </c>
      <c r="C30" s="200">
        <v>530.69899999999996</v>
      </c>
      <c r="D30" s="200">
        <v>11.82</v>
      </c>
      <c r="E30" s="200">
        <v>67.185000000000002</v>
      </c>
      <c r="F30" s="200">
        <v>0</v>
      </c>
      <c r="G30" s="200">
        <v>0</v>
      </c>
      <c r="H30" s="200">
        <v>542.51900000000001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542.73900000000003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5484.3629999999994</v>
      </c>
      <c r="D31" s="200">
        <v>3.16</v>
      </c>
      <c r="E31" s="200">
        <v>17.768000000000001</v>
      </c>
      <c r="F31" s="200">
        <v>0</v>
      </c>
      <c r="G31" s="200">
        <v>0</v>
      </c>
      <c r="H31" s="200">
        <v>5487.5229999999992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5648.012999999999</v>
      </c>
    </row>
    <row r="32" spans="1:21" ht="38.25" customHeight="1" x14ac:dyDescent="0.45">
      <c r="A32" s="171">
        <v>20</v>
      </c>
      <c r="B32" s="172" t="s">
        <v>102</v>
      </c>
      <c r="C32" s="200">
        <v>4526.6550000000007</v>
      </c>
      <c r="D32" s="200">
        <v>2.2400000000000002</v>
      </c>
      <c r="E32" s="200">
        <v>50.157000000000004</v>
      </c>
      <c r="F32" s="200">
        <v>0</v>
      </c>
      <c r="G32" s="200">
        <v>0</v>
      </c>
      <c r="H32" s="200">
        <v>4528.8950000000004</v>
      </c>
      <c r="I32" s="200">
        <v>64.780000000000015</v>
      </c>
      <c r="J32" s="200">
        <v>0.46</v>
      </c>
      <c r="K32" s="200">
        <v>7.38</v>
      </c>
      <c r="L32" s="200">
        <v>0</v>
      </c>
      <c r="M32" s="200">
        <v>0</v>
      </c>
      <c r="N32" s="200">
        <v>65.240000000000009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4865.1850000000004</v>
      </c>
    </row>
    <row r="33" spans="1:21" s="111" customFormat="1" ht="38.25" customHeight="1" x14ac:dyDescent="0.4">
      <c r="A33" s="340" t="s">
        <v>99</v>
      </c>
      <c r="B33" s="340"/>
      <c r="C33" s="202">
        <v>17542.66</v>
      </c>
      <c r="D33" s="202">
        <v>23.990000000000002</v>
      </c>
      <c r="E33" s="202">
        <v>171.73600000000002</v>
      </c>
      <c r="F33" s="202">
        <v>0</v>
      </c>
      <c r="G33" s="202">
        <v>0</v>
      </c>
      <c r="H33" s="202">
        <v>17566.650000000001</v>
      </c>
      <c r="I33" s="202">
        <v>137.28000000000003</v>
      </c>
      <c r="J33" s="202">
        <v>0.46</v>
      </c>
      <c r="K33" s="202">
        <v>44.300000000000004</v>
      </c>
      <c r="L33" s="202">
        <v>0</v>
      </c>
      <c r="M33" s="202">
        <v>0</v>
      </c>
      <c r="N33" s="202">
        <v>137.74</v>
      </c>
      <c r="O33" s="202">
        <v>534.92999999999995</v>
      </c>
      <c r="P33" s="202">
        <v>0.1</v>
      </c>
      <c r="Q33" s="202">
        <v>172.17</v>
      </c>
      <c r="R33" s="202">
        <v>0</v>
      </c>
      <c r="S33" s="202">
        <v>0</v>
      </c>
      <c r="T33" s="202">
        <v>535.03</v>
      </c>
      <c r="U33" s="202">
        <v>18239.419999999998</v>
      </c>
    </row>
    <row r="34" spans="1:21" ht="38.25" customHeight="1" x14ac:dyDescent="0.45">
      <c r="A34" s="171">
        <v>21</v>
      </c>
      <c r="B34" s="172" t="s">
        <v>103</v>
      </c>
      <c r="C34" s="200">
        <v>5831.4600000000009</v>
      </c>
      <c r="D34" s="200">
        <v>5.17</v>
      </c>
      <c r="E34" s="200">
        <v>35.199999999999996</v>
      </c>
      <c r="F34" s="200">
        <v>0</v>
      </c>
      <c r="G34" s="200">
        <v>0</v>
      </c>
      <c r="H34" s="200">
        <v>5836.630000000001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5836.630000000001</v>
      </c>
    </row>
    <row r="35" spans="1:21" ht="38.25" customHeight="1" x14ac:dyDescent="0.45">
      <c r="A35" s="171">
        <v>22</v>
      </c>
      <c r="B35" s="172" t="s">
        <v>104</v>
      </c>
      <c r="C35" s="200">
        <v>4536.1750000000002</v>
      </c>
      <c r="D35" s="200">
        <v>1.51</v>
      </c>
      <c r="E35" s="200">
        <v>29.25</v>
      </c>
      <c r="F35" s="200">
        <v>0</v>
      </c>
      <c r="G35" s="200">
        <v>0</v>
      </c>
      <c r="H35" s="200">
        <v>4537.6850000000004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4554.2150000000011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0</v>
      </c>
      <c r="E36" s="200">
        <v>4.6700000000000008</v>
      </c>
      <c r="F36" s="200">
        <v>0</v>
      </c>
      <c r="G36" s="200">
        <v>0</v>
      </c>
      <c r="H36" s="200">
        <v>5703.1399999999985</v>
      </c>
      <c r="I36" s="200">
        <v>7.18</v>
      </c>
      <c r="J36" s="200">
        <v>0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5710.3199999999988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6982.2299999999987</v>
      </c>
      <c r="D37" s="200">
        <v>0.57999999999999996</v>
      </c>
      <c r="E37" s="200">
        <v>6.3100000000000005</v>
      </c>
      <c r="F37" s="200">
        <v>0</v>
      </c>
      <c r="G37" s="200">
        <v>0</v>
      </c>
      <c r="H37" s="200">
        <v>6982.8099999999986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0.68</v>
      </c>
      <c r="P37" s="200">
        <v>0</v>
      </c>
      <c r="Q37" s="200">
        <v>0.68</v>
      </c>
      <c r="R37" s="200">
        <v>0</v>
      </c>
      <c r="S37" s="200">
        <v>0</v>
      </c>
      <c r="T37" s="201">
        <v>0.68</v>
      </c>
      <c r="U37" s="201">
        <v>6983.4899999999989</v>
      </c>
    </row>
    <row r="38" spans="1:21" s="111" customFormat="1" ht="38.25" customHeight="1" x14ac:dyDescent="0.4">
      <c r="A38" s="340" t="s">
        <v>107</v>
      </c>
      <c r="B38" s="340"/>
      <c r="C38" s="202">
        <v>23053.005000000001</v>
      </c>
      <c r="D38" s="202">
        <v>7.26</v>
      </c>
      <c r="E38" s="202">
        <v>75.429999999999993</v>
      </c>
      <c r="F38" s="202">
        <v>0</v>
      </c>
      <c r="G38" s="202">
        <v>0</v>
      </c>
      <c r="H38" s="202">
        <v>23060.264999999999</v>
      </c>
      <c r="I38" s="202">
        <v>7.2799999999999994</v>
      </c>
      <c r="J38" s="202">
        <v>0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17.11</v>
      </c>
      <c r="P38" s="202">
        <v>0</v>
      </c>
      <c r="Q38" s="202">
        <v>0.68</v>
      </c>
      <c r="R38" s="202">
        <v>0</v>
      </c>
      <c r="S38" s="202">
        <v>0</v>
      </c>
      <c r="T38" s="202">
        <v>17.11</v>
      </c>
      <c r="U38" s="202">
        <v>23084.654999999999</v>
      </c>
    </row>
    <row r="39" spans="1:21" s="145" customFormat="1" ht="38.25" customHeight="1" x14ac:dyDescent="0.4">
      <c r="A39" s="340" t="s">
        <v>108</v>
      </c>
      <c r="B39" s="340"/>
      <c r="C39" s="202">
        <v>62430.493999999992</v>
      </c>
      <c r="D39" s="202">
        <v>53.96</v>
      </c>
      <c r="E39" s="202">
        <v>389.26099999999997</v>
      </c>
      <c r="F39" s="202">
        <v>0</v>
      </c>
      <c r="G39" s="202">
        <v>0</v>
      </c>
      <c r="H39" s="202">
        <v>62484.453999999991</v>
      </c>
      <c r="I39" s="202">
        <v>481.36500000000001</v>
      </c>
      <c r="J39" s="202">
        <v>18.43</v>
      </c>
      <c r="K39" s="202">
        <v>70.47</v>
      </c>
      <c r="L39" s="202">
        <v>0</v>
      </c>
      <c r="M39" s="202">
        <v>0</v>
      </c>
      <c r="N39" s="202">
        <v>499.79499999999996</v>
      </c>
      <c r="O39" s="202">
        <v>684.56</v>
      </c>
      <c r="P39" s="202">
        <v>0.1</v>
      </c>
      <c r="Q39" s="202">
        <v>230.41</v>
      </c>
      <c r="R39" s="202">
        <v>0</v>
      </c>
      <c r="S39" s="202">
        <v>0</v>
      </c>
      <c r="T39" s="202">
        <v>684.66</v>
      </c>
      <c r="U39" s="202">
        <v>63668.908999999985</v>
      </c>
    </row>
    <row r="40" spans="1:21" ht="38.25" customHeight="1" x14ac:dyDescent="0.45">
      <c r="A40" s="171">
        <v>25</v>
      </c>
      <c r="B40" s="172" t="s">
        <v>109</v>
      </c>
      <c r="C40" s="200">
        <v>15015.008000000002</v>
      </c>
      <c r="D40" s="200">
        <v>8.7899999999999991</v>
      </c>
      <c r="E40" s="200">
        <v>69.293000000000006</v>
      </c>
      <c r="F40" s="200">
        <v>0</v>
      </c>
      <c r="G40" s="200">
        <v>0</v>
      </c>
      <c r="H40" s="200">
        <v>15023.798000000003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15023.798000000003</v>
      </c>
    </row>
    <row r="41" spans="1:21" ht="38.25" customHeight="1" x14ac:dyDescent="0.45">
      <c r="A41" s="171">
        <v>26</v>
      </c>
      <c r="B41" s="172" t="s">
        <v>110</v>
      </c>
      <c r="C41" s="200">
        <v>9822.9809999999925</v>
      </c>
      <c r="D41" s="200">
        <v>9.84</v>
      </c>
      <c r="E41" s="200">
        <v>183.61</v>
      </c>
      <c r="F41" s="200">
        <v>0</v>
      </c>
      <c r="G41" s="200">
        <v>0</v>
      </c>
      <c r="H41" s="200">
        <v>9832.8209999999926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9832.8209999999926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23581.478999999999</v>
      </c>
      <c r="D42" s="200">
        <v>1.63</v>
      </c>
      <c r="E42" s="200">
        <v>73.200999999999993</v>
      </c>
      <c r="F42" s="200">
        <v>0</v>
      </c>
      <c r="G42" s="200">
        <v>0</v>
      </c>
      <c r="H42" s="200">
        <v>23583.109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23583.109</v>
      </c>
    </row>
    <row r="43" spans="1:21" ht="38.25" customHeight="1" x14ac:dyDescent="0.45">
      <c r="A43" s="171">
        <v>28</v>
      </c>
      <c r="B43" s="172" t="s">
        <v>112</v>
      </c>
      <c r="C43" s="200">
        <v>412.92300000000006</v>
      </c>
      <c r="D43" s="200">
        <v>7.03</v>
      </c>
      <c r="E43" s="200">
        <v>68.385000000000005</v>
      </c>
      <c r="F43" s="200">
        <v>0</v>
      </c>
      <c r="G43" s="200">
        <v>0</v>
      </c>
      <c r="H43" s="200">
        <v>419.95300000000003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419.95300000000003</v>
      </c>
    </row>
    <row r="44" spans="1:21" s="111" customFormat="1" ht="38.25" customHeight="1" x14ac:dyDescent="0.4">
      <c r="A44" s="340" t="s">
        <v>109</v>
      </c>
      <c r="B44" s="340"/>
      <c r="C44" s="202">
        <v>48832.390999999996</v>
      </c>
      <c r="D44" s="202">
        <v>27.29</v>
      </c>
      <c r="E44" s="202">
        <v>394.48900000000003</v>
      </c>
      <c r="F44" s="202">
        <v>0</v>
      </c>
      <c r="G44" s="202">
        <v>0</v>
      </c>
      <c r="H44" s="202">
        <v>48859.680999999997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48859.680999999997</v>
      </c>
    </row>
    <row r="45" spans="1:21" ht="38.25" customHeight="1" x14ac:dyDescent="0.45">
      <c r="A45" s="171">
        <v>29</v>
      </c>
      <c r="B45" s="172" t="s">
        <v>113</v>
      </c>
      <c r="C45" s="200">
        <v>14242.64</v>
      </c>
      <c r="D45" s="200">
        <v>38.64</v>
      </c>
      <c r="E45" s="200">
        <v>54.35</v>
      </c>
      <c r="F45" s="200">
        <v>0</v>
      </c>
      <c r="G45" s="200">
        <v>0</v>
      </c>
      <c r="H45" s="200">
        <v>14281.279999999999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14281.789999999999</v>
      </c>
    </row>
    <row r="46" spans="1:21" ht="38.25" customHeight="1" x14ac:dyDescent="0.45">
      <c r="A46" s="171">
        <v>30</v>
      </c>
      <c r="B46" s="172" t="s">
        <v>114</v>
      </c>
      <c r="C46" s="200">
        <v>7223.6000000000013</v>
      </c>
      <c r="D46" s="200">
        <v>3.61</v>
      </c>
      <c r="E46" s="200">
        <v>59.48</v>
      </c>
      <c r="F46" s="200">
        <v>0</v>
      </c>
      <c r="G46" s="200">
        <v>0</v>
      </c>
      <c r="H46" s="200">
        <v>7227.2100000000009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7227.4500000000007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12255.400000000003</v>
      </c>
      <c r="D47" s="200">
        <v>20.16</v>
      </c>
      <c r="E47" s="200">
        <v>35.019999999999996</v>
      </c>
      <c r="F47" s="200">
        <v>0</v>
      </c>
      <c r="G47" s="200">
        <v>0</v>
      </c>
      <c r="H47" s="200">
        <v>12275.560000000003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12327.450000000003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11107.602000000006</v>
      </c>
      <c r="D48" s="200">
        <v>3.29</v>
      </c>
      <c r="E48" s="200">
        <v>24.974999999999998</v>
      </c>
      <c r="F48" s="200">
        <v>0</v>
      </c>
      <c r="G48" s="200">
        <v>0</v>
      </c>
      <c r="H48" s="200">
        <v>11110.892000000007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11117.092000000008</v>
      </c>
    </row>
    <row r="49" spans="1:21" s="111" customFormat="1" ht="38.25" customHeight="1" x14ac:dyDescent="0.4">
      <c r="A49" s="340" t="s">
        <v>117</v>
      </c>
      <c r="B49" s="340"/>
      <c r="C49" s="202">
        <v>44829.242000000013</v>
      </c>
      <c r="D49" s="202">
        <v>65.7</v>
      </c>
      <c r="E49" s="202">
        <v>173.82499999999999</v>
      </c>
      <c r="F49" s="202">
        <v>0</v>
      </c>
      <c r="G49" s="202">
        <v>0</v>
      </c>
      <c r="H49" s="202">
        <v>44894.94200000001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44953.782000000007</v>
      </c>
    </row>
    <row r="50" spans="1:21" s="145" customFormat="1" ht="38.25" customHeight="1" x14ac:dyDescent="0.4">
      <c r="A50" s="340" t="s">
        <v>118</v>
      </c>
      <c r="B50" s="340"/>
      <c r="C50" s="202">
        <v>93661.633000000002</v>
      </c>
      <c r="D50" s="202">
        <v>92.990000000000009</v>
      </c>
      <c r="E50" s="202">
        <v>568.31400000000008</v>
      </c>
      <c r="F50" s="202">
        <v>0</v>
      </c>
      <c r="G50" s="202">
        <v>0</v>
      </c>
      <c r="H50" s="202">
        <v>93754.623000000007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93813.463000000003</v>
      </c>
    </row>
    <row r="51" spans="1:21" s="146" customFormat="1" ht="38.25" customHeight="1" x14ac:dyDescent="0.4">
      <c r="A51" s="340" t="s">
        <v>119</v>
      </c>
      <c r="B51" s="340"/>
      <c r="C51" s="202">
        <v>171878.59999999998</v>
      </c>
      <c r="D51" s="202">
        <v>151.91000000000003</v>
      </c>
      <c r="E51" s="202">
        <v>989.97200000000009</v>
      </c>
      <c r="F51" s="202">
        <v>4.46</v>
      </c>
      <c r="G51" s="202">
        <v>581</v>
      </c>
      <c r="H51" s="202">
        <v>172026.05</v>
      </c>
      <c r="I51" s="202">
        <v>1978.7500000000002</v>
      </c>
      <c r="J51" s="202">
        <v>22.116</v>
      </c>
      <c r="K51" s="202">
        <v>129.22899999999998</v>
      </c>
      <c r="L51" s="202">
        <v>0</v>
      </c>
      <c r="M51" s="202">
        <v>16.829999999999998</v>
      </c>
      <c r="N51" s="202">
        <v>2000.866</v>
      </c>
      <c r="O51" s="202">
        <v>4205.7240000000002</v>
      </c>
      <c r="P51" s="202">
        <v>2.2200000000000002</v>
      </c>
      <c r="Q51" s="202">
        <v>905.41199999999992</v>
      </c>
      <c r="R51" s="202">
        <v>0.25</v>
      </c>
      <c r="S51" s="202">
        <v>142.45999999999998</v>
      </c>
      <c r="T51" s="202">
        <v>4207.6939999999995</v>
      </c>
      <c r="U51" s="202">
        <v>178234.61</v>
      </c>
    </row>
    <row r="52" spans="1:21" s="111" customFormat="1" ht="19.5" customHeight="1" x14ac:dyDescent="0.4">
      <c r="A52" s="115"/>
      <c r="B52" s="115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</row>
    <row r="53" spans="1:21" s="115" customFormat="1" ht="24.75" hidden="1" customHeight="1" x14ac:dyDescent="0.4">
      <c r="B53" s="214"/>
      <c r="C53" s="309" t="s">
        <v>54</v>
      </c>
      <c r="D53" s="309"/>
      <c r="E53" s="309"/>
      <c r="F53" s="309"/>
      <c r="G53" s="309"/>
      <c r="H53" s="118"/>
      <c r="I53" s="214"/>
      <c r="J53" s="214">
        <f>D51+J51+P51-F51-L51-R51</f>
        <v>171.536</v>
      </c>
      <c r="K53" s="214"/>
      <c r="L53" s="214"/>
      <c r="M53" s="214"/>
      <c r="N53" s="214"/>
      <c r="R53" s="214"/>
      <c r="U53" s="214"/>
    </row>
    <row r="54" spans="1:21" s="115" customFormat="1" ht="30" hidden="1" customHeight="1" x14ac:dyDescent="0.35">
      <c r="B54" s="214"/>
      <c r="C54" s="309" t="s">
        <v>55</v>
      </c>
      <c r="D54" s="309"/>
      <c r="E54" s="309"/>
      <c r="F54" s="309"/>
      <c r="G54" s="309"/>
      <c r="H54" s="119"/>
      <c r="I54" s="214"/>
      <c r="J54" s="214">
        <f>E51+K51+Q51-G51-M51-S51</f>
        <v>1284.3229999999999</v>
      </c>
      <c r="K54" s="214"/>
      <c r="L54" s="214"/>
      <c r="M54" s="214"/>
      <c r="N54" s="214"/>
      <c r="R54" s="214"/>
      <c r="T54" s="214"/>
    </row>
    <row r="55" spans="1:21" ht="33" hidden="1" customHeight="1" x14ac:dyDescent="0.5">
      <c r="C55" s="309" t="s">
        <v>56</v>
      </c>
      <c r="D55" s="309"/>
      <c r="E55" s="309"/>
      <c r="F55" s="309"/>
      <c r="G55" s="309"/>
      <c r="H55" s="119"/>
      <c r="I55" s="121"/>
      <c r="J55" s="214">
        <f>H51+N51+T51</f>
        <v>178234.61</v>
      </c>
      <c r="K55" s="119"/>
      <c r="L55" s="119"/>
      <c r="M55" s="142" t="e">
        <f>#REF!+'Oct-2021'!J53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14"/>
      <c r="E56" s="214"/>
      <c r="F56" s="214"/>
      <c r="G56" s="214"/>
      <c r="H56" s="119"/>
      <c r="I56" s="121"/>
      <c r="J56" s="214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14"/>
      <c r="E57" s="214"/>
      <c r="F57" s="214"/>
      <c r="G57" s="214"/>
      <c r="H57" s="119"/>
      <c r="I57" s="121"/>
      <c r="J57" s="214"/>
      <c r="K57" s="119"/>
      <c r="L57" s="119"/>
      <c r="M57" s="142" t="e">
        <f>#REF!+'Oct-2021'!J53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14" t="s">
        <v>57</v>
      </c>
      <c r="C58" s="314"/>
      <c r="D58" s="314"/>
      <c r="E58" s="314"/>
      <c r="F58" s="314"/>
      <c r="G58" s="153"/>
      <c r="H58" s="154"/>
      <c r="I58" s="155"/>
      <c r="J58" s="315"/>
      <c r="K58" s="313"/>
      <c r="L58" s="313"/>
      <c r="M58" s="169" t="e">
        <f>#REF!+'Oct-2021'!J53</f>
        <v>#REF!</v>
      </c>
      <c r="N58" s="154"/>
      <c r="O58" s="154"/>
      <c r="P58" s="216"/>
      <c r="Q58" s="314" t="s">
        <v>58</v>
      </c>
      <c r="R58" s="314"/>
      <c r="S58" s="314"/>
      <c r="T58" s="314"/>
      <c r="U58" s="314"/>
    </row>
    <row r="59" spans="1:21" s="152" customFormat="1" ht="37.5" hidden="1" customHeight="1" x14ac:dyDescent="0.45">
      <c r="B59" s="314" t="s">
        <v>59</v>
      </c>
      <c r="C59" s="314"/>
      <c r="D59" s="314"/>
      <c r="E59" s="314"/>
      <c r="F59" s="314"/>
      <c r="G59" s="154"/>
      <c r="H59" s="153"/>
      <c r="I59" s="156"/>
      <c r="J59" s="157"/>
      <c r="K59" s="215"/>
      <c r="L59" s="157"/>
      <c r="M59" s="154"/>
      <c r="N59" s="153"/>
      <c r="O59" s="154"/>
      <c r="P59" s="216"/>
      <c r="Q59" s="314" t="s">
        <v>59</v>
      </c>
      <c r="R59" s="314"/>
      <c r="S59" s="314"/>
      <c r="T59" s="314"/>
      <c r="U59" s="314"/>
    </row>
    <row r="60" spans="1:21" s="152" customFormat="1" ht="37.5" hidden="1" customHeight="1" x14ac:dyDescent="0.45">
      <c r="I60" s="158"/>
      <c r="J60" s="313" t="s">
        <v>61</v>
      </c>
      <c r="K60" s="313"/>
      <c r="L60" s="313"/>
      <c r="M60" s="159" t="e">
        <f>#REF!+'Oct-2021'!J53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#REF!+'Oct-2021'!J53</f>
        <v>#REF!</v>
      </c>
      <c r="I61" s="158"/>
      <c r="J61" s="313" t="s">
        <v>62</v>
      </c>
      <c r="K61" s="313"/>
      <c r="L61" s="313"/>
      <c r="M61" s="159" t="e">
        <f>#REF!+'Oct-2021'!J53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topLeftCell="H1" zoomScale="48" zoomScaleNormal="48" workbookViewId="0">
      <pane ySplit="6" topLeftCell="A41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25" t="s">
        <v>123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1" ht="54" customHeight="1" x14ac:dyDescent="0.35">
      <c r="A2" s="327" t="s">
        <v>140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spans="1:21" ht="32.25" customHeight="1" x14ac:dyDescent="0.35">
      <c r="A3" s="329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</row>
    <row r="4" spans="1:21" s="108" customFormat="1" ht="43.5" customHeight="1" x14ac:dyDescent="0.25">
      <c r="A4" s="329" t="s">
        <v>122</v>
      </c>
      <c r="B4" s="332" t="s">
        <v>121</v>
      </c>
      <c r="C4" s="304" t="s">
        <v>131</v>
      </c>
      <c r="D4" s="307"/>
      <c r="E4" s="307"/>
      <c r="F4" s="307"/>
      <c r="G4" s="307"/>
      <c r="H4" s="307"/>
      <c r="I4" s="304" t="s">
        <v>130</v>
      </c>
      <c r="J4" s="307"/>
      <c r="K4" s="307"/>
      <c r="L4" s="307"/>
      <c r="M4" s="307"/>
      <c r="N4" s="307"/>
      <c r="O4" s="304" t="s">
        <v>129</v>
      </c>
      <c r="P4" s="307"/>
      <c r="Q4" s="307"/>
      <c r="R4" s="307"/>
      <c r="S4" s="307"/>
      <c r="T4" s="307"/>
      <c r="U4" s="221"/>
    </row>
    <row r="5" spans="1:21" s="108" customFormat="1" ht="54.75" customHeight="1" x14ac:dyDescent="0.25">
      <c r="A5" s="331"/>
      <c r="B5" s="333"/>
      <c r="C5" s="318" t="s">
        <v>6</v>
      </c>
      <c r="D5" s="316" t="s">
        <v>127</v>
      </c>
      <c r="E5" s="317"/>
      <c r="F5" s="316" t="s">
        <v>126</v>
      </c>
      <c r="G5" s="317"/>
      <c r="H5" s="318" t="s">
        <v>9</v>
      </c>
      <c r="I5" s="318" t="s">
        <v>6</v>
      </c>
      <c r="J5" s="316" t="s">
        <v>127</v>
      </c>
      <c r="K5" s="317"/>
      <c r="L5" s="316" t="s">
        <v>126</v>
      </c>
      <c r="M5" s="317"/>
      <c r="N5" s="318" t="s">
        <v>9</v>
      </c>
      <c r="O5" s="318" t="s">
        <v>6</v>
      </c>
      <c r="P5" s="316" t="s">
        <v>127</v>
      </c>
      <c r="Q5" s="317"/>
      <c r="R5" s="316" t="s">
        <v>126</v>
      </c>
      <c r="S5" s="317"/>
      <c r="T5" s="318" t="s">
        <v>9</v>
      </c>
      <c r="U5" s="332" t="s">
        <v>128</v>
      </c>
    </row>
    <row r="6" spans="1:21" s="108" customFormat="1" ht="38.25" customHeight="1" x14ac:dyDescent="0.25">
      <c r="A6" s="331"/>
      <c r="B6" s="334"/>
      <c r="C6" s="319"/>
      <c r="D6" s="172" t="s">
        <v>124</v>
      </c>
      <c r="E6" s="172" t="s">
        <v>125</v>
      </c>
      <c r="F6" s="172" t="s">
        <v>124</v>
      </c>
      <c r="G6" s="172" t="s">
        <v>125</v>
      </c>
      <c r="H6" s="319"/>
      <c r="I6" s="319"/>
      <c r="J6" s="172" t="s">
        <v>124</v>
      </c>
      <c r="K6" s="172" t="s">
        <v>125</v>
      </c>
      <c r="L6" s="172" t="s">
        <v>124</v>
      </c>
      <c r="M6" s="172" t="s">
        <v>125</v>
      </c>
      <c r="N6" s="319"/>
      <c r="O6" s="319"/>
      <c r="P6" s="172" t="s">
        <v>124</v>
      </c>
      <c r="Q6" s="172" t="s">
        <v>125</v>
      </c>
      <c r="R6" s="172" t="s">
        <v>124</v>
      </c>
      <c r="S6" s="172" t="s">
        <v>125</v>
      </c>
      <c r="T6" s="319"/>
      <c r="U6" s="334"/>
    </row>
    <row r="7" spans="1:21" ht="38.25" customHeight="1" x14ac:dyDescent="0.45">
      <c r="A7" s="171">
        <v>1</v>
      </c>
      <c r="B7" s="172" t="s">
        <v>78</v>
      </c>
      <c r="C7" s="200">
        <v>2138.3200000000006</v>
      </c>
      <c r="D7" s="200">
        <v>0</v>
      </c>
      <c r="E7" s="200">
        <v>0</v>
      </c>
      <c r="F7" s="200">
        <v>0</v>
      </c>
      <c r="G7" s="200">
        <v>38.299999999999997</v>
      </c>
      <c r="H7" s="200">
        <v>2138.3200000000006</v>
      </c>
      <c r="I7" s="200">
        <v>301.39999999999992</v>
      </c>
      <c r="J7" s="200">
        <v>0.04</v>
      </c>
      <c r="K7" s="200">
        <v>4.07</v>
      </c>
      <c r="L7" s="200">
        <v>0</v>
      </c>
      <c r="M7" s="200">
        <v>0</v>
      </c>
      <c r="N7" s="200">
        <v>301.43999999999994</v>
      </c>
      <c r="O7" s="201">
        <v>162.07000000000008</v>
      </c>
      <c r="P7" s="200">
        <v>0</v>
      </c>
      <c r="Q7" s="200">
        <v>0.16</v>
      </c>
      <c r="R7" s="200">
        <v>0</v>
      </c>
      <c r="S7" s="200">
        <v>46</v>
      </c>
      <c r="T7" s="201">
        <v>162.07000000000008</v>
      </c>
      <c r="U7" s="201">
        <v>2601.8300000000008</v>
      </c>
    </row>
    <row r="8" spans="1:21" ht="38.25" customHeight="1" x14ac:dyDescent="0.45">
      <c r="A8" s="171">
        <v>2</v>
      </c>
      <c r="B8" s="172" t="s">
        <v>79</v>
      </c>
      <c r="C8" s="200">
        <v>10.684999999999999</v>
      </c>
      <c r="D8" s="200">
        <v>0.36</v>
      </c>
      <c r="E8" s="200">
        <v>0.72</v>
      </c>
      <c r="F8" s="200">
        <v>0.39</v>
      </c>
      <c r="G8" s="200">
        <v>0.39</v>
      </c>
      <c r="H8" s="200">
        <v>10.654999999999999</v>
      </c>
      <c r="I8" s="200">
        <v>38.885000000000005</v>
      </c>
      <c r="J8" s="200">
        <v>1.44</v>
      </c>
      <c r="K8" s="200">
        <v>9.0449999999999999</v>
      </c>
      <c r="L8" s="200">
        <v>0</v>
      </c>
      <c r="M8" s="200">
        <v>0</v>
      </c>
      <c r="N8" s="200">
        <v>40.325000000000003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215.54000000000002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152.86600000000004</v>
      </c>
      <c r="J9" s="200">
        <v>6.51</v>
      </c>
      <c r="K9" s="200">
        <v>10.362</v>
      </c>
      <c r="L9" s="200">
        <v>0</v>
      </c>
      <c r="M9" s="200">
        <v>0</v>
      </c>
      <c r="N9" s="200">
        <v>159.37600000000003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1551.1459999999997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164.49900000000008</v>
      </c>
      <c r="J10" s="200">
        <v>0.05</v>
      </c>
      <c r="K10" s="200">
        <v>2.7740000000000005</v>
      </c>
      <c r="L10" s="200">
        <v>0</v>
      </c>
      <c r="M10" s="200">
        <v>0</v>
      </c>
      <c r="N10" s="200">
        <v>164.54900000000009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757.95900000000006</v>
      </c>
    </row>
    <row r="11" spans="1:21" s="111" customFormat="1" ht="38.25" customHeight="1" x14ac:dyDescent="0.4">
      <c r="A11" s="336" t="s">
        <v>82</v>
      </c>
      <c r="B11" s="337"/>
      <c r="C11" s="202">
        <v>3583.2649999999999</v>
      </c>
      <c r="D11" s="202">
        <v>0.36</v>
      </c>
      <c r="E11" s="202">
        <v>0.72</v>
      </c>
      <c r="F11" s="202">
        <v>0.39</v>
      </c>
      <c r="G11" s="202">
        <v>38.69</v>
      </c>
      <c r="H11" s="202">
        <v>3583.2349999999997</v>
      </c>
      <c r="I11" s="202">
        <v>657.65000000000009</v>
      </c>
      <c r="J11" s="202">
        <v>8.0400000000000009</v>
      </c>
      <c r="K11" s="202">
        <v>26.251000000000005</v>
      </c>
      <c r="L11" s="202">
        <v>0</v>
      </c>
      <c r="M11" s="202">
        <v>0</v>
      </c>
      <c r="N11" s="202">
        <v>665.69</v>
      </c>
      <c r="O11" s="202">
        <v>877.55000000000007</v>
      </c>
      <c r="P11" s="202">
        <v>0</v>
      </c>
      <c r="Q11" s="202">
        <v>0.16</v>
      </c>
      <c r="R11" s="202">
        <v>0</v>
      </c>
      <c r="S11" s="202">
        <v>46</v>
      </c>
      <c r="T11" s="202">
        <v>877.55000000000007</v>
      </c>
      <c r="U11" s="202">
        <v>5126.4749999999995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123.26299999999999</v>
      </c>
      <c r="J12" s="203">
        <v>0.09</v>
      </c>
      <c r="K12" s="200">
        <v>1.0600000000000003</v>
      </c>
      <c r="L12" s="200">
        <v>0</v>
      </c>
      <c r="M12" s="200">
        <v>0</v>
      </c>
      <c r="N12" s="200">
        <v>123.35299999999999</v>
      </c>
      <c r="O12" s="201">
        <v>326.75</v>
      </c>
      <c r="P12" s="200">
        <v>0</v>
      </c>
      <c r="Q12" s="200">
        <v>78.61</v>
      </c>
      <c r="R12" s="200">
        <v>0</v>
      </c>
      <c r="S12" s="200">
        <v>0.5</v>
      </c>
      <c r="T12" s="201">
        <v>326.75</v>
      </c>
      <c r="U12" s="201">
        <v>2359.6929999999993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144.21400000000003</v>
      </c>
      <c r="J13" s="203">
        <v>1.05</v>
      </c>
      <c r="K13" s="200">
        <v>4.33</v>
      </c>
      <c r="L13" s="200">
        <v>0</v>
      </c>
      <c r="M13" s="200">
        <v>0</v>
      </c>
      <c r="N13" s="200">
        <v>145.26400000000004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1245.3539999999998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200.93399999999997</v>
      </c>
      <c r="J14" s="204">
        <v>2.19</v>
      </c>
      <c r="K14" s="200">
        <v>11.146999999999998</v>
      </c>
      <c r="L14" s="200">
        <v>0</v>
      </c>
      <c r="M14" s="200">
        <v>0</v>
      </c>
      <c r="N14" s="200">
        <v>203.12399999999997</v>
      </c>
      <c r="O14" s="201">
        <v>318.15999999999997</v>
      </c>
      <c r="P14" s="200">
        <v>0.2</v>
      </c>
      <c r="Q14" s="200">
        <v>0.2</v>
      </c>
      <c r="R14" s="200">
        <v>0</v>
      </c>
      <c r="S14" s="200">
        <v>0</v>
      </c>
      <c r="T14" s="201">
        <v>318.35999999999996</v>
      </c>
      <c r="U14" s="201">
        <v>2703.8139999999994</v>
      </c>
    </row>
    <row r="15" spans="1:21" s="111" customFormat="1" ht="38.25" customHeight="1" x14ac:dyDescent="0.4">
      <c r="A15" s="336" t="s">
        <v>86</v>
      </c>
      <c r="B15" s="337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468.411</v>
      </c>
      <c r="J15" s="202">
        <v>3.33</v>
      </c>
      <c r="K15" s="202">
        <v>16.536999999999999</v>
      </c>
      <c r="L15" s="202">
        <v>0</v>
      </c>
      <c r="M15" s="202">
        <v>0</v>
      </c>
      <c r="N15" s="202">
        <v>471.74099999999999</v>
      </c>
      <c r="O15" s="202">
        <v>730.23</v>
      </c>
      <c r="P15" s="202">
        <v>0.2</v>
      </c>
      <c r="Q15" s="202">
        <v>78.81</v>
      </c>
      <c r="R15" s="202">
        <v>0</v>
      </c>
      <c r="S15" s="202">
        <v>0.5</v>
      </c>
      <c r="T15" s="202">
        <v>730.43000000000006</v>
      </c>
      <c r="U15" s="202">
        <v>6308.860999999999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1894.0519999999992</v>
      </c>
      <c r="D16" s="200">
        <v>3.42</v>
      </c>
      <c r="E16" s="200">
        <v>13.055999999999999</v>
      </c>
      <c r="F16" s="200">
        <v>3.1</v>
      </c>
      <c r="G16" s="200">
        <v>36.680000000000007</v>
      </c>
      <c r="H16" s="200">
        <v>1894.3719999999992</v>
      </c>
      <c r="I16" s="200">
        <v>66.515000000000029</v>
      </c>
      <c r="J16" s="200">
        <v>0.19</v>
      </c>
      <c r="K16" s="200">
        <v>1.226</v>
      </c>
      <c r="L16" s="200">
        <v>0</v>
      </c>
      <c r="M16" s="200">
        <v>0</v>
      </c>
      <c r="N16" s="200">
        <v>66.705000000000027</v>
      </c>
      <c r="O16" s="201">
        <v>90.668999999999983</v>
      </c>
      <c r="P16" s="200">
        <v>4.1399999999999997</v>
      </c>
      <c r="Q16" s="200">
        <v>18.100000000000001</v>
      </c>
      <c r="R16" s="200">
        <v>0</v>
      </c>
      <c r="S16" s="200">
        <v>0</v>
      </c>
      <c r="T16" s="201">
        <v>94.808999999999983</v>
      </c>
      <c r="U16" s="201">
        <v>2055.8859999999991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19.506999999999994</v>
      </c>
      <c r="J17" s="200">
        <v>0.18</v>
      </c>
      <c r="K17" s="200">
        <v>1.4300000000000002</v>
      </c>
      <c r="L17" s="200">
        <v>0</v>
      </c>
      <c r="M17" s="200">
        <v>4.09</v>
      </c>
      <c r="N17" s="200">
        <v>19.686999999999994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1084.712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828.91499999999928</v>
      </c>
      <c r="D18" s="200">
        <v>0.3</v>
      </c>
      <c r="E18" s="200">
        <v>2.0100000000000002</v>
      </c>
      <c r="F18" s="200">
        <v>0</v>
      </c>
      <c r="G18" s="200">
        <v>0</v>
      </c>
      <c r="H18" s="200">
        <v>829.21499999999924</v>
      </c>
      <c r="I18" s="200">
        <v>36.184999999999988</v>
      </c>
      <c r="J18" s="200">
        <v>0</v>
      </c>
      <c r="K18" s="200">
        <v>0.15</v>
      </c>
      <c r="L18" s="200">
        <v>0</v>
      </c>
      <c r="M18" s="200">
        <v>0</v>
      </c>
      <c r="N18" s="200">
        <v>36.184999999999988</v>
      </c>
      <c r="O18" s="201">
        <v>62.798000000000009</v>
      </c>
      <c r="P18" s="200">
        <v>0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v>928.19799999999918</v>
      </c>
    </row>
    <row r="19" spans="1:21" s="111" customFormat="1" ht="38.25" customHeight="1" x14ac:dyDescent="0.4">
      <c r="A19" s="336" t="s">
        <v>89</v>
      </c>
      <c r="B19" s="337"/>
      <c r="C19" s="202">
        <v>3380.0209999999979</v>
      </c>
      <c r="D19" s="202">
        <v>3.7199999999999998</v>
      </c>
      <c r="E19" s="202">
        <v>15.065999999999999</v>
      </c>
      <c r="F19" s="202">
        <v>3.1</v>
      </c>
      <c r="G19" s="202">
        <v>113.74000000000001</v>
      </c>
      <c r="H19" s="202">
        <v>3380.6409999999978</v>
      </c>
      <c r="I19" s="202">
        <v>122.20700000000001</v>
      </c>
      <c r="J19" s="202">
        <v>0.37</v>
      </c>
      <c r="K19" s="202">
        <v>2.8060000000000005</v>
      </c>
      <c r="L19" s="202">
        <v>0</v>
      </c>
      <c r="M19" s="202">
        <v>4.09</v>
      </c>
      <c r="N19" s="202">
        <v>122.57700000000001</v>
      </c>
      <c r="O19" s="202">
        <v>561.43799999999999</v>
      </c>
      <c r="P19" s="202">
        <v>4.1399999999999997</v>
      </c>
      <c r="Q19" s="202">
        <v>70.38000000000001</v>
      </c>
      <c r="R19" s="202">
        <v>0</v>
      </c>
      <c r="S19" s="202">
        <v>0</v>
      </c>
      <c r="T19" s="202">
        <v>565.57799999999997</v>
      </c>
      <c r="U19" s="202">
        <v>4068.795999999998</v>
      </c>
    </row>
    <row r="20" spans="1:21" ht="38.25" customHeight="1" x14ac:dyDescent="0.45">
      <c r="A20" s="171">
        <v>8</v>
      </c>
      <c r="B20" s="172" t="s">
        <v>91</v>
      </c>
      <c r="C20" s="200">
        <v>1356.0049999999994</v>
      </c>
      <c r="D20" s="200">
        <v>0</v>
      </c>
      <c r="E20" s="200">
        <v>3.3650000000000002</v>
      </c>
      <c r="F20" s="200">
        <v>0</v>
      </c>
      <c r="G20" s="200">
        <v>56</v>
      </c>
      <c r="H20" s="200">
        <v>1356.0049999999994</v>
      </c>
      <c r="I20" s="200">
        <v>145.696</v>
      </c>
      <c r="J20" s="200">
        <v>0.36</v>
      </c>
      <c r="K20" s="200">
        <v>1.3610000000000002</v>
      </c>
      <c r="L20" s="200">
        <v>0</v>
      </c>
      <c r="M20" s="200">
        <v>0</v>
      </c>
      <c r="N20" s="200">
        <v>146.05600000000001</v>
      </c>
      <c r="O20" s="201">
        <v>341.41099999999994</v>
      </c>
      <c r="P20" s="200">
        <v>0.24</v>
      </c>
      <c r="Q20" s="200">
        <v>56.927</v>
      </c>
      <c r="R20" s="200">
        <v>0</v>
      </c>
      <c r="S20" s="200">
        <v>0</v>
      </c>
      <c r="T20" s="201">
        <v>341.65099999999995</v>
      </c>
      <c r="U20" s="201">
        <v>1843.7119999999995</v>
      </c>
    </row>
    <row r="21" spans="1:21" ht="38.25" customHeight="1" x14ac:dyDescent="0.45">
      <c r="A21" s="171">
        <v>9</v>
      </c>
      <c r="B21" s="172" t="s">
        <v>90</v>
      </c>
      <c r="C21" s="200">
        <v>856.92999999999984</v>
      </c>
      <c r="D21" s="200">
        <v>0</v>
      </c>
      <c r="E21" s="200">
        <v>0.05</v>
      </c>
      <c r="F21" s="200">
        <v>0.16</v>
      </c>
      <c r="G21" s="200">
        <v>41.899999999999991</v>
      </c>
      <c r="H21" s="200">
        <v>856.76999999999987</v>
      </c>
      <c r="I21" s="200">
        <v>67.603000000000009</v>
      </c>
      <c r="J21" s="200">
        <v>0.03</v>
      </c>
      <c r="K21" s="200">
        <v>21.27</v>
      </c>
      <c r="L21" s="200">
        <v>0</v>
      </c>
      <c r="M21" s="200">
        <v>0</v>
      </c>
      <c r="N21" s="200">
        <v>67.63300000000001</v>
      </c>
      <c r="O21" s="201">
        <v>224.91000000000003</v>
      </c>
      <c r="P21" s="200">
        <v>0.16</v>
      </c>
      <c r="Q21" s="200">
        <v>73.139999999999986</v>
      </c>
      <c r="R21" s="200">
        <v>0</v>
      </c>
      <c r="S21" s="200">
        <v>0</v>
      </c>
      <c r="T21" s="201">
        <v>225.07000000000002</v>
      </c>
      <c r="U21" s="201">
        <v>1149.473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16.070000000000007</v>
      </c>
      <c r="J22" s="200">
        <v>0.08</v>
      </c>
      <c r="K22" s="200">
        <v>1.7700000000000002</v>
      </c>
      <c r="L22" s="200">
        <v>0</v>
      </c>
      <c r="M22" s="200">
        <v>12.74</v>
      </c>
      <c r="N22" s="200">
        <v>16.150000000000006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931.85999999999979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1174.212</v>
      </c>
      <c r="D23" s="200">
        <v>1.5</v>
      </c>
      <c r="E23" s="200">
        <v>18.625999999999998</v>
      </c>
      <c r="F23" s="200">
        <v>0</v>
      </c>
      <c r="G23" s="200">
        <v>0</v>
      </c>
      <c r="H23" s="200">
        <v>1175.712</v>
      </c>
      <c r="I23" s="200">
        <v>11.143999999999997</v>
      </c>
      <c r="J23" s="200">
        <v>0.16</v>
      </c>
      <c r="K23" s="200">
        <v>1.1339999999999999</v>
      </c>
      <c r="L23" s="200">
        <v>0</v>
      </c>
      <c r="M23" s="200">
        <v>0</v>
      </c>
      <c r="N23" s="200">
        <v>11.303999999999997</v>
      </c>
      <c r="O23" s="201">
        <v>155.33500000000001</v>
      </c>
      <c r="P23" s="200">
        <v>0</v>
      </c>
      <c r="Q23" s="200">
        <v>99.75500000000001</v>
      </c>
      <c r="R23" s="200">
        <v>0</v>
      </c>
      <c r="S23" s="200">
        <v>89.99</v>
      </c>
      <c r="T23" s="201">
        <v>155.33500000000001</v>
      </c>
      <c r="U23" s="201">
        <v>1342.3510000000001</v>
      </c>
    </row>
    <row r="24" spans="1:21" s="111" customFormat="1" ht="38.25" customHeight="1" x14ac:dyDescent="0.4">
      <c r="A24" s="340" t="s">
        <v>94</v>
      </c>
      <c r="B24" s="340"/>
      <c r="C24" s="202">
        <v>3716.9969999999994</v>
      </c>
      <c r="D24" s="202">
        <v>1.5</v>
      </c>
      <c r="E24" s="202">
        <v>22.040999999999997</v>
      </c>
      <c r="F24" s="202">
        <v>0.16</v>
      </c>
      <c r="G24" s="202">
        <v>367.61</v>
      </c>
      <c r="H24" s="202">
        <v>3718.3369999999995</v>
      </c>
      <c r="I24" s="202">
        <v>240.51300000000003</v>
      </c>
      <c r="J24" s="202">
        <v>0.63</v>
      </c>
      <c r="K24" s="202">
        <v>25.535</v>
      </c>
      <c r="L24" s="202">
        <v>0</v>
      </c>
      <c r="M24" s="202">
        <v>12.74</v>
      </c>
      <c r="N24" s="202">
        <v>241.14300000000003</v>
      </c>
      <c r="O24" s="202">
        <v>1307.5159999999998</v>
      </c>
      <c r="P24" s="202">
        <v>0.4</v>
      </c>
      <c r="Q24" s="202">
        <v>530.39199999999994</v>
      </c>
      <c r="R24" s="202">
        <v>0</v>
      </c>
      <c r="S24" s="202">
        <v>95.71</v>
      </c>
      <c r="T24" s="202">
        <v>1307.9159999999999</v>
      </c>
      <c r="U24" s="202">
        <v>5267.3959999999997</v>
      </c>
    </row>
    <row r="25" spans="1:21" s="145" customFormat="1" ht="38.25" customHeight="1" x14ac:dyDescent="0.4">
      <c r="A25" s="336" t="s">
        <v>95</v>
      </c>
      <c r="B25" s="337"/>
      <c r="C25" s="202">
        <v>15786.972999999994</v>
      </c>
      <c r="D25" s="202">
        <v>5.58</v>
      </c>
      <c r="E25" s="202">
        <v>37.976999999999997</v>
      </c>
      <c r="F25" s="202">
        <v>3.6500000000000004</v>
      </c>
      <c r="G25" s="202">
        <v>584.65</v>
      </c>
      <c r="H25" s="202">
        <v>15788.902999999995</v>
      </c>
      <c r="I25" s="202">
        <v>1488.7810000000002</v>
      </c>
      <c r="J25" s="202">
        <v>12.370000000000001</v>
      </c>
      <c r="K25" s="202">
        <v>71.129000000000005</v>
      </c>
      <c r="L25" s="202">
        <v>0</v>
      </c>
      <c r="M25" s="202">
        <v>16.829999999999998</v>
      </c>
      <c r="N25" s="202">
        <v>1501.1510000000001</v>
      </c>
      <c r="O25" s="202">
        <v>3476.7339999999999</v>
      </c>
      <c r="P25" s="202">
        <v>4.74</v>
      </c>
      <c r="Q25" s="202">
        <v>679.74199999999996</v>
      </c>
      <c r="R25" s="202">
        <v>0</v>
      </c>
      <c r="S25" s="202">
        <v>142.20999999999998</v>
      </c>
      <c r="T25" s="202">
        <v>3481.4739999999997</v>
      </c>
      <c r="U25" s="202">
        <v>20771.527999999995</v>
      </c>
    </row>
    <row r="26" spans="1:21" ht="38.25" customHeight="1" x14ac:dyDescent="0.45">
      <c r="A26" s="171">
        <v>15</v>
      </c>
      <c r="B26" s="172" t="s">
        <v>96</v>
      </c>
      <c r="C26" s="200">
        <v>11640.742</v>
      </c>
      <c r="D26" s="200">
        <v>8.91</v>
      </c>
      <c r="E26" s="200">
        <v>77.064999999999998</v>
      </c>
      <c r="F26" s="200">
        <v>0</v>
      </c>
      <c r="G26" s="200">
        <v>0</v>
      </c>
      <c r="H26" s="200">
        <v>11649.652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11707.212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10216.796999999991</v>
      </c>
      <c r="D27" s="200">
        <v>11.59</v>
      </c>
      <c r="E27" s="200">
        <v>85.53</v>
      </c>
      <c r="F27" s="200">
        <v>0</v>
      </c>
      <c r="G27" s="200">
        <v>0</v>
      </c>
      <c r="H27" s="200">
        <v>10228.386999999992</v>
      </c>
      <c r="I27" s="200">
        <v>354.77499999999998</v>
      </c>
      <c r="J27" s="200">
        <v>5.24</v>
      </c>
      <c r="K27" s="200">
        <v>30.46</v>
      </c>
      <c r="L27" s="200">
        <v>0</v>
      </c>
      <c r="M27" s="200">
        <v>0</v>
      </c>
      <c r="N27" s="200">
        <v>360.01499999999999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10663.36199999999</v>
      </c>
    </row>
    <row r="28" spans="1:21" s="111" customFormat="1" ht="38.25" customHeight="1" x14ac:dyDescent="0.4">
      <c r="A28" s="340" t="s">
        <v>98</v>
      </c>
      <c r="B28" s="340"/>
      <c r="C28" s="202">
        <v>21857.53899999999</v>
      </c>
      <c r="D28" s="202">
        <v>20.5</v>
      </c>
      <c r="E28" s="202">
        <v>162.595</v>
      </c>
      <c r="F28" s="202">
        <v>0</v>
      </c>
      <c r="G28" s="202">
        <v>0</v>
      </c>
      <c r="H28" s="202">
        <v>21878.03899999999</v>
      </c>
      <c r="I28" s="202">
        <v>354.77499999999998</v>
      </c>
      <c r="J28" s="202">
        <v>5.24</v>
      </c>
      <c r="K28" s="202">
        <v>30.46</v>
      </c>
      <c r="L28" s="202">
        <v>0</v>
      </c>
      <c r="M28" s="202">
        <v>0</v>
      </c>
      <c r="N28" s="202">
        <v>360.01499999999999</v>
      </c>
      <c r="O28" s="202">
        <v>132.52000000000001</v>
      </c>
      <c r="P28" s="202">
        <v>0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22370.57399999999</v>
      </c>
    </row>
    <row r="29" spans="1:21" ht="38.25" customHeight="1" x14ac:dyDescent="0.45">
      <c r="A29" s="171">
        <v>17</v>
      </c>
      <c r="B29" s="172" t="s">
        <v>99</v>
      </c>
      <c r="C29" s="200">
        <v>7007.7130000000006</v>
      </c>
      <c r="D29" s="200">
        <v>9.61</v>
      </c>
      <c r="E29" s="200">
        <v>46.235999999999997</v>
      </c>
      <c r="F29" s="200">
        <v>0</v>
      </c>
      <c r="G29" s="200">
        <v>0</v>
      </c>
      <c r="H29" s="200">
        <v>7017.3230000000003</v>
      </c>
      <c r="I29" s="200">
        <v>40.49</v>
      </c>
      <c r="J29" s="200">
        <v>0</v>
      </c>
      <c r="K29" s="200">
        <v>36.92</v>
      </c>
      <c r="L29" s="200">
        <v>0</v>
      </c>
      <c r="M29" s="200">
        <v>0</v>
      </c>
      <c r="N29" s="200">
        <v>40.49</v>
      </c>
      <c r="O29" s="201">
        <v>135.28</v>
      </c>
      <c r="P29" s="200">
        <v>1.4</v>
      </c>
      <c r="Q29" s="200">
        <v>88.88</v>
      </c>
      <c r="R29" s="200">
        <v>0</v>
      </c>
      <c r="S29" s="200">
        <v>0</v>
      </c>
      <c r="T29" s="201">
        <v>136.68</v>
      </c>
      <c r="U29" s="201">
        <v>7194.4930000000004</v>
      </c>
    </row>
    <row r="30" spans="1:21" ht="38.25" customHeight="1" x14ac:dyDescent="0.45">
      <c r="A30" s="171">
        <v>18</v>
      </c>
      <c r="B30" s="172" t="s">
        <v>100</v>
      </c>
      <c r="C30" s="200">
        <v>542.51900000000001</v>
      </c>
      <c r="D30" s="200">
        <v>14.44</v>
      </c>
      <c r="E30" s="200">
        <v>81.625</v>
      </c>
      <c r="F30" s="200">
        <v>0</v>
      </c>
      <c r="G30" s="200">
        <v>0</v>
      </c>
      <c r="H30" s="200">
        <v>556.95900000000006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557.17900000000009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5487.5229999999992</v>
      </c>
      <c r="D31" s="200">
        <v>3.63</v>
      </c>
      <c r="E31" s="200">
        <v>21.398</v>
      </c>
      <c r="F31" s="200">
        <v>0</v>
      </c>
      <c r="G31" s="200">
        <v>0</v>
      </c>
      <c r="H31" s="200">
        <v>5491.1529999999993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5651.6429999999991</v>
      </c>
    </row>
    <row r="32" spans="1:21" ht="38.25" customHeight="1" x14ac:dyDescent="0.45">
      <c r="A32" s="171">
        <v>20</v>
      </c>
      <c r="B32" s="172" t="s">
        <v>102</v>
      </c>
      <c r="C32" s="200">
        <v>4528.8950000000004</v>
      </c>
      <c r="D32" s="200">
        <v>1.23</v>
      </c>
      <c r="E32" s="200">
        <v>51.387</v>
      </c>
      <c r="F32" s="200">
        <v>0</v>
      </c>
      <c r="G32" s="200">
        <v>0</v>
      </c>
      <c r="H32" s="200">
        <v>4530.125</v>
      </c>
      <c r="I32" s="200">
        <v>65.240000000000009</v>
      </c>
      <c r="J32" s="200">
        <v>0.63</v>
      </c>
      <c r="K32" s="200">
        <v>8.01</v>
      </c>
      <c r="L32" s="200">
        <v>0</v>
      </c>
      <c r="M32" s="200">
        <v>0</v>
      </c>
      <c r="N32" s="200">
        <v>65.87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4867.0450000000001</v>
      </c>
    </row>
    <row r="33" spans="1:21" s="111" customFormat="1" ht="38.25" customHeight="1" x14ac:dyDescent="0.4">
      <c r="A33" s="340" t="s">
        <v>99</v>
      </c>
      <c r="B33" s="340"/>
      <c r="C33" s="202">
        <v>17566.650000000001</v>
      </c>
      <c r="D33" s="202">
        <v>28.909999999999997</v>
      </c>
      <c r="E33" s="202">
        <v>200.64600000000002</v>
      </c>
      <c r="F33" s="202">
        <v>0</v>
      </c>
      <c r="G33" s="202">
        <v>0</v>
      </c>
      <c r="H33" s="202">
        <v>17595.560000000001</v>
      </c>
      <c r="I33" s="202">
        <v>137.74</v>
      </c>
      <c r="J33" s="202">
        <v>0.63</v>
      </c>
      <c r="K33" s="202">
        <v>44.930000000000007</v>
      </c>
      <c r="L33" s="202">
        <v>0</v>
      </c>
      <c r="M33" s="202">
        <v>0</v>
      </c>
      <c r="N33" s="202">
        <v>138.37</v>
      </c>
      <c r="O33" s="202">
        <v>535.03</v>
      </c>
      <c r="P33" s="202">
        <v>1.4</v>
      </c>
      <c r="Q33" s="202">
        <v>173.57</v>
      </c>
      <c r="R33" s="202">
        <v>0</v>
      </c>
      <c r="S33" s="202">
        <v>0</v>
      </c>
      <c r="T33" s="202">
        <v>536.42999999999995</v>
      </c>
      <c r="U33" s="202">
        <v>18270.36</v>
      </c>
    </row>
    <row r="34" spans="1:21" ht="38.25" customHeight="1" x14ac:dyDescent="0.45">
      <c r="A34" s="171">
        <v>21</v>
      </c>
      <c r="B34" s="172" t="s">
        <v>103</v>
      </c>
      <c r="C34" s="200">
        <v>5836.630000000001</v>
      </c>
      <c r="D34" s="200">
        <v>4.82</v>
      </c>
      <c r="E34" s="200">
        <v>40.019999999999996</v>
      </c>
      <c r="F34" s="200">
        <v>0</v>
      </c>
      <c r="G34" s="200">
        <v>0</v>
      </c>
      <c r="H34" s="200">
        <v>5841.4500000000007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5841.4500000000007</v>
      </c>
    </row>
    <row r="35" spans="1:21" ht="38.25" customHeight="1" x14ac:dyDescent="0.45">
      <c r="A35" s="171">
        <v>22</v>
      </c>
      <c r="B35" s="172" t="s">
        <v>104</v>
      </c>
      <c r="C35" s="200">
        <v>4537.6850000000004</v>
      </c>
      <c r="D35" s="200">
        <v>36.57</v>
      </c>
      <c r="E35" s="200">
        <v>65.819999999999993</v>
      </c>
      <c r="F35" s="200">
        <v>0</v>
      </c>
      <c r="G35" s="200">
        <v>0</v>
      </c>
      <c r="H35" s="200">
        <v>4574.2550000000001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4590.7850000000008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2.77</v>
      </c>
      <c r="E36" s="200">
        <v>7.4400000000000013</v>
      </c>
      <c r="F36" s="200">
        <v>0</v>
      </c>
      <c r="G36" s="200">
        <v>0</v>
      </c>
      <c r="H36" s="200">
        <v>5705.9099999999989</v>
      </c>
      <c r="I36" s="200">
        <v>7.18</v>
      </c>
      <c r="J36" s="200">
        <v>0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5713.0899999999992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6982.8099999999986</v>
      </c>
      <c r="D37" s="200">
        <v>9.09</v>
      </c>
      <c r="E37" s="200">
        <v>15.4</v>
      </c>
      <c r="F37" s="200">
        <v>0</v>
      </c>
      <c r="G37" s="200">
        <v>0</v>
      </c>
      <c r="H37" s="200">
        <v>6991.8999999999987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0.68</v>
      </c>
      <c r="P37" s="200">
        <v>0</v>
      </c>
      <c r="Q37" s="200">
        <v>0.68</v>
      </c>
      <c r="R37" s="200">
        <v>0</v>
      </c>
      <c r="S37" s="200">
        <v>0</v>
      </c>
      <c r="T37" s="201">
        <v>0.68</v>
      </c>
      <c r="U37" s="201">
        <v>6992.579999999999</v>
      </c>
    </row>
    <row r="38" spans="1:21" s="111" customFormat="1" ht="38.25" customHeight="1" x14ac:dyDescent="0.4">
      <c r="A38" s="340" t="s">
        <v>107</v>
      </c>
      <c r="B38" s="340"/>
      <c r="C38" s="202">
        <v>23060.264999999999</v>
      </c>
      <c r="D38" s="202">
        <v>53.25</v>
      </c>
      <c r="E38" s="202">
        <v>128.68</v>
      </c>
      <c r="F38" s="202">
        <v>0</v>
      </c>
      <c r="G38" s="202">
        <v>0</v>
      </c>
      <c r="H38" s="202">
        <v>23113.514999999999</v>
      </c>
      <c r="I38" s="202">
        <v>7.2799999999999994</v>
      </c>
      <c r="J38" s="202">
        <v>0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17.11</v>
      </c>
      <c r="P38" s="202">
        <v>0</v>
      </c>
      <c r="Q38" s="202">
        <v>0.68</v>
      </c>
      <c r="R38" s="202">
        <v>0</v>
      </c>
      <c r="S38" s="202">
        <v>0</v>
      </c>
      <c r="T38" s="202">
        <v>17.11</v>
      </c>
      <c r="U38" s="202">
        <v>23137.904999999999</v>
      </c>
    </row>
    <row r="39" spans="1:21" s="145" customFormat="1" ht="38.25" customHeight="1" x14ac:dyDescent="0.4">
      <c r="A39" s="340" t="s">
        <v>108</v>
      </c>
      <c r="B39" s="340"/>
      <c r="C39" s="202">
        <v>62484.453999999991</v>
      </c>
      <c r="D39" s="202">
        <v>102.66</v>
      </c>
      <c r="E39" s="202">
        <v>491.92099999999994</v>
      </c>
      <c r="F39" s="202">
        <v>0</v>
      </c>
      <c r="G39" s="202">
        <v>0</v>
      </c>
      <c r="H39" s="202">
        <v>62587.113999999994</v>
      </c>
      <c r="I39" s="202">
        <v>499.79499999999996</v>
      </c>
      <c r="J39" s="202">
        <v>5.87</v>
      </c>
      <c r="K39" s="202">
        <v>76.34</v>
      </c>
      <c r="L39" s="202">
        <v>0</v>
      </c>
      <c r="M39" s="202">
        <v>0</v>
      </c>
      <c r="N39" s="202">
        <v>505.66499999999996</v>
      </c>
      <c r="O39" s="202">
        <v>684.66</v>
      </c>
      <c r="P39" s="202">
        <v>1.4</v>
      </c>
      <c r="Q39" s="202">
        <v>231.81</v>
      </c>
      <c r="R39" s="202">
        <v>0</v>
      </c>
      <c r="S39" s="202">
        <v>0</v>
      </c>
      <c r="T39" s="202">
        <v>686.06</v>
      </c>
      <c r="U39" s="202">
        <v>63778.838999999993</v>
      </c>
    </row>
    <row r="40" spans="1:21" ht="38.25" customHeight="1" x14ac:dyDescent="0.45">
      <c r="A40" s="171">
        <v>25</v>
      </c>
      <c r="B40" s="172" t="s">
        <v>109</v>
      </c>
      <c r="C40" s="200">
        <v>15023.798000000003</v>
      </c>
      <c r="D40" s="200">
        <v>8.57</v>
      </c>
      <c r="E40" s="200">
        <v>77.863</v>
      </c>
      <c r="F40" s="200">
        <v>0</v>
      </c>
      <c r="G40" s="200">
        <v>0</v>
      </c>
      <c r="H40" s="200">
        <v>15032.368000000002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15032.368000000002</v>
      </c>
    </row>
    <row r="41" spans="1:21" ht="38.25" customHeight="1" x14ac:dyDescent="0.45">
      <c r="A41" s="171">
        <v>26</v>
      </c>
      <c r="B41" s="172" t="s">
        <v>110</v>
      </c>
      <c r="C41" s="200">
        <v>9832.8209999999926</v>
      </c>
      <c r="D41" s="200">
        <v>28.504999999999999</v>
      </c>
      <c r="E41" s="200">
        <v>212.11500000000001</v>
      </c>
      <c r="F41" s="200">
        <v>0</v>
      </c>
      <c r="G41" s="200">
        <v>0</v>
      </c>
      <c r="H41" s="200">
        <v>9861.3259999999918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9861.3259999999918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23583.109</v>
      </c>
      <c r="D42" s="200">
        <v>13.425000000000001</v>
      </c>
      <c r="E42" s="200">
        <v>86.625999999999991</v>
      </c>
      <c r="F42" s="200">
        <v>0</v>
      </c>
      <c r="G42" s="200">
        <v>0</v>
      </c>
      <c r="H42" s="200">
        <v>23596.534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23596.534</v>
      </c>
    </row>
    <row r="43" spans="1:21" ht="38.25" customHeight="1" x14ac:dyDescent="0.45">
      <c r="A43" s="171">
        <v>28</v>
      </c>
      <c r="B43" s="172" t="s">
        <v>112</v>
      </c>
      <c r="C43" s="200">
        <v>419.95300000000003</v>
      </c>
      <c r="D43" s="200">
        <v>4.58</v>
      </c>
      <c r="E43" s="200">
        <v>72.965000000000003</v>
      </c>
      <c r="F43" s="200">
        <v>0</v>
      </c>
      <c r="G43" s="200">
        <v>0</v>
      </c>
      <c r="H43" s="200">
        <v>424.53300000000002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424.53300000000002</v>
      </c>
    </row>
    <row r="44" spans="1:21" s="111" customFormat="1" ht="38.25" customHeight="1" x14ac:dyDescent="0.4">
      <c r="A44" s="340" t="s">
        <v>109</v>
      </c>
      <c r="B44" s="340"/>
      <c r="C44" s="202">
        <v>48859.680999999997</v>
      </c>
      <c r="D44" s="202">
        <v>55.08</v>
      </c>
      <c r="E44" s="202">
        <v>449.56900000000002</v>
      </c>
      <c r="F44" s="202">
        <v>0</v>
      </c>
      <c r="G44" s="202">
        <v>0</v>
      </c>
      <c r="H44" s="202">
        <v>48914.760999999999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48914.760999999999</v>
      </c>
    </row>
    <row r="45" spans="1:21" ht="38.25" customHeight="1" x14ac:dyDescent="0.45">
      <c r="A45" s="171">
        <v>29</v>
      </c>
      <c r="B45" s="172" t="s">
        <v>113</v>
      </c>
      <c r="C45" s="200">
        <v>14281.279999999999</v>
      </c>
      <c r="D45" s="200">
        <v>47.33</v>
      </c>
      <c r="E45" s="200">
        <v>101.68</v>
      </c>
      <c r="F45" s="200">
        <v>43.16</v>
      </c>
      <c r="G45" s="200">
        <v>43.16</v>
      </c>
      <c r="H45" s="200">
        <v>14285.449999999999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14285.96</v>
      </c>
    </row>
    <row r="46" spans="1:21" ht="38.25" customHeight="1" x14ac:dyDescent="0.45">
      <c r="A46" s="171">
        <v>30</v>
      </c>
      <c r="B46" s="172" t="s">
        <v>114</v>
      </c>
      <c r="C46" s="200">
        <v>7227.2100000000009</v>
      </c>
      <c r="D46" s="200">
        <v>8.3800000000000008</v>
      </c>
      <c r="E46" s="200">
        <v>67.86</v>
      </c>
      <c r="F46" s="200">
        <v>0</v>
      </c>
      <c r="G46" s="200">
        <v>0</v>
      </c>
      <c r="H46" s="200">
        <v>7235.5900000000011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7235.8300000000008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12275.560000000003</v>
      </c>
      <c r="D47" s="200">
        <v>12.08</v>
      </c>
      <c r="E47" s="200">
        <v>47.099999999999994</v>
      </c>
      <c r="F47" s="200">
        <v>0</v>
      </c>
      <c r="G47" s="200">
        <v>0</v>
      </c>
      <c r="H47" s="200">
        <v>12287.640000000003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12339.530000000002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11110.892000000007</v>
      </c>
      <c r="D48" s="200">
        <v>6.42</v>
      </c>
      <c r="E48" s="200">
        <v>31.394999999999996</v>
      </c>
      <c r="F48" s="200">
        <v>0</v>
      </c>
      <c r="G48" s="200">
        <v>0</v>
      </c>
      <c r="H48" s="200">
        <v>11117.312000000007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11123.512000000008</v>
      </c>
    </row>
    <row r="49" spans="1:21" s="111" customFormat="1" ht="38.25" customHeight="1" x14ac:dyDescent="0.4">
      <c r="A49" s="340" t="s">
        <v>117</v>
      </c>
      <c r="B49" s="340"/>
      <c r="C49" s="202">
        <v>44894.94200000001</v>
      </c>
      <c r="D49" s="202">
        <v>74.210000000000008</v>
      </c>
      <c r="E49" s="202">
        <v>248.035</v>
      </c>
      <c r="F49" s="202">
        <v>43.16</v>
      </c>
      <c r="G49" s="202">
        <v>43.16</v>
      </c>
      <c r="H49" s="202">
        <v>44925.992000000013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44984.832000000017</v>
      </c>
    </row>
    <row r="50" spans="1:21" s="145" customFormat="1" ht="38.25" customHeight="1" x14ac:dyDescent="0.4">
      <c r="A50" s="340" t="s">
        <v>118</v>
      </c>
      <c r="B50" s="340"/>
      <c r="C50" s="202">
        <v>93754.623000000007</v>
      </c>
      <c r="D50" s="202">
        <v>129.29000000000002</v>
      </c>
      <c r="E50" s="202">
        <v>697.60400000000004</v>
      </c>
      <c r="F50" s="202">
        <v>43.16</v>
      </c>
      <c r="G50" s="202">
        <v>43.16</v>
      </c>
      <c r="H50" s="202">
        <v>93840.753000000012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93899.593000000008</v>
      </c>
    </row>
    <row r="51" spans="1:21" s="146" customFormat="1" ht="38.25" customHeight="1" x14ac:dyDescent="0.4">
      <c r="A51" s="340" t="s">
        <v>119</v>
      </c>
      <c r="B51" s="340"/>
      <c r="C51" s="202">
        <f>C11+C15+C19+C24+C28+C33+C38+C44+C49</f>
        <v>172026.05</v>
      </c>
      <c r="D51" s="202">
        <f t="shared" ref="D51:U51" si="0">D11+D15+D19+D24+D28+D33+D38+D44+D49</f>
        <v>237.53</v>
      </c>
      <c r="E51" s="202">
        <f t="shared" si="0"/>
        <v>1227.5020000000002</v>
      </c>
      <c r="F51" s="202">
        <f t="shared" si="0"/>
        <v>46.809999999999995</v>
      </c>
      <c r="G51" s="202">
        <f t="shared" si="0"/>
        <v>627.81000000000006</v>
      </c>
      <c r="H51" s="202">
        <f t="shared" si="0"/>
        <v>172216.77000000002</v>
      </c>
      <c r="I51" s="202">
        <f t="shared" si="0"/>
        <v>2000.8660000000004</v>
      </c>
      <c r="J51" s="202">
        <f t="shared" si="0"/>
        <v>18.239999999999998</v>
      </c>
      <c r="K51" s="202">
        <f t="shared" si="0"/>
        <v>147.46899999999999</v>
      </c>
      <c r="L51" s="202">
        <f t="shared" si="0"/>
        <v>0</v>
      </c>
      <c r="M51" s="202">
        <f t="shared" si="0"/>
        <v>16.829999999999998</v>
      </c>
      <c r="N51" s="202">
        <f t="shared" si="0"/>
        <v>2019.106</v>
      </c>
      <c r="O51" s="202">
        <f t="shared" si="0"/>
        <v>4207.9440000000004</v>
      </c>
      <c r="P51" s="202">
        <f t="shared" si="0"/>
        <v>6.1400000000000006</v>
      </c>
      <c r="Q51" s="202">
        <f t="shared" si="0"/>
        <v>911.55199999999979</v>
      </c>
      <c r="R51" s="202">
        <f t="shared" si="0"/>
        <v>0</v>
      </c>
      <c r="S51" s="202">
        <f t="shared" si="0"/>
        <v>142.20999999999998</v>
      </c>
      <c r="T51" s="202">
        <f t="shared" si="0"/>
        <v>4214.0839999999998</v>
      </c>
      <c r="U51" s="202">
        <f t="shared" si="0"/>
        <v>178449.96</v>
      </c>
    </row>
    <row r="52" spans="1:21" s="111" customFormat="1" ht="19.5" customHeight="1" x14ac:dyDescent="0.4">
      <c r="A52" s="115"/>
      <c r="B52" s="115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</row>
    <row r="53" spans="1:21" s="115" customFormat="1" ht="24.75" hidden="1" customHeight="1" x14ac:dyDescent="0.4">
      <c r="B53" s="222"/>
      <c r="C53" s="309" t="s">
        <v>54</v>
      </c>
      <c r="D53" s="309"/>
      <c r="E53" s="309"/>
      <c r="F53" s="309"/>
      <c r="G53" s="309"/>
      <c r="H53" s="118"/>
      <c r="I53" s="222"/>
      <c r="J53" s="222">
        <f>D51+J51+P51-F51-L51-R51</f>
        <v>215.10000000000002</v>
      </c>
      <c r="K53" s="222"/>
      <c r="L53" s="222"/>
      <c r="M53" s="222"/>
      <c r="N53" s="222"/>
      <c r="R53" s="222"/>
      <c r="U53" s="222"/>
    </row>
    <row r="54" spans="1:21" s="115" customFormat="1" ht="30" hidden="1" customHeight="1" x14ac:dyDescent="0.35">
      <c r="B54" s="222"/>
      <c r="C54" s="309" t="s">
        <v>55</v>
      </c>
      <c r="D54" s="309"/>
      <c r="E54" s="309"/>
      <c r="F54" s="309"/>
      <c r="G54" s="309"/>
      <c r="H54" s="119"/>
      <c r="I54" s="222"/>
      <c r="J54" s="222">
        <f>E51+K51+Q51-G51-M51-S51</f>
        <v>1499.6730000000002</v>
      </c>
      <c r="K54" s="222"/>
      <c r="L54" s="222"/>
      <c r="M54" s="222"/>
      <c r="N54" s="222"/>
      <c r="R54" s="222"/>
      <c r="T54" s="222"/>
    </row>
    <row r="55" spans="1:21" ht="33" hidden="1" customHeight="1" x14ac:dyDescent="0.5">
      <c r="C55" s="309" t="s">
        <v>56</v>
      </c>
      <c r="D55" s="309"/>
      <c r="E55" s="309"/>
      <c r="F55" s="309"/>
      <c r="G55" s="309"/>
      <c r="H55" s="119"/>
      <c r="I55" s="121"/>
      <c r="J55" s="222">
        <f>H51+N51+T51</f>
        <v>178449.96000000002</v>
      </c>
      <c r="K55" s="119"/>
      <c r="L55" s="119"/>
      <c r="M55" s="142" t="e">
        <f>#REF!+'Nov-2021'!J53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22"/>
      <c r="E56" s="222"/>
      <c r="F56" s="222"/>
      <c r="G56" s="222"/>
      <c r="H56" s="119"/>
      <c r="I56" s="121"/>
      <c r="J56" s="222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22"/>
      <c r="E57" s="222"/>
      <c r="F57" s="222"/>
      <c r="G57" s="222"/>
      <c r="H57" s="119"/>
      <c r="I57" s="121"/>
      <c r="J57" s="222"/>
      <c r="K57" s="119"/>
      <c r="L57" s="119"/>
      <c r="M57" s="142" t="e">
        <f>#REF!+'Nov-2021'!J53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14" t="s">
        <v>57</v>
      </c>
      <c r="C58" s="314"/>
      <c r="D58" s="314"/>
      <c r="E58" s="314"/>
      <c r="F58" s="314"/>
      <c r="G58" s="153"/>
      <c r="H58" s="154"/>
      <c r="I58" s="155"/>
      <c r="J58" s="315"/>
      <c r="K58" s="313"/>
      <c r="L58" s="313"/>
      <c r="M58" s="169" t="e">
        <f>#REF!+'Nov-2021'!J53</f>
        <v>#REF!</v>
      </c>
      <c r="N58" s="154"/>
      <c r="O58" s="154"/>
      <c r="P58" s="224"/>
      <c r="Q58" s="314" t="s">
        <v>58</v>
      </c>
      <c r="R58" s="314"/>
      <c r="S58" s="314"/>
      <c r="T58" s="314"/>
      <c r="U58" s="314"/>
    </row>
    <row r="59" spans="1:21" s="152" customFormat="1" ht="37.5" hidden="1" customHeight="1" x14ac:dyDescent="0.45">
      <c r="B59" s="314" t="s">
        <v>59</v>
      </c>
      <c r="C59" s="314"/>
      <c r="D59" s="314"/>
      <c r="E59" s="314"/>
      <c r="F59" s="314"/>
      <c r="G59" s="154"/>
      <c r="H59" s="153"/>
      <c r="I59" s="156"/>
      <c r="J59" s="157"/>
      <c r="K59" s="223"/>
      <c r="L59" s="157"/>
      <c r="M59" s="154"/>
      <c r="N59" s="153"/>
      <c r="O59" s="154"/>
      <c r="P59" s="224"/>
      <c r="Q59" s="314" t="s">
        <v>59</v>
      </c>
      <c r="R59" s="314"/>
      <c r="S59" s="314"/>
      <c r="T59" s="314"/>
      <c r="U59" s="314"/>
    </row>
    <row r="60" spans="1:21" s="152" customFormat="1" ht="37.5" hidden="1" customHeight="1" x14ac:dyDescent="0.45">
      <c r="I60" s="158"/>
      <c r="J60" s="313" t="s">
        <v>61</v>
      </c>
      <c r="K60" s="313"/>
      <c r="L60" s="313"/>
      <c r="M60" s="159" t="e">
        <f>#REF!+'Nov-2021'!J53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#REF!+'Nov-2021'!J53</f>
        <v>#REF!</v>
      </c>
      <c r="I61" s="158"/>
      <c r="J61" s="313" t="s">
        <v>62</v>
      </c>
      <c r="K61" s="313"/>
      <c r="L61" s="313"/>
      <c r="M61" s="159" t="e">
        <f>#REF!+'Nov-2021'!J53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7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25" t="s">
        <v>123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1" ht="54" customHeight="1" x14ac:dyDescent="0.35">
      <c r="A2" s="327" t="s">
        <v>141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spans="1:21" ht="32.25" customHeight="1" x14ac:dyDescent="0.35">
      <c r="A3" s="329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</row>
    <row r="4" spans="1:21" s="108" customFormat="1" ht="43.5" customHeight="1" x14ac:dyDescent="0.25">
      <c r="A4" s="329" t="s">
        <v>122</v>
      </c>
      <c r="B4" s="332" t="s">
        <v>121</v>
      </c>
      <c r="C4" s="304" t="s">
        <v>131</v>
      </c>
      <c r="D4" s="307"/>
      <c r="E4" s="307"/>
      <c r="F4" s="307"/>
      <c r="G4" s="307"/>
      <c r="H4" s="307"/>
      <c r="I4" s="304" t="s">
        <v>130</v>
      </c>
      <c r="J4" s="307"/>
      <c r="K4" s="307"/>
      <c r="L4" s="307"/>
      <c r="M4" s="307"/>
      <c r="N4" s="307"/>
      <c r="O4" s="304" t="s">
        <v>129</v>
      </c>
      <c r="P4" s="307"/>
      <c r="Q4" s="307"/>
      <c r="R4" s="307"/>
      <c r="S4" s="307"/>
      <c r="T4" s="307"/>
      <c r="U4" s="221"/>
    </row>
    <row r="5" spans="1:21" s="108" customFormat="1" ht="54.75" customHeight="1" x14ac:dyDescent="0.25">
      <c r="A5" s="331"/>
      <c r="B5" s="333"/>
      <c r="C5" s="318" t="s">
        <v>6</v>
      </c>
      <c r="D5" s="316" t="s">
        <v>127</v>
      </c>
      <c r="E5" s="317"/>
      <c r="F5" s="316" t="s">
        <v>126</v>
      </c>
      <c r="G5" s="317"/>
      <c r="H5" s="318" t="s">
        <v>9</v>
      </c>
      <c r="I5" s="318" t="s">
        <v>6</v>
      </c>
      <c r="J5" s="316" t="s">
        <v>127</v>
      </c>
      <c r="K5" s="317"/>
      <c r="L5" s="316" t="s">
        <v>126</v>
      </c>
      <c r="M5" s="317"/>
      <c r="N5" s="318" t="s">
        <v>9</v>
      </c>
      <c r="O5" s="318" t="s">
        <v>6</v>
      </c>
      <c r="P5" s="316" t="s">
        <v>127</v>
      </c>
      <c r="Q5" s="317"/>
      <c r="R5" s="316" t="s">
        <v>126</v>
      </c>
      <c r="S5" s="317"/>
      <c r="T5" s="318" t="s">
        <v>9</v>
      </c>
      <c r="U5" s="332" t="s">
        <v>128</v>
      </c>
    </row>
    <row r="6" spans="1:21" s="108" customFormat="1" ht="38.25" customHeight="1" x14ac:dyDescent="0.25">
      <c r="A6" s="331"/>
      <c r="B6" s="334"/>
      <c r="C6" s="319"/>
      <c r="D6" s="172" t="s">
        <v>124</v>
      </c>
      <c r="E6" s="172" t="s">
        <v>125</v>
      </c>
      <c r="F6" s="172" t="s">
        <v>124</v>
      </c>
      <c r="G6" s="172" t="s">
        <v>125</v>
      </c>
      <c r="H6" s="319"/>
      <c r="I6" s="319"/>
      <c r="J6" s="172" t="s">
        <v>124</v>
      </c>
      <c r="K6" s="172" t="s">
        <v>125</v>
      </c>
      <c r="L6" s="172" t="s">
        <v>124</v>
      </c>
      <c r="M6" s="172" t="s">
        <v>125</v>
      </c>
      <c r="N6" s="319"/>
      <c r="O6" s="319"/>
      <c r="P6" s="172" t="s">
        <v>124</v>
      </c>
      <c r="Q6" s="172" t="s">
        <v>125</v>
      </c>
      <c r="R6" s="172" t="s">
        <v>124</v>
      </c>
      <c r="S6" s="172" t="s">
        <v>125</v>
      </c>
      <c r="T6" s="319"/>
      <c r="U6" s="334"/>
    </row>
    <row r="7" spans="1:21" ht="38.25" customHeight="1" x14ac:dyDescent="0.45">
      <c r="A7" s="171">
        <v>1</v>
      </c>
      <c r="B7" s="172" t="s">
        <v>78</v>
      </c>
      <c r="C7" s="200">
        <v>624.0900000000006</v>
      </c>
      <c r="D7" s="200">
        <v>0</v>
      </c>
      <c r="E7" s="200">
        <v>0</v>
      </c>
      <c r="F7" s="200">
        <v>31.52</v>
      </c>
      <c r="G7" s="200">
        <v>69.819999999999993</v>
      </c>
      <c r="H7" s="200">
        <v>592.57000000000062</v>
      </c>
      <c r="I7" s="200">
        <v>197.26499999999993</v>
      </c>
      <c r="J7" s="200">
        <v>0.12</v>
      </c>
      <c r="K7" s="200">
        <v>4.1900000000000004</v>
      </c>
      <c r="L7" s="200">
        <v>0</v>
      </c>
      <c r="M7" s="200">
        <v>0</v>
      </c>
      <c r="N7" s="200">
        <v>197.38499999999993</v>
      </c>
      <c r="O7" s="201">
        <v>162.07000000000008</v>
      </c>
      <c r="P7" s="200">
        <v>1.5</v>
      </c>
      <c r="Q7" s="200">
        <v>1.66</v>
      </c>
      <c r="R7" s="200">
        <v>0</v>
      </c>
      <c r="S7" s="200">
        <v>46</v>
      </c>
      <c r="T7" s="201">
        <v>163.57000000000008</v>
      </c>
      <c r="U7" s="201">
        <v>953.52500000000066</v>
      </c>
    </row>
    <row r="8" spans="1:21" ht="38.25" customHeight="1" x14ac:dyDescent="0.45">
      <c r="A8" s="171">
        <v>2</v>
      </c>
      <c r="B8" s="172" t="s">
        <v>79</v>
      </c>
      <c r="C8" s="200">
        <v>497.32500000000005</v>
      </c>
      <c r="D8" s="200">
        <v>0.03</v>
      </c>
      <c r="E8" s="200">
        <v>0.75</v>
      </c>
      <c r="F8" s="200">
        <v>0</v>
      </c>
      <c r="G8" s="200">
        <v>0.39</v>
      </c>
      <c r="H8" s="200">
        <v>497.35500000000002</v>
      </c>
      <c r="I8" s="200">
        <v>116.31</v>
      </c>
      <c r="J8" s="200">
        <v>1.01</v>
      </c>
      <c r="K8" s="200">
        <v>10.055</v>
      </c>
      <c r="L8" s="200">
        <v>0</v>
      </c>
      <c r="M8" s="200">
        <v>0</v>
      </c>
      <c r="N8" s="200">
        <v>117.32000000000001</v>
      </c>
      <c r="O8" s="201">
        <v>164.56</v>
      </c>
      <c r="P8" s="200">
        <v>5.77</v>
      </c>
      <c r="Q8" s="200">
        <v>5.77</v>
      </c>
      <c r="R8" s="200">
        <v>0</v>
      </c>
      <c r="S8" s="200">
        <v>0</v>
      </c>
      <c r="T8" s="201">
        <v>170.33</v>
      </c>
      <c r="U8" s="201">
        <v>785.00500000000011</v>
      </c>
    </row>
    <row r="9" spans="1:21" ht="38.25" customHeight="1" x14ac:dyDescent="0.45">
      <c r="A9" s="171">
        <v>3</v>
      </c>
      <c r="B9" s="172" t="s">
        <v>80</v>
      </c>
      <c r="C9" s="200">
        <v>743.9599999999997</v>
      </c>
      <c r="D9" s="200">
        <v>0</v>
      </c>
      <c r="E9" s="200">
        <v>0</v>
      </c>
      <c r="F9" s="200">
        <v>0</v>
      </c>
      <c r="G9" s="200">
        <v>0</v>
      </c>
      <c r="H9" s="200">
        <v>743.9599999999997</v>
      </c>
      <c r="I9" s="200">
        <v>195.49600000000004</v>
      </c>
      <c r="J9" s="200">
        <v>0.435</v>
      </c>
      <c r="K9" s="200">
        <v>10.797000000000001</v>
      </c>
      <c r="L9" s="200">
        <v>0</v>
      </c>
      <c r="M9" s="200">
        <v>0</v>
      </c>
      <c r="N9" s="200">
        <v>195.93100000000004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1081.3309999999997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0</v>
      </c>
      <c r="D10" s="200">
        <v>0</v>
      </c>
      <c r="E10" s="200">
        <v>0</v>
      </c>
      <c r="F10" s="200">
        <v>0</v>
      </c>
      <c r="G10" s="200">
        <v>0</v>
      </c>
      <c r="H10" s="200">
        <v>0</v>
      </c>
      <c r="I10" s="200">
        <v>141.93900000000008</v>
      </c>
      <c r="J10" s="200">
        <v>0</v>
      </c>
      <c r="K10" s="200">
        <v>2.7740000000000005</v>
      </c>
      <c r="L10" s="200">
        <v>0</v>
      </c>
      <c r="M10" s="200">
        <v>0</v>
      </c>
      <c r="N10" s="200">
        <v>141.93900000000008</v>
      </c>
      <c r="O10" s="201">
        <v>233.16999999999996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233.16999999999996</v>
      </c>
      <c r="U10" s="201">
        <v>375.10900000000004</v>
      </c>
    </row>
    <row r="11" spans="1:21" s="111" customFormat="1" ht="38.25" customHeight="1" x14ac:dyDescent="0.4">
      <c r="A11" s="336" t="s">
        <v>82</v>
      </c>
      <c r="B11" s="337"/>
      <c r="C11" s="202">
        <v>1865.3750000000005</v>
      </c>
      <c r="D11" s="202">
        <v>0.03</v>
      </c>
      <c r="E11" s="202">
        <v>0.75</v>
      </c>
      <c r="F11" s="202">
        <v>31.52</v>
      </c>
      <c r="G11" s="202">
        <v>70.209999999999994</v>
      </c>
      <c r="H11" s="202">
        <v>1833.8850000000002</v>
      </c>
      <c r="I11" s="202">
        <v>651.01</v>
      </c>
      <c r="J11" s="202">
        <v>1.5649999999999999</v>
      </c>
      <c r="K11" s="202">
        <v>27.816000000000003</v>
      </c>
      <c r="L11" s="202">
        <v>0</v>
      </c>
      <c r="M11" s="202">
        <v>0</v>
      </c>
      <c r="N11" s="202">
        <v>652.57500000000005</v>
      </c>
      <c r="O11" s="202">
        <v>701.24</v>
      </c>
      <c r="P11" s="202">
        <v>7.27</v>
      </c>
      <c r="Q11" s="202">
        <v>7.43</v>
      </c>
      <c r="R11" s="202">
        <v>0</v>
      </c>
      <c r="S11" s="202">
        <v>46</v>
      </c>
      <c r="T11" s="202">
        <v>708.51</v>
      </c>
      <c r="U11" s="202">
        <v>3194.9700000000003</v>
      </c>
    </row>
    <row r="12" spans="1:21" ht="38.25" customHeight="1" x14ac:dyDescent="0.45">
      <c r="A12" s="171">
        <v>4</v>
      </c>
      <c r="B12" s="172" t="s">
        <v>83</v>
      </c>
      <c r="C12" s="200">
        <v>1780.0199999999991</v>
      </c>
      <c r="D12" s="200">
        <v>0</v>
      </c>
      <c r="E12" s="200">
        <v>0</v>
      </c>
      <c r="F12" s="200">
        <v>33.36</v>
      </c>
      <c r="G12" s="200">
        <v>97.97</v>
      </c>
      <c r="H12" s="200">
        <v>1746.6599999999992</v>
      </c>
      <c r="I12" s="200">
        <v>120.863</v>
      </c>
      <c r="J12" s="203">
        <v>0.24</v>
      </c>
      <c r="K12" s="200">
        <v>1.3000000000000003</v>
      </c>
      <c r="L12" s="200">
        <v>0</v>
      </c>
      <c r="M12" s="200">
        <v>0</v>
      </c>
      <c r="N12" s="200">
        <v>121.10299999999999</v>
      </c>
      <c r="O12" s="201">
        <v>503.06</v>
      </c>
      <c r="P12" s="200">
        <v>18.740000000000002</v>
      </c>
      <c r="Q12" s="200">
        <v>97.35</v>
      </c>
      <c r="R12" s="200">
        <v>0</v>
      </c>
      <c r="S12" s="200">
        <v>0.5</v>
      </c>
      <c r="T12" s="201">
        <v>521.79999999999995</v>
      </c>
      <c r="U12" s="201">
        <v>2389.5629999999992</v>
      </c>
    </row>
    <row r="13" spans="1:21" ht="38.25" customHeight="1" x14ac:dyDescent="0.45">
      <c r="A13" s="171">
        <v>5</v>
      </c>
      <c r="B13" s="172" t="s">
        <v>84</v>
      </c>
      <c r="C13" s="200">
        <v>1023.7699999999998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1023.7699999999998</v>
      </c>
      <c r="I13" s="200">
        <v>146.78400000000005</v>
      </c>
      <c r="J13" s="203">
        <v>0</v>
      </c>
      <c r="K13" s="200">
        <v>4.33</v>
      </c>
      <c r="L13" s="200">
        <v>0</v>
      </c>
      <c r="M13" s="200">
        <v>0</v>
      </c>
      <c r="N13" s="200">
        <v>146.78400000000005</v>
      </c>
      <c r="O13" s="201">
        <v>85.32</v>
      </c>
      <c r="P13" s="200">
        <v>0.54</v>
      </c>
      <c r="Q13" s="200">
        <v>0.54</v>
      </c>
      <c r="R13" s="200">
        <v>0</v>
      </c>
      <c r="S13" s="200">
        <v>0</v>
      </c>
      <c r="T13" s="201">
        <v>85.86</v>
      </c>
      <c r="U13" s="201">
        <v>1256.4139999999998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2084.5799999999995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2084.5799999999995</v>
      </c>
      <c r="I14" s="200">
        <v>190.55399999999997</v>
      </c>
      <c r="J14" s="204">
        <v>1.21</v>
      </c>
      <c r="K14" s="200">
        <v>12.356999999999999</v>
      </c>
      <c r="L14" s="200">
        <v>0</v>
      </c>
      <c r="M14" s="200">
        <v>0</v>
      </c>
      <c r="N14" s="200">
        <v>191.76399999999998</v>
      </c>
      <c r="O14" s="201">
        <v>318.35999999999996</v>
      </c>
      <c r="P14" s="200">
        <v>8.4499999999999993</v>
      </c>
      <c r="Q14" s="200">
        <v>8.6499999999999986</v>
      </c>
      <c r="R14" s="200">
        <v>0</v>
      </c>
      <c r="S14" s="200">
        <v>0</v>
      </c>
      <c r="T14" s="201">
        <v>326.80999999999995</v>
      </c>
      <c r="U14" s="201">
        <v>2603.1539999999995</v>
      </c>
    </row>
    <row r="15" spans="1:21" s="111" customFormat="1" ht="38.25" customHeight="1" x14ac:dyDescent="0.4">
      <c r="A15" s="336" t="s">
        <v>86</v>
      </c>
      <c r="B15" s="337"/>
      <c r="C15" s="202">
        <v>4888.369999999999</v>
      </c>
      <c r="D15" s="202">
        <v>0</v>
      </c>
      <c r="E15" s="202">
        <v>0.15</v>
      </c>
      <c r="F15" s="202">
        <v>33.36</v>
      </c>
      <c r="G15" s="202">
        <v>97.97</v>
      </c>
      <c r="H15" s="202">
        <v>4855.0099999999984</v>
      </c>
      <c r="I15" s="202">
        <v>458.20100000000002</v>
      </c>
      <c r="J15" s="202">
        <v>1.45</v>
      </c>
      <c r="K15" s="202">
        <v>17.987000000000002</v>
      </c>
      <c r="L15" s="202">
        <v>0</v>
      </c>
      <c r="M15" s="202">
        <v>0</v>
      </c>
      <c r="N15" s="202">
        <v>459.65100000000007</v>
      </c>
      <c r="O15" s="202">
        <v>906.74</v>
      </c>
      <c r="P15" s="202">
        <v>27.73</v>
      </c>
      <c r="Q15" s="202">
        <v>106.53999999999999</v>
      </c>
      <c r="R15" s="202">
        <v>0</v>
      </c>
      <c r="S15" s="202">
        <v>0.5</v>
      </c>
      <c r="T15" s="202">
        <v>934.46999999999991</v>
      </c>
      <c r="U15" s="202">
        <v>6249.1309999999985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1765.4119999999991</v>
      </c>
      <c r="D16" s="200">
        <v>0</v>
      </c>
      <c r="E16" s="200">
        <v>13.055999999999999</v>
      </c>
      <c r="F16" s="200">
        <v>0</v>
      </c>
      <c r="G16" s="200">
        <v>36.680000000000007</v>
      </c>
      <c r="H16" s="200">
        <v>1765.4119999999991</v>
      </c>
      <c r="I16" s="200">
        <v>110.65000000000002</v>
      </c>
      <c r="J16" s="200">
        <v>0</v>
      </c>
      <c r="K16" s="200">
        <v>1.226</v>
      </c>
      <c r="L16" s="200">
        <v>0</v>
      </c>
      <c r="M16" s="200">
        <v>0</v>
      </c>
      <c r="N16" s="200">
        <v>110.65000000000002</v>
      </c>
      <c r="O16" s="201">
        <v>94.808999999999983</v>
      </c>
      <c r="P16" s="200">
        <v>1.46</v>
      </c>
      <c r="Q16" s="200">
        <v>19.560000000000002</v>
      </c>
      <c r="R16" s="200">
        <v>0</v>
      </c>
      <c r="S16" s="200">
        <v>0</v>
      </c>
      <c r="T16" s="201">
        <v>96.268999999999977</v>
      </c>
      <c r="U16" s="201">
        <v>1972.3309999999992</v>
      </c>
    </row>
    <row r="17" spans="1:21" ht="38.25" customHeight="1" x14ac:dyDescent="0.45">
      <c r="A17" s="171">
        <v>9</v>
      </c>
      <c r="B17" s="172" t="s">
        <v>120</v>
      </c>
      <c r="C17" s="200">
        <v>199.43399999999986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199.43399999999986</v>
      </c>
      <c r="I17" s="200">
        <v>14.156999999999993</v>
      </c>
      <c r="J17" s="200">
        <v>0</v>
      </c>
      <c r="K17" s="200">
        <v>1.4300000000000002</v>
      </c>
      <c r="L17" s="200">
        <v>0</v>
      </c>
      <c r="M17" s="200">
        <v>4.09</v>
      </c>
      <c r="N17" s="200">
        <v>14.156999999999993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621.5619999999999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801.81499999999926</v>
      </c>
      <c r="D18" s="200">
        <v>0</v>
      </c>
      <c r="E18" s="200">
        <v>2.0100000000000002</v>
      </c>
      <c r="F18" s="200">
        <v>0</v>
      </c>
      <c r="G18" s="200">
        <v>0</v>
      </c>
      <c r="H18" s="200">
        <v>801.81499999999926</v>
      </c>
      <c r="I18" s="200">
        <v>16.31999999999999</v>
      </c>
      <c r="J18" s="200">
        <v>0</v>
      </c>
      <c r="K18" s="200">
        <v>0.15</v>
      </c>
      <c r="L18" s="200">
        <v>0</v>
      </c>
      <c r="M18" s="200">
        <v>0</v>
      </c>
      <c r="N18" s="200">
        <v>16.31999999999999</v>
      </c>
      <c r="O18" s="201">
        <v>62.798000000000009</v>
      </c>
      <c r="P18" s="200">
        <v>0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v>880.9329999999992</v>
      </c>
    </row>
    <row r="19" spans="1:21" s="111" customFormat="1" ht="38.25" customHeight="1" x14ac:dyDescent="0.4">
      <c r="A19" s="336" t="s">
        <v>89</v>
      </c>
      <c r="B19" s="337"/>
      <c r="C19" s="202">
        <v>2766.6609999999982</v>
      </c>
      <c r="D19" s="202">
        <v>0</v>
      </c>
      <c r="E19" s="202">
        <v>15.065999999999999</v>
      </c>
      <c r="F19" s="202">
        <v>0</v>
      </c>
      <c r="G19" s="202">
        <v>113.74000000000001</v>
      </c>
      <c r="H19" s="202">
        <v>2766.6609999999982</v>
      </c>
      <c r="I19" s="202">
        <v>141.12700000000001</v>
      </c>
      <c r="J19" s="202">
        <v>0</v>
      </c>
      <c r="K19" s="202">
        <v>2.806</v>
      </c>
      <c r="L19" s="202">
        <v>0</v>
      </c>
      <c r="M19" s="202">
        <v>4.09</v>
      </c>
      <c r="N19" s="202">
        <v>141.12700000000001</v>
      </c>
      <c r="O19" s="202">
        <v>565.57799999999997</v>
      </c>
      <c r="P19" s="202">
        <v>1.46</v>
      </c>
      <c r="Q19" s="202">
        <v>71.84</v>
      </c>
      <c r="R19" s="202">
        <v>0</v>
      </c>
      <c r="S19" s="202">
        <v>0</v>
      </c>
      <c r="T19" s="202">
        <v>567.03800000000001</v>
      </c>
      <c r="U19" s="202">
        <v>3474.8259999999982</v>
      </c>
    </row>
    <row r="20" spans="1:21" ht="38.25" customHeight="1" x14ac:dyDescent="0.45">
      <c r="A20" s="171">
        <v>8</v>
      </c>
      <c r="B20" s="172" t="s">
        <v>91</v>
      </c>
      <c r="C20" s="200">
        <v>1197.1749999999995</v>
      </c>
      <c r="D20" s="200">
        <v>6.37</v>
      </c>
      <c r="E20" s="200">
        <v>9.7349999999999994</v>
      </c>
      <c r="F20" s="200">
        <v>0</v>
      </c>
      <c r="G20" s="200">
        <v>56</v>
      </c>
      <c r="H20" s="200">
        <v>1203.5449999999994</v>
      </c>
      <c r="I20" s="200">
        <v>148.536</v>
      </c>
      <c r="J20" s="200">
        <v>0.46</v>
      </c>
      <c r="K20" s="200">
        <v>1.8210000000000002</v>
      </c>
      <c r="L20" s="200">
        <v>0</v>
      </c>
      <c r="M20" s="200">
        <v>0</v>
      </c>
      <c r="N20" s="200">
        <v>148.99600000000001</v>
      </c>
      <c r="O20" s="201">
        <v>341.65099999999995</v>
      </c>
      <c r="P20" s="200">
        <v>0</v>
      </c>
      <c r="Q20" s="200">
        <v>56.927</v>
      </c>
      <c r="R20" s="200">
        <v>0</v>
      </c>
      <c r="S20" s="200">
        <v>0</v>
      </c>
      <c r="T20" s="201">
        <v>341.65099999999995</v>
      </c>
      <c r="U20" s="201">
        <v>1694.1919999999996</v>
      </c>
    </row>
    <row r="21" spans="1:21" ht="38.25" customHeight="1" x14ac:dyDescent="0.45">
      <c r="A21" s="171">
        <v>9</v>
      </c>
      <c r="B21" s="172" t="s">
        <v>90</v>
      </c>
      <c r="C21" s="200">
        <v>198.77999999999986</v>
      </c>
      <c r="D21" s="200">
        <v>0.05</v>
      </c>
      <c r="E21" s="200">
        <v>0.1</v>
      </c>
      <c r="F21" s="200">
        <v>0</v>
      </c>
      <c r="G21" s="200">
        <v>41.899999999999991</v>
      </c>
      <c r="H21" s="200">
        <v>198.82999999999987</v>
      </c>
      <c r="I21" s="200">
        <v>45.873000000000019</v>
      </c>
      <c r="J21" s="200">
        <v>0.03</v>
      </c>
      <c r="K21" s="200">
        <v>21.3</v>
      </c>
      <c r="L21" s="200">
        <v>0</v>
      </c>
      <c r="M21" s="200">
        <v>0</v>
      </c>
      <c r="N21" s="200">
        <v>45.90300000000002</v>
      </c>
      <c r="O21" s="201">
        <v>225.07000000000002</v>
      </c>
      <c r="P21" s="200">
        <v>0</v>
      </c>
      <c r="Q21" s="200">
        <v>73.139999999999986</v>
      </c>
      <c r="R21" s="200">
        <v>0</v>
      </c>
      <c r="S21" s="200">
        <v>0</v>
      </c>
      <c r="T21" s="201">
        <v>225.07000000000002</v>
      </c>
      <c r="U21" s="201">
        <v>469.80299999999988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406.7999999999999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406.7999999999999</v>
      </c>
      <c r="I22" s="200">
        <v>14.940000000000005</v>
      </c>
      <c r="J22" s="200">
        <v>0.05</v>
      </c>
      <c r="K22" s="200">
        <v>1.8200000000000003</v>
      </c>
      <c r="L22" s="200">
        <v>0</v>
      </c>
      <c r="M22" s="200">
        <v>12.74</v>
      </c>
      <c r="N22" s="200">
        <v>14.990000000000006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1007.6499999999999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1156.8019999999999</v>
      </c>
      <c r="D23" s="200">
        <v>23.31</v>
      </c>
      <c r="E23" s="200">
        <v>41.935999999999993</v>
      </c>
      <c r="F23" s="200">
        <v>0</v>
      </c>
      <c r="G23" s="200">
        <v>0</v>
      </c>
      <c r="H23" s="200">
        <v>1180.1119999999999</v>
      </c>
      <c r="I23" s="200">
        <v>11.283999999999997</v>
      </c>
      <c r="J23" s="200">
        <v>0.12</v>
      </c>
      <c r="K23" s="200">
        <v>1.254</v>
      </c>
      <c r="L23" s="200">
        <v>0</v>
      </c>
      <c r="M23" s="200">
        <v>0</v>
      </c>
      <c r="N23" s="200">
        <v>11.403999999999996</v>
      </c>
      <c r="O23" s="201">
        <v>155.33500000000001</v>
      </c>
      <c r="P23" s="200">
        <v>0</v>
      </c>
      <c r="Q23" s="200">
        <v>99.75500000000001</v>
      </c>
      <c r="R23" s="200">
        <v>0</v>
      </c>
      <c r="S23" s="200">
        <v>89.99</v>
      </c>
      <c r="T23" s="201">
        <v>155.33500000000001</v>
      </c>
      <c r="U23" s="201">
        <v>1346.8509999999999</v>
      </c>
    </row>
    <row r="24" spans="1:21" s="111" customFormat="1" ht="38.25" customHeight="1" x14ac:dyDescent="0.4">
      <c r="A24" s="340" t="s">
        <v>94</v>
      </c>
      <c r="B24" s="340"/>
      <c r="C24" s="202">
        <v>2959.5569999999993</v>
      </c>
      <c r="D24" s="202">
        <v>29.729999999999997</v>
      </c>
      <c r="E24" s="202">
        <v>51.770999999999994</v>
      </c>
      <c r="F24" s="202">
        <v>0</v>
      </c>
      <c r="G24" s="202">
        <v>367.60999999999996</v>
      </c>
      <c r="H24" s="202">
        <v>2989.2869999999994</v>
      </c>
      <c r="I24" s="202">
        <v>220.63300000000001</v>
      </c>
      <c r="J24" s="202">
        <v>0.66</v>
      </c>
      <c r="K24" s="202">
        <v>26.195000000000004</v>
      </c>
      <c r="L24" s="202">
        <v>0</v>
      </c>
      <c r="M24" s="202">
        <v>12.74</v>
      </c>
      <c r="N24" s="202">
        <v>221.29300000000003</v>
      </c>
      <c r="O24" s="202">
        <v>1307.9159999999999</v>
      </c>
      <c r="P24" s="202">
        <v>0</v>
      </c>
      <c r="Q24" s="202">
        <v>530.39199999999994</v>
      </c>
      <c r="R24" s="202">
        <v>0</v>
      </c>
      <c r="S24" s="202">
        <v>95.71</v>
      </c>
      <c r="T24" s="202">
        <v>1307.9159999999999</v>
      </c>
      <c r="U24" s="202">
        <v>4518.4959999999992</v>
      </c>
    </row>
    <row r="25" spans="1:21" s="145" customFormat="1" ht="38.25" customHeight="1" x14ac:dyDescent="0.4">
      <c r="A25" s="336" t="s">
        <v>95</v>
      </c>
      <c r="B25" s="337"/>
      <c r="C25" s="202">
        <v>12479.962999999996</v>
      </c>
      <c r="D25" s="202">
        <v>29.759999999999998</v>
      </c>
      <c r="E25" s="202">
        <v>67.736999999999995</v>
      </c>
      <c r="F25" s="202">
        <v>64.88</v>
      </c>
      <c r="G25" s="202">
        <v>649.53</v>
      </c>
      <c r="H25" s="202">
        <v>12444.842999999995</v>
      </c>
      <c r="I25" s="202">
        <v>1470.971</v>
      </c>
      <c r="J25" s="202">
        <v>3.6749999999999998</v>
      </c>
      <c r="K25" s="202">
        <v>74.804000000000002</v>
      </c>
      <c r="L25" s="202">
        <v>0</v>
      </c>
      <c r="M25" s="202">
        <v>16.829999999999998</v>
      </c>
      <c r="N25" s="202">
        <v>1474.6460000000002</v>
      </c>
      <c r="O25" s="202">
        <v>3481.4740000000002</v>
      </c>
      <c r="P25" s="202">
        <v>36.46</v>
      </c>
      <c r="Q25" s="202">
        <v>716.20199999999988</v>
      </c>
      <c r="R25" s="202">
        <v>0</v>
      </c>
      <c r="S25" s="202">
        <v>142.20999999999998</v>
      </c>
      <c r="T25" s="202">
        <v>3517.9340000000002</v>
      </c>
      <c r="U25" s="202">
        <v>17437.422999999995</v>
      </c>
    </row>
    <row r="26" spans="1:21" ht="38.25" customHeight="1" x14ac:dyDescent="0.45">
      <c r="A26" s="171">
        <v>15</v>
      </c>
      <c r="B26" s="172" t="s">
        <v>96</v>
      </c>
      <c r="C26" s="200">
        <v>1170.7919999999995</v>
      </c>
      <c r="D26" s="200">
        <v>2.84</v>
      </c>
      <c r="E26" s="200">
        <v>79.905000000000001</v>
      </c>
      <c r="F26" s="200">
        <v>0</v>
      </c>
      <c r="G26" s="200">
        <v>0</v>
      </c>
      <c r="H26" s="200">
        <v>1173.6319999999994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1231.1919999999993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10241.106999999991</v>
      </c>
      <c r="D27" s="200">
        <v>11.7</v>
      </c>
      <c r="E27" s="200">
        <v>97.23</v>
      </c>
      <c r="F27" s="200">
        <v>0</v>
      </c>
      <c r="G27" s="200">
        <v>0</v>
      </c>
      <c r="H27" s="200">
        <v>10252.806999999992</v>
      </c>
      <c r="I27" s="200">
        <v>361.97499999999997</v>
      </c>
      <c r="J27" s="200">
        <v>3.07</v>
      </c>
      <c r="K27" s="200">
        <v>33.53</v>
      </c>
      <c r="L27" s="200">
        <v>0</v>
      </c>
      <c r="M27" s="200">
        <v>0</v>
      </c>
      <c r="N27" s="200">
        <v>365.04499999999996</v>
      </c>
      <c r="O27" s="201">
        <v>74.960000000000008</v>
      </c>
      <c r="P27" s="200">
        <v>0.03</v>
      </c>
      <c r="Q27" s="200">
        <v>0.03</v>
      </c>
      <c r="R27" s="200">
        <v>0</v>
      </c>
      <c r="S27" s="200">
        <v>0</v>
      </c>
      <c r="T27" s="201">
        <v>74.990000000000009</v>
      </c>
      <c r="U27" s="201">
        <v>10692.841999999991</v>
      </c>
    </row>
    <row r="28" spans="1:21" s="111" customFormat="1" ht="38.25" customHeight="1" x14ac:dyDescent="0.4">
      <c r="A28" s="340" t="s">
        <v>98</v>
      </c>
      <c r="B28" s="340"/>
      <c r="C28" s="202">
        <v>11411.89899999999</v>
      </c>
      <c r="D28" s="202">
        <v>14.54</v>
      </c>
      <c r="E28" s="202">
        <v>177.13499999999999</v>
      </c>
      <c r="F28" s="202">
        <v>0</v>
      </c>
      <c r="G28" s="202">
        <v>0</v>
      </c>
      <c r="H28" s="202">
        <v>11426.438999999991</v>
      </c>
      <c r="I28" s="202">
        <v>361.97499999999997</v>
      </c>
      <c r="J28" s="202">
        <v>3.07</v>
      </c>
      <c r="K28" s="202">
        <v>33.53</v>
      </c>
      <c r="L28" s="202">
        <v>0</v>
      </c>
      <c r="M28" s="202">
        <v>0</v>
      </c>
      <c r="N28" s="202">
        <v>365.04499999999996</v>
      </c>
      <c r="O28" s="202">
        <v>132.52000000000001</v>
      </c>
      <c r="P28" s="202">
        <v>0.03</v>
      </c>
      <c r="Q28" s="202">
        <v>57.59</v>
      </c>
      <c r="R28" s="202">
        <v>0</v>
      </c>
      <c r="S28" s="202">
        <v>0</v>
      </c>
      <c r="T28" s="202">
        <v>132.55000000000001</v>
      </c>
      <c r="U28" s="202">
        <v>11924.033999999991</v>
      </c>
    </row>
    <row r="29" spans="1:21" ht="38.25" customHeight="1" x14ac:dyDescent="0.45">
      <c r="A29" s="171">
        <v>17</v>
      </c>
      <c r="B29" s="172" t="s">
        <v>99</v>
      </c>
      <c r="C29" s="200">
        <v>4441.0630000000001</v>
      </c>
      <c r="D29" s="200">
        <v>7.89</v>
      </c>
      <c r="E29" s="200">
        <v>54.125999999999998</v>
      </c>
      <c r="F29" s="200">
        <v>0</v>
      </c>
      <c r="G29" s="200">
        <v>0</v>
      </c>
      <c r="H29" s="200">
        <v>4448.9530000000004</v>
      </c>
      <c r="I29" s="200">
        <v>40.49</v>
      </c>
      <c r="J29" s="200">
        <v>7.8</v>
      </c>
      <c r="K29" s="200">
        <v>44.72</v>
      </c>
      <c r="L29" s="200">
        <v>0</v>
      </c>
      <c r="M29" s="200">
        <v>0</v>
      </c>
      <c r="N29" s="200">
        <v>48.29</v>
      </c>
      <c r="O29" s="201">
        <v>136.68</v>
      </c>
      <c r="P29" s="200">
        <v>1.4</v>
      </c>
      <c r="Q29" s="200">
        <v>90.28</v>
      </c>
      <c r="R29" s="200">
        <v>0</v>
      </c>
      <c r="S29" s="200">
        <v>0</v>
      </c>
      <c r="T29" s="201">
        <v>138.08000000000001</v>
      </c>
      <c r="U29" s="201">
        <v>4635.3230000000003</v>
      </c>
    </row>
    <row r="30" spans="1:21" ht="38.25" customHeight="1" x14ac:dyDescent="0.45">
      <c r="A30" s="171">
        <v>18</v>
      </c>
      <c r="B30" s="172" t="s">
        <v>100</v>
      </c>
      <c r="C30" s="200">
        <v>5840.9440000000004</v>
      </c>
      <c r="D30" s="200">
        <v>13.92</v>
      </c>
      <c r="E30" s="200">
        <v>95.545000000000002</v>
      </c>
      <c r="F30" s="200">
        <v>0</v>
      </c>
      <c r="G30" s="200">
        <v>0</v>
      </c>
      <c r="H30" s="200">
        <v>5854.8640000000005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5855.0840000000007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3028.0429999999992</v>
      </c>
      <c r="D31" s="200">
        <v>4.78</v>
      </c>
      <c r="E31" s="200">
        <v>26.178000000000001</v>
      </c>
      <c r="F31" s="200">
        <v>0</v>
      </c>
      <c r="G31" s="200">
        <v>0</v>
      </c>
      <c r="H31" s="200">
        <v>3032.8229999999994</v>
      </c>
      <c r="I31" s="200">
        <v>3.1600000000000037</v>
      </c>
      <c r="J31" s="200">
        <v>0</v>
      </c>
      <c r="K31" s="200">
        <v>0</v>
      </c>
      <c r="L31" s="200">
        <v>0</v>
      </c>
      <c r="M31" s="200">
        <v>0</v>
      </c>
      <c r="N31" s="200">
        <v>3.1600000000000037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3164.4629999999993</v>
      </c>
    </row>
    <row r="32" spans="1:21" ht="38.25" customHeight="1" x14ac:dyDescent="0.45">
      <c r="A32" s="171">
        <v>20</v>
      </c>
      <c r="B32" s="172" t="s">
        <v>102</v>
      </c>
      <c r="C32" s="200">
        <v>4401.46</v>
      </c>
      <c r="D32" s="200">
        <v>1.83</v>
      </c>
      <c r="E32" s="200">
        <v>53.216999999999999</v>
      </c>
      <c r="F32" s="200">
        <v>0</v>
      </c>
      <c r="G32" s="200">
        <v>0</v>
      </c>
      <c r="H32" s="200">
        <v>4403.29</v>
      </c>
      <c r="I32" s="200">
        <v>133.41999999999999</v>
      </c>
      <c r="J32" s="200">
        <v>0.18</v>
      </c>
      <c r="K32" s="200">
        <v>8.19</v>
      </c>
      <c r="L32" s="200">
        <v>0</v>
      </c>
      <c r="M32" s="200">
        <v>0</v>
      </c>
      <c r="N32" s="200">
        <v>133.6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4807.9400000000005</v>
      </c>
    </row>
    <row r="33" spans="1:21" s="111" customFormat="1" ht="38.25" customHeight="1" x14ac:dyDescent="0.4">
      <c r="A33" s="340" t="s">
        <v>99</v>
      </c>
      <c r="B33" s="340"/>
      <c r="C33" s="202">
        <v>17711.510000000002</v>
      </c>
      <c r="D33" s="202">
        <v>28.42</v>
      </c>
      <c r="E33" s="202">
        <v>229.06599999999997</v>
      </c>
      <c r="F33" s="202">
        <v>0</v>
      </c>
      <c r="G33" s="202">
        <v>0</v>
      </c>
      <c r="H33" s="202">
        <v>17739.93</v>
      </c>
      <c r="I33" s="202">
        <v>177.07</v>
      </c>
      <c r="J33" s="202">
        <v>7.9799999999999995</v>
      </c>
      <c r="K33" s="202">
        <v>52.91</v>
      </c>
      <c r="L33" s="202">
        <v>0</v>
      </c>
      <c r="M33" s="202">
        <v>0</v>
      </c>
      <c r="N33" s="202">
        <v>185.05</v>
      </c>
      <c r="O33" s="202">
        <v>536.42999999999995</v>
      </c>
      <c r="P33" s="202">
        <v>1.4</v>
      </c>
      <c r="Q33" s="202">
        <v>174.97</v>
      </c>
      <c r="R33" s="202">
        <v>0</v>
      </c>
      <c r="S33" s="202">
        <v>0</v>
      </c>
      <c r="T33" s="202">
        <v>537.82999999999993</v>
      </c>
      <c r="U33" s="202">
        <v>18462.810000000001</v>
      </c>
    </row>
    <row r="34" spans="1:21" ht="38.25" customHeight="1" x14ac:dyDescent="0.45">
      <c r="A34" s="171">
        <v>21</v>
      </c>
      <c r="B34" s="172" t="s">
        <v>103</v>
      </c>
      <c r="C34" s="200">
        <v>5841.4500000000007</v>
      </c>
      <c r="D34" s="200">
        <v>4.1399999999999997</v>
      </c>
      <c r="E34" s="200">
        <v>44.16</v>
      </c>
      <c r="F34" s="200">
        <v>0</v>
      </c>
      <c r="G34" s="200">
        <v>0</v>
      </c>
      <c r="H34" s="200">
        <v>5845.5900000000011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5845.5900000000011</v>
      </c>
    </row>
    <row r="35" spans="1:21" ht="38.25" customHeight="1" x14ac:dyDescent="0.45">
      <c r="A35" s="171">
        <v>22</v>
      </c>
      <c r="B35" s="172" t="s">
        <v>104</v>
      </c>
      <c r="C35" s="200">
        <v>4574.2550000000001</v>
      </c>
      <c r="D35" s="200">
        <v>7.8</v>
      </c>
      <c r="E35" s="200">
        <v>73.61999999999999</v>
      </c>
      <c r="F35" s="200">
        <v>0</v>
      </c>
      <c r="G35" s="200">
        <v>0</v>
      </c>
      <c r="H35" s="200">
        <v>4582.0550000000003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4598.5850000000009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19365.04</v>
      </c>
      <c r="D36" s="200">
        <v>1.33</v>
      </c>
      <c r="E36" s="200">
        <v>8.7700000000000014</v>
      </c>
      <c r="F36" s="200">
        <v>0</v>
      </c>
      <c r="G36" s="200">
        <v>0</v>
      </c>
      <c r="H36" s="200">
        <v>19366.370000000003</v>
      </c>
      <c r="I36" s="200">
        <v>7.18</v>
      </c>
      <c r="J36" s="200">
        <v>1.32</v>
      </c>
      <c r="K36" s="200">
        <v>2.17</v>
      </c>
      <c r="L36" s="200">
        <v>0</v>
      </c>
      <c r="M36" s="200">
        <v>0</v>
      </c>
      <c r="N36" s="200">
        <v>8.5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19374.870000000003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6991.8999999999987</v>
      </c>
      <c r="D37" s="200">
        <v>0.66</v>
      </c>
      <c r="E37" s="200">
        <v>16.059999999999999</v>
      </c>
      <c r="F37" s="200">
        <v>0</v>
      </c>
      <c r="G37" s="200">
        <v>0</v>
      </c>
      <c r="H37" s="200">
        <v>6992.5599999999986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0.68</v>
      </c>
      <c r="P37" s="200">
        <v>2.76</v>
      </c>
      <c r="Q37" s="200">
        <v>3.44</v>
      </c>
      <c r="R37" s="200">
        <v>0</v>
      </c>
      <c r="S37" s="200">
        <v>0</v>
      </c>
      <c r="T37" s="201">
        <v>3.44</v>
      </c>
      <c r="U37" s="201">
        <v>6995.9999999999982</v>
      </c>
    </row>
    <row r="38" spans="1:21" s="111" customFormat="1" ht="38.25" customHeight="1" x14ac:dyDescent="0.4">
      <c r="A38" s="340" t="s">
        <v>107</v>
      </c>
      <c r="B38" s="340"/>
      <c r="C38" s="202">
        <v>36772.645000000004</v>
      </c>
      <c r="D38" s="202">
        <v>13.93</v>
      </c>
      <c r="E38" s="202">
        <v>142.60999999999999</v>
      </c>
      <c r="F38" s="202">
        <v>0</v>
      </c>
      <c r="G38" s="202">
        <v>0</v>
      </c>
      <c r="H38" s="202">
        <v>36786.575000000004</v>
      </c>
      <c r="I38" s="202">
        <v>7.2799999999999994</v>
      </c>
      <c r="J38" s="202">
        <v>1.32</v>
      </c>
      <c r="K38" s="202">
        <v>2.27</v>
      </c>
      <c r="L38" s="202">
        <v>0</v>
      </c>
      <c r="M38" s="202">
        <v>0</v>
      </c>
      <c r="N38" s="202">
        <v>8.6</v>
      </c>
      <c r="O38" s="202">
        <v>17.11</v>
      </c>
      <c r="P38" s="202">
        <v>2.76</v>
      </c>
      <c r="Q38" s="202">
        <v>3.44</v>
      </c>
      <c r="R38" s="202">
        <v>0</v>
      </c>
      <c r="S38" s="202">
        <v>0</v>
      </c>
      <c r="T38" s="202">
        <v>19.87</v>
      </c>
      <c r="U38" s="202">
        <v>36815.045000000006</v>
      </c>
    </row>
    <row r="39" spans="1:21" s="145" customFormat="1" ht="38.25" customHeight="1" x14ac:dyDescent="0.4">
      <c r="A39" s="340" t="s">
        <v>108</v>
      </c>
      <c r="B39" s="340"/>
      <c r="C39" s="202">
        <v>65896.054000000004</v>
      </c>
      <c r="D39" s="202">
        <v>56.89</v>
      </c>
      <c r="E39" s="202">
        <v>548.81099999999992</v>
      </c>
      <c r="F39" s="202">
        <v>0</v>
      </c>
      <c r="G39" s="202">
        <v>0</v>
      </c>
      <c r="H39" s="202">
        <v>65952.943999999989</v>
      </c>
      <c r="I39" s="202">
        <v>546.32499999999993</v>
      </c>
      <c r="J39" s="202">
        <v>12.37</v>
      </c>
      <c r="K39" s="202">
        <v>88.710000000000008</v>
      </c>
      <c r="L39" s="202">
        <v>0</v>
      </c>
      <c r="M39" s="202">
        <v>0</v>
      </c>
      <c r="N39" s="202">
        <v>558.69499999999994</v>
      </c>
      <c r="O39" s="202">
        <v>686.06</v>
      </c>
      <c r="P39" s="202">
        <v>4.1900000000000004</v>
      </c>
      <c r="Q39" s="202">
        <v>236</v>
      </c>
      <c r="R39" s="202">
        <v>0</v>
      </c>
      <c r="S39" s="202">
        <v>0</v>
      </c>
      <c r="T39" s="202">
        <v>690.25</v>
      </c>
      <c r="U39" s="202">
        <v>67201.888999999996</v>
      </c>
    </row>
    <row r="40" spans="1:21" ht="38.25" customHeight="1" x14ac:dyDescent="0.45">
      <c r="A40" s="171">
        <v>25</v>
      </c>
      <c r="B40" s="172" t="s">
        <v>109</v>
      </c>
      <c r="C40" s="200">
        <v>13731.288000000002</v>
      </c>
      <c r="D40" s="200">
        <v>9.07</v>
      </c>
      <c r="E40" s="200">
        <v>86.932999999999993</v>
      </c>
      <c r="F40" s="200">
        <v>0</v>
      </c>
      <c r="G40" s="200">
        <v>0</v>
      </c>
      <c r="H40" s="200">
        <v>13740.358000000002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13740.358000000002</v>
      </c>
    </row>
    <row r="41" spans="1:21" ht="38.25" customHeight="1" x14ac:dyDescent="0.45">
      <c r="A41" s="171">
        <v>26</v>
      </c>
      <c r="B41" s="172" t="s">
        <v>110</v>
      </c>
      <c r="C41" s="200">
        <v>9861.3259999999918</v>
      </c>
      <c r="D41" s="200">
        <v>12.5</v>
      </c>
      <c r="E41" s="200">
        <v>224.61500000000001</v>
      </c>
      <c r="F41" s="200">
        <v>0</v>
      </c>
      <c r="G41" s="200">
        <v>0</v>
      </c>
      <c r="H41" s="200">
        <v>9873.8259999999918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9873.8259999999918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23596.534</v>
      </c>
      <c r="D42" s="200">
        <v>13.3</v>
      </c>
      <c r="E42" s="200">
        <v>99.925999999999988</v>
      </c>
      <c r="F42" s="200">
        <v>0</v>
      </c>
      <c r="G42" s="200">
        <v>0</v>
      </c>
      <c r="H42" s="200">
        <v>23609.833999999999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23609.833999999999</v>
      </c>
    </row>
    <row r="43" spans="1:21" ht="38.25" customHeight="1" x14ac:dyDescent="0.45">
      <c r="A43" s="171">
        <v>28</v>
      </c>
      <c r="B43" s="172" t="s">
        <v>112</v>
      </c>
      <c r="C43" s="200">
        <v>2057.223</v>
      </c>
      <c r="D43" s="200">
        <v>8.08</v>
      </c>
      <c r="E43" s="200">
        <v>81.045000000000002</v>
      </c>
      <c r="F43" s="200">
        <v>0</v>
      </c>
      <c r="G43" s="200">
        <v>0</v>
      </c>
      <c r="H43" s="200">
        <v>2065.3029999999999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2065.3029999999999</v>
      </c>
    </row>
    <row r="44" spans="1:21" s="111" customFormat="1" ht="38.25" customHeight="1" x14ac:dyDescent="0.4">
      <c r="A44" s="340" t="s">
        <v>109</v>
      </c>
      <c r="B44" s="340"/>
      <c r="C44" s="202">
        <v>49246.370999999992</v>
      </c>
      <c r="D44" s="202">
        <v>42.95</v>
      </c>
      <c r="E44" s="202">
        <v>492.51900000000001</v>
      </c>
      <c r="F44" s="202">
        <v>0</v>
      </c>
      <c r="G44" s="202">
        <v>0</v>
      </c>
      <c r="H44" s="202">
        <v>49289.320999999996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49289.320999999996</v>
      </c>
    </row>
    <row r="45" spans="1:21" ht="38.25" customHeight="1" x14ac:dyDescent="0.45">
      <c r="A45" s="171">
        <v>29</v>
      </c>
      <c r="B45" s="172" t="s">
        <v>113</v>
      </c>
      <c r="C45" s="200">
        <v>14077.88</v>
      </c>
      <c r="D45" s="200">
        <v>5.33</v>
      </c>
      <c r="E45" s="200">
        <v>107.01</v>
      </c>
      <c r="F45" s="200">
        <v>0</v>
      </c>
      <c r="G45" s="200">
        <v>43.16</v>
      </c>
      <c r="H45" s="200">
        <v>14083.21</v>
      </c>
      <c r="I45" s="200">
        <v>0.51</v>
      </c>
      <c r="J45" s="200">
        <v>1.53</v>
      </c>
      <c r="K45" s="200">
        <v>1.53</v>
      </c>
      <c r="L45" s="200">
        <v>0</v>
      </c>
      <c r="M45" s="200">
        <v>0</v>
      </c>
      <c r="N45" s="200">
        <v>2.04</v>
      </c>
      <c r="O45" s="201">
        <v>0</v>
      </c>
      <c r="P45" s="200">
        <v>3.94</v>
      </c>
      <c r="Q45" s="200">
        <v>3.94</v>
      </c>
      <c r="R45" s="200">
        <v>0</v>
      </c>
      <c r="S45" s="200">
        <v>0</v>
      </c>
      <c r="T45" s="201">
        <v>3.94</v>
      </c>
      <c r="U45" s="201">
        <v>14089.19</v>
      </c>
    </row>
    <row r="46" spans="1:21" ht="38.25" customHeight="1" x14ac:dyDescent="0.45">
      <c r="A46" s="171">
        <v>30</v>
      </c>
      <c r="B46" s="172" t="s">
        <v>114</v>
      </c>
      <c r="C46" s="200">
        <v>7187.8200000000006</v>
      </c>
      <c r="D46" s="200">
        <v>21.61</v>
      </c>
      <c r="E46" s="200">
        <v>89.47</v>
      </c>
      <c r="F46" s="200">
        <v>0</v>
      </c>
      <c r="G46" s="200">
        <v>0</v>
      </c>
      <c r="H46" s="200">
        <v>7209.43</v>
      </c>
      <c r="I46" s="200">
        <v>0</v>
      </c>
      <c r="J46" s="200">
        <v>0</v>
      </c>
      <c r="K46" s="200">
        <v>0</v>
      </c>
      <c r="L46" s="200">
        <v>0</v>
      </c>
      <c r="M46" s="200">
        <v>0</v>
      </c>
      <c r="N46" s="200">
        <v>0</v>
      </c>
      <c r="O46" s="201">
        <v>0</v>
      </c>
      <c r="P46" s="200">
        <v>1.9</v>
      </c>
      <c r="Q46" s="200">
        <v>1.9</v>
      </c>
      <c r="R46" s="200">
        <v>0</v>
      </c>
      <c r="S46" s="200">
        <v>0</v>
      </c>
      <c r="T46" s="201">
        <v>1.9</v>
      </c>
      <c r="U46" s="201">
        <v>7211.33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12247.900000000003</v>
      </c>
      <c r="D47" s="200">
        <v>2.91</v>
      </c>
      <c r="E47" s="200">
        <v>50.009999999999991</v>
      </c>
      <c r="F47" s="200">
        <v>0</v>
      </c>
      <c r="G47" s="200">
        <v>0</v>
      </c>
      <c r="H47" s="200">
        <v>12250.810000000003</v>
      </c>
      <c r="I47" s="200">
        <v>1.2999999999999998</v>
      </c>
      <c r="J47" s="200">
        <v>0</v>
      </c>
      <c r="K47" s="200">
        <v>0</v>
      </c>
      <c r="L47" s="200">
        <v>0</v>
      </c>
      <c r="M47" s="200">
        <v>0</v>
      </c>
      <c r="N47" s="200">
        <v>1.2999999999999998</v>
      </c>
      <c r="O47" s="201">
        <v>46.550000000000004</v>
      </c>
      <c r="P47" s="200">
        <v>10</v>
      </c>
      <c r="Q47" s="200">
        <v>10</v>
      </c>
      <c r="R47" s="200">
        <v>0</v>
      </c>
      <c r="S47" s="200">
        <v>0</v>
      </c>
      <c r="T47" s="201">
        <v>56.550000000000004</v>
      </c>
      <c r="U47" s="201">
        <v>12308.660000000002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11080.782000000007</v>
      </c>
      <c r="D48" s="200">
        <v>5.54</v>
      </c>
      <c r="E48" s="200">
        <v>36.934999999999995</v>
      </c>
      <c r="F48" s="200">
        <v>0</v>
      </c>
      <c r="G48" s="200">
        <v>0</v>
      </c>
      <c r="H48" s="200">
        <v>11086.322000000007</v>
      </c>
      <c r="I48" s="200">
        <v>0</v>
      </c>
      <c r="J48" s="200">
        <v>0</v>
      </c>
      <c r="K48" s="200">
        <v>0</v>
      </c>
      <c r="L48" s="200">
        <v>0</v>
      </c>
      <c r="M48" s="200">
        <v>0</v>
      </c>
      <c r="N48" s="200">
        <v>0</v>
      </c>
      <c r="O48" s="201">
        <v>0</v>
      </c>
      <c r="P48" s="200">
        <v>7.5</v>
      </c>
      <c r="Q48" s="200">
        <v>7.5</v>
      </c>
      <c r="R48" s="200">
        <v>0</v>
      </c>
      <c r="S48" s="200">
        <v>0</v>
      </c>
      <c r="T48" s="201">
        <v>7.5</v>
      </c>
      <c r="U48" s="201">
        <v>11093.822000000007</v>
      </c>
    </row>
    <row r="49" spans="1:21" s="111" customFormat="1" ht="38.25" customHeight="1" x14ac:dyDescent="0.4">
      <c r="A49" s="340" t="s">
        <v>117</v>
      </c>
      <c r="B49" s="340"/>
      <c r="C49" s="202">
        <v>44594.382000000012</v>
      </c>
      <c r="D49" s="202">
        <v>35.39</v>
      </c>
      <c r="E49" s="202">
        <v>283.42500000000001</v>
      </c>
      <c r="F49" s="202">
        <v>0</v>
      </c>
      <c r="G49" s="202">
        <v>43.16</v>
      </c>
      <c r="H49" s="202">
        <v>44629.772000000012</v>
      </c>
      <c r="I49" s="202">
        <v>1.8099999999999998</v>
      </c>
      <c r="J49" s="202">
        <v>1.53</v>
      </c>
      <c r="K49" s="202">
        <v>1.53</v>
      </c>
      <c r="L49" s="202">
        <v>0</v>
      </c>
      <c r="M49" s="202">
        <v>0</v>
      </c>
      <c r="N49" s="202">
        <v>3.34</v>
      </c>
      <c r="O49" s="202">
        <v>46.550000000000004</v>
      </c>
      <c r="P49" s="202">
        <v>23.34</v>
      </c>
      <c r="Q49" s="202">
        <v>23.34</v>
      </c>
      <c r="R49" s="202">
        <v>0</v>
      </c>
      <c r="S49" s="202">
        <v>0</v>
      </c>
      <c r="T49" s="202">
        <v>69.89</v>
      </c>
      <c r="U49" s="202">
        <v>44703.002000000008</v>
      </c>
    </row>
    <row r="50" spans="1:21" s="145" customFormat="1" ht="38.25" customHeight="1" x14ac:dyDescent="0.4">
      <c r="A50" s="340" t="s">
        <v>118</v>
      </c>
      <c r="B50" s="340"/>
      <c r="C50" s="202">
        <v>93840.752999999997</v>
      </c>
      <c r="D50" s="202">
        <v>78.34</v>
      </c>
      <c r="E50" s="202">
        <v>775.94399999999996</v>
      </c>
      <c r="F50" s="202">
        <v>0</v>
      </c>
      <c r="G50" s="202">
        <v>43.16</v>
      </c>
      <c r="H50" s="202">
        <v>93919.093000000008</v>
      </c>
      <c r="I50" s="202">
        <v>1.8099999999999998</v>
      </c>
      <c r="J50" s="202">
        <v>1.53</v>
      </c>
      <c r="K50" s="202">
        <v>1.53</v>
      </c>
      <c r="L50" s="202">
        <v>0</v>
      </c>
      <c r="M50" s="202">
        <v>0</v>
      </c>
      <c r="N50" s="202">
        <v>3.34</v>
      </c>
      <c r="O50" s="202">
        <v>46.550000000000004</v>
      </c>
      <c r="P50" s="202">
        <v>23.34</v>
      </c>
      <c r="Q50" s="202">
        <v>23.34</v>
      </c>
      <c r="R50" s="202">
        <v>0</v>
      </c>
      <c r="S50" s="202">
        <v>0</v>
      </c>
      <c r="T50" s="202">
        <v>69.89</v>
      </c>
      <c r="U50" s="202">
        <v>93992.323000000004</v>
      </c>
    </row>
    <row r="51" spans="1:21" s="146" customFormat="1" ht="38.25" customHeight="1" x14ac:dyDescent="0.4">
      <c r="A51" s="340" t="s">
        <v>119</v>
      </c>
      <c r="B51" s="340"/>
      <c r="C51" s="202">
        <f>C11+C15+C19+C24+C28+C33+C38+C44+C49</f>
        <v>172216.77</v>
      </c>
      <c r="D51" s="202">
        <f t="shared" ref="D51:U51" si="0">D11+D15+D19+D24+D28+D33+D38+D44+D49</f>
        <v>164.99</v>
      </c>
      <c r="E51" s="202">
        <f t="shared" si="0"/>
        <v>1392.492</v>
      </c>
      <c r="F51" s="202">
        <f t="shared" si="0"/>
        <v>64.88</v>
      </c>
      <c r="G51" s="202">
        <f t="shared" si="0"/>
        <v>692.68999999999994</v>
      </c>
      <c r="H51" s="202">
        <f t="shared" si="0"/>
        <v>172316.88</v>
      </c>
      <c r="I51" s="202">
        <f t="shared" si="0"/>
        <v>2019.1059999999998</v>
      </c>
      <c r="J51" s="202">
        <f t="shared" si="0"/>
        <v>17.574999999999999</v>
      </c>
      <c r="K51" s="202">
        <f t="shared" si="0"/>
        <v>165.04400000000001</v>
      </c>
      <c r="L51" s="202">
        <f t="shared" si="0"/>
        <v>0</v>
      </c>
      <c r="M51" s="202">
        <f t="shared" si="0"/>
        <v>16.829999999999998</v>
      </c>
      <c r="N51" s="202">
        <f t="shared" si="0"/>
        <v>2036.681</v>
      </c>
      <c r="O51" s="202">
        <f t="shared" si="0"/>
        <v>4214.0839999999998</v>
      </c>
      <c r="P51" s="202">
        <f t="shared" si="0"/>
        <v>63.989999999999995</v>
      </c>
      <c r="Q51" s="202">
        <f t="shared" si="0"/>
        <v>975.54200000000014</v>
      </c>
      <c r="R51" s="202">
        <f t="shared" si="0"/>
        <v>0</v>
      </c>
      <c r="S51" s="202">
        <f t="shared" si="0"/>
        <v>142.20999999999998</v>
      </c>
      <c r="T51" s="202">
        <f t="shared" si="0"/>
        <v>4278.0740000000005</v>
      </c>
      <c r="U51" s="202">
        <f t="shared" si="0"/>
        <v>178631.63500000001</v>
      </c>
    </row>
    <row r="52" spans="1:21" s="111" customFormat="1" ht="19.5" customHeight="1" x14ac:dyDescent="0.4">
      <c r="A52" s="115"/>
      <c r="B52" s="115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</row>
    <row r="53" spans="1:21" s="115" customFormat="1" ht="24.75" hidden="1" customHeight="1" x14ac:dyDescent="0.4">
      <c r="B53" s="222"/>
      <c r="C53" s="309" t="s">
        <v>54</v>
      </c>
      <c r="D53" s="309"/>
      <c r="E53" s="309"/>
      <c r="F53" s="309"/>
      <c r="G53" s="309"/>
      <c r="H53" s="118"/>
      <c r="I53" s="222"/>
      <c r="J53" s="222">
        <f>D51+J51+P51-F51-L51-R51</f>
        <v>181.67500000000001</v>
      </c>
      <c r="K53" s="222"/>
      <c r="L53" s="222"/>
      <c r="M53" s="222"/>
      <c r="N53" s="222"/>
      <c r="R53" s="222"/>
      <c r="U53" s="222"/>
    </row>
    <row r="54" spans="1:21" s="115" customFormat="1" ht="30" hidden="1" customHeight="1" x14ac:dyDescent="0.35">
      <c r="B54" s="222"/>
      <c r="C54" s="309" t="s">
        <v>55</v>
      </c>
      <c r="D54" s="309"/>
      <c r="E54" s="309"/>
      <c r="F54" s="309"/>
      <c r="G54" s="309"/>
      <c r="H54" s="119"/>
      <c r="I54" s="222"/>
      <c r="J54" s="222">
        <f>E51+K51+Q51-G51-M51-S51</f>
        <v>1681.3480000000004</v>
      </c>
      <c r="K54" s="222"/>
      <c r="L54" s="222"/>
      <c r="M54" s="222"/>
      <c r="N54" s="222"/>
      <c r="R54" s="222"/>
      <c r="T54" s="222"/>
    </row>
    <row r="55" spans="1:21" ht="33" hidden="1" customHeight="1" x14ac:dyDescent="0.5">
      <c r="C55" s="309" t="s">
        <v>56</v>
      </c>
      <c r="D55" s="309"/>
      <c r="E55" s="309"/>
      <c r="F55" s="309"/>
      <c r="G55" s="309"/>
      <c r="H55" s="119"/>
      <c r="I55" s="121"/>
      <c r="J55" s="222">
        <f>H51+N51+T51</f>
        <v>178631.63500000001</v>
      </c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22"/>
      <c r="E56" s="222"/>
      <c r="F56" s="222"/>
      <c r="G56" s="222"/>
      <c r="H56" s="119"/>
      <c r="I56" s="121"/>
      <c r="J56" s="222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22"/>
      <c r="E57" s="222"/>
      <c r="F57" s="222"/>
      <c r="G57" s="222"/>
      <c r="H57" s="119"/>
      <c r="I57" s="121"/>
      <c r="J57" s="222"/>
      <c r="K57" s="119"/>
      <c r="L57" s="119"/>
      <c r="M57" s="142" t="e">
        <f>#REF!+'dec-2021'!J53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14" t="s">
        <v>57</v>
      </c>
      <c r="C58" s="314"/>
      <c r="D58" s="314"/>
      <c r="E58" s="314"/>
      <c r="F58" s="314"/>
      <c r="G58" s="153"/>
      <c r="H58" s="154"/>
      <c r="I58" s="155"/>
      <c r="J58" s="315"/>
      <c r="K58" s="313"/>
      <c r="L58" s="313"/>
      <c r="M58" s="169" t="e">
        <f>#REF!+'dec-2021'!J53</f>
        <v>#REF!</v>
      </c>
      <c r="N58" s="154"/>
      <c r="O58" s="154"/>
      <c r="P58" s="224"/>
      <c r="Q58" s="314" t="s">
        <v>58</v>
      </c>
      <c r="R58" s="314"/>
      <c r="S58" s="314"/>
      <c r="T58" s="314"/>
      <c r="U58" s="314"/>
    </row>
    <row r="59" spans="1:21" s="152" customFormat="1" ht="37.5" hidden="1" customHeight="1" x14ac:dyDescent="0.45">
      <c r="B59" s="314" t="s">
        <v>59</v>
      </c>
      <c r="C59" s="314"/>
      <c r="D59" s="314"/>
      <c r="E59" s="314"/>
      <c r="F59" s="314"/>
      <c r="G59" s="154"/>
      <c r="H59" s="153"/>
      <c r="I59" s="156"/>
      <c r="J59" s="157"/>
      <c r="K59" s="223"/>
      <c r="L59" s="157"/>
      <c r="M59" s="154"/>
      <c r="N59" s="153"/>
      <c r="O59" s="154"/>
      <c r="P59" s="224"/>
      <c r="Q59" s="314" t="s">
        <v>59</v>
      </c>
      <c r="R59" s="314"/>
      <c r="S59" s="314"/>
      <c r="T59" s="314"/>
      <c r="U59" s="314"/>
    </row>
    <row r="60" spans="1:21" s="152" customFormat="1" ht="37.5" hidden="1" customHeight="1" x14ac:dyDescent="0.45">
      <c r="I60" s="158"/>
      <c r="J60" s="313" t="s">
        <v>61</v>
      </c>
      <c r="K60" s="313"/>
      <c r="L60" s="313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#REF!+'dec-2021'!J53</f>
        <v>#REF!</v>
      </c>
      <c r="I61" s="158"/>
      <c r="J61" s="313" t="s">
        <v>62</v>
      </c>
      <c r="K61" s="313"/>
      <c r="L61" s="313"/>
      <c r="M61" s="159" t="e">
        <f>#REF!+'dec-2021'!J53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="62" zoomScaleNormal="62" workbookViewId="0">
      <selection activeCell="J8" sqref="J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41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3"/>
    </row>
    <row r="2" spans="1:22" ht="15" customHeight="1" x14ac:dyDescent="0.35">
      <c r="A2" s="306" t="s">
        <v>70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</row>
    <row r="3" spans="1:22" ht="32.25" customHeight="1" x14ac:dyDescent="0.35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</row>
    <row r="4" spans="1:22" s="108" customFormat="1" ht="43.5" customHeight="1" x14ac:dyDescent="0.25">
      <c r="A4" s="304" t="s">
        <v>1</v>
      </c>
      <c r="B4" s="304" t="s">
        <v>2</v>
      </c>
      <c r="C4" s="304" t="s">
        <v>3</v>
      </c>
      <c r="D4" s="304"/>
      <c r="E4" s="304"/>
      <c r="F4" s="304"/>
      <c r="G4" s="304"/>
      <c r="H4" s="304"/>
      <c r="I4" s="304" t="s">
        <v>4</v>
      </c>
      <c r="J4" s="307"/>
      <c r="K4" s="307"/>
      <c r="L4" s="307"/>
      <c r="M4" s="307"/>
      <c r="N4" s="307"/>
      <c r="O4" s="304" t="s">
        <v>5</v>
      </c>
      <c r="P4" s="307"/>
      <c r="Q4" s="307"/>
      <c r="R4" s="307"/>
      <c r="S4" s="307"/>
      <c r="T4" s="307"/>
      <c r="U4" s="134"/>
    </row>
    <row r="5" spans="1:22" s="108" customFormat="1" ht="54.75" customHeight="1" x14ac:dyDescent="0.25">
      <c r="A5" s="307"/>
      <c r="B5" s="307"/>
      <c r="C5" s="304" t="s">
        <v>6</v>
      </c>
      <c r="D5" s="304" t="s">
        <v>7</v>
      </c>
      <c r="E5" s="304"/>
      <c r="F5" s="304" t="s">
        <v>8</v>
      </c>
      <c r="G5" s="304"/>
      <c r="H5" s="344" t="s">
        <v>9</v>
      </c>
      <c r="I5" s="304" t="s">
        <v>6</v>
      </c>
      <c r="J5" s="304" t="s">
        <v>7</v>
      </c>
      <c r="K5" s="304"/>
      <c r="L5" s="304" t="s">
        <v>8</v>
      </c>
      <c r="M5" s="304"/>
      <c r="N5" s="304" t="s">
        <v>9</v>
      </c>
      <c r="O5" s="304" t="s">
        <v>6</v>
      </c>
      <c r="P5" s="304" t="s">
        <v>7</v>
      </c>
      <c r="Q5" s="304"/>
      <c r="R5" s="304" t="s">
        <v>8</v>
      </c>
      <c r="S5" s="304"/>
      <c r="T5" s="304" t="s">
        <v>9</v>
      </c>
      <c r="U5" s="304" t="s">
        <v>10</v>
      </c>
    </row>
    <row r="6" spans="1:22" s="108" customFormat="1" ht="38.25" customHeight="1" x14ac:dyDescent="0.25">
      <c r="A6" s="307"/>
      <c r="B6" s="307"/>
      <c r="C6" s="307"/>
      <c r="D6" s="133" t="s">
        <v>11</v>
      </c>
      <c r="E6" s="133" t="s">
        <v>12</v>
      </c>
      <c r="F6" s="133" t="s">
        <v>11</v>
      </c>
      <c r="G6" s="133" t="s">
        <v>12</v>
      </c>
      <c r="H6" s="345"/>
      <c r="I6" s="307"/>
      <c r="J6" s="133" t="s">
        <v>11</v>
      </c>
      <c r="K6" s="133" t="s">
        <v>12</v>
      </c>
      <c r="L6" s="133" t="s">
        <v>11</v>
      </c>
      <c r="M6" s="133" t="s">
        <v>12</v>
      </c>
      <c r="N6" s="304"/>
      <c r="O6" s="307"/>
      <c r="P6" s="133" t="s">
        <v>11</v>
      </c>
      <c r="Q6" s="133" t="s">
        <v>12</v>
      </c>
      <c r="R6" s="133" t="s">
        <v>11</v>
      </c>
      <c r="S6" s="133" t="s">
        <v>12</v>
      </c>
      <c r="T6" s="304"/>
      <c r="U6" s="304"/>
    </row>
    <row r="7" spans="1:22" ht="55.5" customHeight="1" x14ac:dyDescent="0.35">
      <c r="A7" s="134">
        <v>1</v>
      </c>
      <c r="B7" s="134" t="s">
        <v>30</v>
      </c>
      <c r="C7" s="109">
        <v>6879.2699999999995</v>
      </c>
      <c r="D7" s="109">
        <v>24.08</v>
      </c>
      <c r="E7" s="109" t="e">
        <f>#REF!+braz!D7</f>
        <v>#REF!</v>
      </c>
      <c r="F7" s="109">
        <v>0</v>
      </c>
      <c r="G7" s="109" t="e">
        <f>#REF!+braz!F7</f>
        <v>#REF!</v>
      </c>
      <c r="H7" s="109">
        <f t="shared" ref="H7:H20" si="0">C7+(D7-F7)</f>
        <v>6903.3499999999995</v>
      </c>
      <c r="I7" s="109">
        <v>58.64</v>
      </c>
      <c r="J7" s="109">
        <v>0</v>
      </c>
      <c r="K7" s="109" t="e">
        <f>#REF!+braz!J7</f>
        <v>#REF!</v>
      </c>
      <c r="L7" s="109">
        <v>0</v>
      </c>
      <c r="M7" s="109" t="e">
        <f>#REF!+braz!L7</f>
        <v>#REF!</v>
      </c>
      <c r="N7" s="109">
        <f t="shared" ref="N7:N20" si="1">I7+(J7-L7)</f>
        <v>58.64</v>
      </c>
      <c r="O7" s="109">
        <v>0</v>
      </c>
      <c r="P7" s="109">
        <v>0</v>
      </c>
      <c r="Q7" s="109" t="e">
        <f>#REF!+braz!P7</f>
        <v>#REF!</v>
      </c>
      <c r="R7" s="109">
        <v>0</v>
      </c>
      <c r="S7" s="109" t="e">
        <f>#REF!+braz!R7</f>
        <v>#REF!</v>
      </c>
      <c r="T7" s="109">
        <f t="shared" ref="T7:T20" si="2">O7+(P7-R7)</f>
        <v>0</v>
      </c>
      <c r="U7" s="109">
        <f t="shared" ref="U7:U19" si="3">H7+N7+T7</f>
        <v>6961.99</v>
      </c>
    </row>
    <row r="8" spans="1:22" s="111" customFormat="1" ht="55.5" customHeight="1" x14ac:dyDescent="0.4">
      <c r="A8" s="134">
        <v>2</v>
      </c>
      <c r="B8" s="134" t="s">
        <v>31</v>
      </c>
      <c r="C8" s="109">
        <v>4890.3000000000011</v>
      </c>
      <c r="D8" s="109">
        <v>7.81</v>
      </c>
      <c r="E8" s="109" t="e">
        <f>#REF!+braz!D8</f>
        <v>#REF!</v>
      </c>
      <c r="F8" s="109">
        <v>0</v>
      </c>
      <c r="G8" s="109" t="e">
        <f>#REF!+braz!F8</f>
        <v>#REF!</v>
      </c>
      <c r="H8" s="109">
        <f t="shared" si="0"/>
        <v>4898.1100000000015</v>
      </c>
      <c r="I8" s="109">
        <v>512.21799999999996</v>
      </c>
      <c r="J8" s="109">
        <v>0.03</v>
      </c>
      <c r="K8" s="109" t="e">
        <f>#REF!+braz!J8</f>
        <v>#REF!</v>
      </c>
      <c r="L8" s="109">
        <v>0</v>
      </c>
      <c r="M8" s="109" t="e">
        <f>#REF!+braz!L8</f>
        <v>#REF!</v>
      </c>
      <c r="N8" s="109">
        <f t="shared" si="1"/>
        <v>512.24799999999993</v>
      </c>
      <c r="O8" s="109">
        <v>3.0000000000000004</v>
      </c>
      <c r="P8" s="109">
        <v>0.04</v>
      </c>
      <c r="Q8" s="109" t="e">
        <f>#REF!+braz!P8</f>
        <v>#REF!</v>
      </c>
      <c r="R8" s="109">
        <v>0</v>
      </c>
      <c r="S8" s="109" t="e">
        <f>#REF!+braz!R8</f>
        <v>#REF!</v>
      </c>
      <c r="T8" s="109">
        <f t="shared" si="2"/>
        <v>3.0400000000000005</v>
      </c>
      <c r="U8" s="109">
        <f t="shared" si="3"/>
        <v>5413.398000000001</v>
      </c>
      <c r="V8" s="132"/>
    </row>
    <row r="9" spans="1:22" s="111" customFormat="1" ht="55.5" customHeight="1" x14ac:dyDescent="0.4">
      <c r="A9" s="133"/>
      <c r="B9" s="133" t="s">
        <v>32</v>
      </c>
      <c r="C9" s="110">
        <f>SUM(C7:C8)</f>
        <v>11769.57</v>
      </c>
      <c r="D9" s="110">
        <f>D8+D7</f>
        <v>31.889999999999997</v>
      </c>
      <c r="E9" s="110" t="e">
        <f>#REF!+braz!D9</f>
        <v>#REF!</v>
      </c>
      <c r="F9" s="110">
        <f>F8+F7</f>
        <v>0</v>
      </c>
      <c r="G9" s="110" t="e">
        <f>#REF!+braz!F9</f>
        <v>#REF!</v>
      </c>
      <c r="H9" s="110">
        <f t="shared" si="0"/>
        <v>11801.46</v>
      </c>
      <c r="I9" s="110">
        <f>SUM(I7:I8)</f>
        <v>570.85799999999995</v>
      </c>
      <c r="J9" s="110">
        <f>J8+J7</f>
        <v>0.03</v>
      </c>
      <c r="K9" s="110" t="e">
        <f>#REF!+braz!J9</f>
        <v>#REF!</v>
      </c>
      <c r="L9" s="110">
        <f>L8+L7</f>
        <v>0</v>
      </c>
      <c r="M9" s="110" t="e">
        <f>#REF!+braz!L9</f>
        <v>#REF!</v>
      </c>
      <c r="N9" s="110">
        <f t="shared" si="1"/>
        <v>570.88799999999992</v>
      </c>
      <c r="O9" s="110">
        <f>SUM(O7:O8)</f>
        <v>3.0000000000000004</v>
      </c>
      <c r="P9" s="110">
        <f>P8+P7</f>
        <v>0.04</v>
      </c>
      <c r="Q9" s="110" t="e">
        <f>#REF!+braz!P9</f>
        <v>#REF!</v>
      </c>
      <c r="R9" s="110">
        <f>R8+R7</f>
        <v>0</v>
      </c>
      <c r="S9" s="110" t="e">
        <f>#REF!+braz!R9</f>
        <v>#REF!</v>
      </c>
      <c r="T9" s="110">
        <f t="shared" si="2"/>
        <v>3.0400000000000005</v>
      </c>
      <c r="U9" s="110">
        <f t="shared" si="3"/>
        <v>12375.387999999999</v>
      </c>
    </row>
    <row r="10" spans="1:22" ht="55.5" customHeight="1" x14ac:dyDescent="0.35">
      <c r="A10" s="134">
        <v>3</v>
      </c>
      <c r="B10" s="134" t="s">
        <v>33</v>
      </c>
      <c r="C10" s="109">
        <v>3543.9629999999997</v>
      </c>
      <c r="D10" s="109">
        <v>45.25</v>
      </c>
      <c r="E10" s="109" t="e">
        <f>#REF!+braz!D10</f>
        <v>#REF!</v>
      </c>
      <c r="F10" s="109">
        <v>0</v>
      </c>
      <c r="G10" s="109" t="e">
        <f>#REF!+braz!F10</f>
        <v>#REF!</v>
      </c>
      <c r="H10" s="109">
        <f t="shared" si="0"/>
        <v>3589.2129999999997</v>
      </c>
      <c r="I10" s="109">
        <v>52.24</v>
      </c>
      <c r="J10" s="109">
        <v>0</v>
      </c>
      <c r="K10" s="109" t="e">
        <f>#REF!+braz!J10</f>
        <v>#REF!</v>
      </c>
      <c r="L10" s="109">
        <v>0</v>
      </c>
      <c r="M10" s="109" t="e">
        <f>#REF!+braz!L10</f>
        <v>#REF!</v>
      </c>
      <c r="N10" s="109">
        <f t="shared" si="1"/>
        <v>52.24</v>
      </c>
      <c r="O10" s="109">
        <v>56.250000000000007</v>
      </c>
      <c r="P10" s="109">
        <v>0</v>
      </c>
      <c r="Q10" s="109" t="e">
        <f>#REF!+braz!P10</f>
        <v>#REF!</v>
      </c>
      <c r="R10" s="109">
        <v>0</v>
      </c>
      <c r="S10" s="109" t="e">
        <f>#REF!+braz!R10</f>
        <v>#REF!</v>
      </c>
      <c r="T10" s="109">
        <f t="shared" si="2"/>
        <v>56.250000000000007</v>
      </c>
      <c r="U10" s="109">
        <f t="shared" si="3"/>
        <v>3697.7029999999995</v>
      </c>
    </row>
    <row r="11" spans="1:22" ht="55.5" customHeight="1" x14ac:dyDescent="0.35">
      <c r="A11" s="134">
        <v>4</v>
      </c>
      <c r="B11" s="134" t="s">
        <v>64</v>
      </c>
      <c r="C11" s="109">
        <v>213.87100000000001</v>
      </c>
      <c r="D11" s="109">
        <v>4.7439999999999998</v>
      </c>
      <c r="E11" s="109" t="e">
        <f>#REF!+braz!D11</f>
        <v>#REF!</v>
      </c>
      <c r="F11" s="109">
        <v>0</v>
      </c>
      <c r="G11" s="109" t="e">
        <f>#REF!+braz!F11</f>
        <v>#REF!</v>
      </c>
      <c r="H11" s="109">
        <f t="shared" si="0"/>
        <v>218.61500000000001</v>
      </c>
      <c r="I11" s="109">
        <v>10.198</v>
      </c>
      <c r="J11" s="109">
        <v>5.5</v>
      </c>
      <c r="K11" s="109" t="e">
        <f>#REF!+braz!J11</f>
        <v>#REF!</v>
      </c>
      <c r="L11" s="109">
        <v>0</v>
      </c>
      <c r="M11" s="109" t="e">
        <f>#REF!+braz!L11</f>
        <v>#REF!</v>
      </c>
      <c r="N11" s="109">
        <f t="shared" si="1"/>
        <v>15.698</v>
      </c>
      <c r="O11" s="109">
        <v>0</v>
      </c>
      <c r="P11" s="109">
        <v>0</v>
      </c>
      <c r="Q11" s="109" t="e">
        <f>#REF!+braz!P11</f>
        <v>#REF!</v>
      </c>
      <c r="R11" s="109">
        <v>0</v>
      </c>
      <c r="S11" s="109" t="e">
        <f>#REF!+braz!R11</f>
        <v>#REF!</v>
      </c>
      <c r="T11" s="109">
        <f t="shared" si="2"/>
        <v>0</v>
      </c>
      <c r="U11" s="109">
        <f t="shared" si="3"/>
        <v>234.31300000000002</v>
      </c>
    </row>
    <row r="12" spans="1:22" s="111" customFormat="1" ht="55.5" customHeight="1" x14ac:dyDescent="0.4">
      <c r="A12" s="134">
        <v>5</v>
      </c>
      <c r="B12" s="134" t="s">
        <v>34</v>
      </c>
      <c r="C12" s="109">
        <v>3826.6110000000003</v>
      </c>
      <c r="D12" s="109">
        <v>3.26</v>
      </c>
      <c r="E12" s="109" t="e">
        <f>#REF!+braz!D12</f>
        <v>#REF!</v>
      </c>
      <c r="F12" s="109">
        <v>0</v>
      </c>
      <c r="G12" s="109" t="e">
        <f>#REF!+braz!F12</f>
        <v>#REF!</v>
      </c>
      <c r="H12" s="109">
        <f t="shared" si="0"/>
        <v>3829.8710000000005</v>
      </c>
      <c r="I12" s="109">
        <v>41.210000000000008</v>
      </c>
      <c r="J12" s="109">
        <v>0</v>
      </c>
      <c r="K12" s="109" t="e">
        <f>#REF!+braz!J12</f>
        <v>#REF!</v>
      </c>
      <c r="L12" s="109">
        <v>0</v>
      </c>
      <c r="M12" s="109" t="e">
        <f>#REF!+braz!L12</f>
        <v>#REF!</v>
      </c>
      <c r="N12" s="109">
        <f t="shared" si="1"/>
        <v>41.210000000000008</v>
      </c>
      <c r="O12" s="109">
        <v>72.55</v>
      </c>
      <c r="P12" s="109">
        <v>0</v>
      </c>
      <c r="Q12" s="109" t="e">
        <f>#REF!+braz!P12</f>
        <v>#REF!</v>
      </c>
      <c r="R12" s="109">
        <v>0</v>
      </c>
      <c r="S12" s="109" t="e">
        <f>#REF!+braz!R12</f>
        <v>#REF!</v>
      </c>
      <c r="T12" s="109">
        <f t="shared" si="2"/>
        <v>72.55</v>
      </c>
      <c r="U12" s="109">
        <f t="shared" si="3"/>
        <v>3943.6310000000008</v>
      </c>
      <c r="V12" s="132"/>
    </row>
    <row r="13" spans="1:22" ht="55.5" customHeight="1" x14ac:dyDescent="0.35">
      <c r="A13" s="134">
        <v>6</v>
      </c>
      <c r="B13" s="134" t="s">
        <v>35</v>
      </c>
      <c r="C13" s="109">
        <v>2383.5333000000001</v>
      </c>
      <c r="D13" s="109">
        <v>10.210000000000001</v>
      </c>
      <c r="E13" s="109" t="e">
        <f>#REF!+braz!D13</f>
        <v>#REF!</v>
      </c>
      <c r="F13" s="109">
        <v>0</v>
      </c>
      <c r="G13" s="109" t="e">
        <f>#REF!+braz!F13</f>
        <v>#REF!</v>
      </c>
      <c r="H13" s="109">
        <f t="shared" si="0"/>
        <v>2393.7433000000001</v>
      </c>
      <c r="I13" s="109">
        <v>143.50399999999996</v>
      </c>
      <c r="J13" s="109">
        <v>0.06</v>
      </c>
      <c r="K13" s="109" t="e">
        <f>#REF!+braz!J13</f>
        <v>#REF!</v>
      </c>
      <c r="L13" s="109">
        <v>0</v>
      </c>
      <c r="M13" s="109" t="e">
        <f>#REF!+braz!L13</f>
        <v>#REF!</v>
      </c>
      <c r="N13" s="109">
        <f t="shared" si="1"/>
        <v>143.56399999999996</v>
      </c>
      <c r="O13" s="109">
        <v>18.149999999999999</v>
      </c>
      <c r="P13" s="109">
        <v>0</v>
      </c>
      <c r="Q13" s="109" t="e">
        <f>#REF!+braz!P13</f>
        <v>#REF!</v>
      </c>
      <c r="R13" s="109">
        <v>0</v>
      </c>
      <c r="S13" s="109" t="e">
        <f>#REF!+braz!R13</f>
        <v>#REF!</v>
      </c>
      <c r="T13" s="109">
        <f t="shared" si="2"/>
        <v>18.149999999999999</v>
      </c>
      <c r="U13" s="109">
        <f t="shared" si="3"/>
        <v>2555.4573</v>
      </c>
    </row>
    <row r="14" spans="1:22" s="111" customFormat="1" ht="55.5" customHeight="1" x14ac:dyDescent="0.4">
      <c r="A14" s="133"/>
      <c r="B14" s="133" t="s">
        <v>36</v>
      </c>
      <c r="C14" s="110">
        <f>SUM(C10:C13)</f>
        <v>9967.9782999999989</v>
      </c>
      <c r="D14" s="110">
        <f>D13+D12+D11+D10</f>
        <v>63.463999999999999</v>
      </c>
      <c r="E14" s="110" t="e">
        <f>#REF!+braz!D14</f>
        <v>#REF!</v>
      </c>
      <c r="F14" s="110">
        <f>F13+F12+F11+F10</f>
        <v>0</v>
      </c>
      <c r="G14" s="110" t="e">
        <f>#REF!+braz!F14</f>
        <v>#REF!</v>
      </c>
      <c r="H14" s="110">
        <f t="shared" si="0"/>
        <v>10031.442299999999</v>
      </c>
      <c r="I14" s="110">
        <f>SUM(I10:I13)</f>
        <v>247.15199999999999</v>
      </c>
      <c r="J14" s="110">
        <f>J13+J12+J11+J10</f>
        <v>5.56</v>
      </c>
      <c r="K14" s="110" t="e">
        <f>#REF!+braz!J14</f>
        <v>#REF!</v>
      </c>
      <c r="L14" s="110">
        <f>L13+L12+L11+L10</f>
        <v>0</v>
      </c>
      <c r="M14" s="110" t="e">
        <f>#REF!+braz!L14</f>
        <v>#REF!</v>
      </c>
      <c r="N14" s="110">
        <f t="shared" si="1"/>
        <v>252.71199999999999</v>
      </c>
      <c r="O14" s="110">
        <f>SUM(O10:O13)</f>
        <v>146.95000000000002</v>
      </c>
      <c r="P14" s="110">
        <f>P13+P12+P11+P10</f>
        <v>0</v>
      </c>
      <c r="Q14" s="110" t="e">
        <f>#REF!+braz!P14</f>
        <v>#REF!</v>
      </c>
      <c r="R14" s="110">
        <f>R13+R12+R11+R10</f>
        <v>0</v>
      </c>
      <c r="S14" s="110" t="e">
        <f>#REF!+braz!R14</f>
        <v>#REF!</v>
      </c>
      <c r="T14" s="110">
        <f t="shared" si="2"/>
        <v>146.95000000000002</v>
      </c>
      <c r="U14" s="110">
        <f t="shared" si="3"/>
        <v>10431.104299999999</v>
      </c>
    </row>
    <row r="15" spans="1:22" ht="55.5" customHeight="1" x14ac:dyDescent="0.35">
      <c r="A15" s="134">
        <v>7</v>
      </c>
      <c r="B15" s="134" t="s">
        <v>37</v>
      </c>
      <c r="C15" s="109">
        <v>4091.67</v>
      </c>
      <c r="D15" s="109">
        <v>6.53</v>
      </c>
      <c r="E15" s="109" t="e">
        <f>#REF!+braz!D15</f>
        <v>#REF!</v>
      </c>
      <c r="F15" s="109">
        <v>0</v>
      </c>
      <c r="G15" s="109" t="e">
        <f>#REF!+braz!F15</f>
        <v>#REF!</v>
      </c>
      <c r="H15" s="109">
        <f t="shared" si="0"/>
        <v>4098.2</v>
      </c>
      <c r="I15" s="109">
        <v>7.6</v>
      </c>
      <c r="J15" s="109">
        <v>0</v>
      </c>
      <c r="K15" s="109" t="e">
        <f>#REF!+braz!J15</f>
        <v>#REF!</v>
      </c>
      <c r="L15" s="109">
        <v>0</v>
      </c>
      <c r="M15" s="109" t="e">
        <f>#REF!+braz!L15</f>
        <v>#REF!</v>
      </c>
      <c r="N15" s="109">
        <f t="shared" si="1"/>
        <v>7.6</v>
      </c>
      <c r="O15" s="109">
        <v>0</v>
      </c>
      <c r="P15" s="109">
        <v>0</v>
      </c>
      <c r="Q15" s="109" t="e">
        <f>#REF!+braz!P15</f>
        <v>#REF!</v>
      </c>
      <c r="R15" s="109">
        <v>0</v>
      </c>
      <c r="S15" s="109" t="e">
        <f>#REF!+braz!R15</f>
        <v>#REF!</v>
      </c>
      <c r="T15" s="109">
        <f t="shared" si="2"/>
        <v>0</v>
      </c>
      <c r="U15" s="109">
        <f t="shared" si="3"/>
        <v>4105.8</v>
      </c>
    </row>
    <row r="16" spans="1:22" ht="55.5" customHeight="1" x14ac:dyDescent="0.35">
      <c r="A16" s="134">
        <v>8</v>
      </c>
      <c r="B16" s="134" t="s">
        <v>38</v>
      </c>
      <c r="C16" s="109">
        <v>5333.3699999999981</v>
      </c>
      <c r="D16" s="109">
        <v>13.71</v>
      </c>
      <c r="E16" s="109" t="e">
        <f>#REF!+braz!D16</f>
        <v>#REF!</v>
      </c>
      <c r="F16" s="109">
        <v>0</v>
      </c>
      <c r="G16" s="109" t="e">
        <f>#REF!+braz!F16</f>
        <v>#REF!</v>
      </c>
      <c r="H16" s="109">
        <f t="shared" si="0"/>
        <v>5347.0799999999981</v>
      </c>
      <c r="I16" s="109">
        <v>4</v>
      </c>
      <c r="J16" s="109">
        <v>0</v>
      </c>
      <c r="K16" s="109" t="e">
        <f>#REF!+braz!J16</f>
        <v>#REF!</v>
      </c>
      <c r="L16" s="109">
        <v>0</v>
      </c>
      <c r="M16" s="109" t="e">
        <f>#REF!+braz!L16</f>
        <v>#REF!</v>
      </c>
      <c r="N16" s="109">
        <f t="shared" si="1"/>
        <v>4</v>
      </c>
      <c r="O16" s="109">
        <v>0.03</v>
      </c>
      <c r="P16" s="109">
        <v>0</v>
      </c>
      <c r="Q16" s="109" t="e">
        <f>#REF!+braz!P16</f>
        <v>#REF!</v>
      </c>
      <c r="R16" s="109">
        <v>0</v>
      </c>
      <c r="S16" s="109" t="e">
        <f>#REF!+braz!R16</f>
        <v>#REF!</v>
      </c>
      <c r="T16" s="109">
        <f t="shared" si="2"/>
        <v>0.03</v>
      </c>
      <c r="U16" s="109">
        <f t="shared" si="3"/>
        <v>5351.1099999999979</v>
      </c>
    </row>
    <row r="17" spans="1:22" s="111" customFormat="1" ht="55.5" customHeight="1" x14ac:dyDescent="0.4">
      <c r="A17" s="134">
        <v>9</v>
      </c>
      <c r="B17" s="134" t="s">
        <v>39</v>
      </c>
      <c r="C17" s="109">
        <v>2611.6</v>
      </c>
      <c r="D17" s="109">
        <v>15.77</v>
      </c>
      <c r="E17" s="109" t="e">
        <f>#REF!+braz!D17</f>
        <v>#REF!</v>
      </c>
      <c r="F17" s="109">
        <v>0</v>
      </c>
      <c r="G17" s="109" t="e">
        <f>#REF!+braz!F17</f>
        <v>#REF!</v>
      </c>
      <c r="H17" s="109">
        <f t="shared" si="0"/>
        <v>2627.37</v>
      </c>
      <c r="I17" s="109">
        <v>155.65000000000003</v>
      </c>
      <c r="J17" s="109">
        <v>0</v>
      </c>
      <c r="K17" s="109" t="e">
        <f>#REF!+braz!J17</f>
        <v>#REF!</v>
      </c>
      <c r="L17" s="109">
        <v>0</v>
      </c>
      <c r="M17" s="109" t="e">
        <f>#REF!+braz!L17</f>
        <v>#REF!</v>
      </c>
      <c r="N17" s="109">
        <f t="shared" si="1"/>
        <v>155.65000000000003</v>
      </c>
      <c r="O17" s="109">
        <v>2.2000000000000002</v>
      </c>
      <c r="P17" s="109">
        <v>0</v>
      </c>
      <c r="Q17" s="109" t="e">
        <f>#REF!+braz!P17</f>
        <v>#REF!</v>
      </c>
      <c r="R17" s="109">
        <v>0</v>
      </c>
      <c r="S17" s="109" t="e">
        <f>#REF!+braz!R17</f>
        <v>#REF!</v>
      </c>
      <c r="T17" s="109">
        <f t="shared" si="2"/>
        <v>2.2000000000000002</v>
      </c>
      <c r="U17" s="109">
        <f t="shared" si="3"/>
        <v>2785.22</v>
      </c>
      <c r="V17" s="132"/>
    </row>
    <row r="18" spans="1:22" s="111" customFormat="1" ht="55.5" customHeight="1" x14ac:dyDescent="0.4">
      <c r="A18" s="134">
        <v>10</v>
      </c>
      <c r="B18" s="134" t="s">
        <v>40</v>
      </c>
      <c r="C18" s="109">
        <v>4571.1900000000005</v>
      </c>
      <c r="D18" s="109">
        <v>8.67</v>
      </c>
      <c r="E18" s="109" t="e">
        <f>#REF!+braz!D18</f>
        <v>#REF!</v>
      </c>
      <c r="F18" s="109">
        <v>0</v>
      </c>
      <c r="G18" s="109" t="e">
        <f>#REF!+braz!F18</f>
        <v>#REF!</v>
      </c>
      <c r="H18" s="109">
        <f t="shared" si="0"/>
        <v>4579.8600000000006</v>
      </c>
      <c r="I18" s="109">
        <v>6.92</v>
      </c>
      <c r="J18" s="109">
        <v>0</v>
      </c>
      <c r="K18" s="109" t="e">
        <f>#REF!+braz!J18</f>
        <v>#REF!</v>
      </c>
      <c r="L18" s="109">
        <v>0</v>
      </c>
      <c r="M18" s="109" t="e">
        <f>#REF!+braz!L18</f>
        <v>#REF!</v>
      </c>
      <c r="N18" s="109">
        <f t="shared" si="1"/>
        <v>6.92</v>
      </c>
      <c r="O18" s="109">
        <v>1.04</v>
      </c>
      <c r="P18" s="109">
        <v>0</v>
      </c>
      <c r="Q18" s="109" t="e">
        <f>#REF!+braz!P18</f>
        <v>#REF!</v>
      </c>
      <c r="R18" s="109">
        <v>0</v>
      </c>
      <c r="S18" s="109" t="e">
        <f>#REF!+braz!R18</f>
        <v>#REF!</v>
      </c>
      <c r="T18" s="109">
        <f t="shared" si="2"/>
        <v>1.04</v>
      </c>
      <c r="U18" s="109">
        <f t="shared" si="3"/>
        <v>4587.8200000000006</v>
      </c>
      <c r="V18" s="132"/>
    </row>
    <row r="19" spans="1:22" s="111" customFormat="1" ht="55.5" customHeight="1" x14ac:dyDescent="0.4">
      <c r="A19" s="133"/>
      <c r="B19" s="133" t="s">
        <v>41</v>
      </c>
      <c r="C19" s="110">
        <f>SUM(C15:C18)</f>
        <v>16607.829999999998</v>
      </c>
      <c r="D19" s="110">
        <f>SUM(D15:D18)</f>
        <v>44.680000000000007</v>
      </c>
      <c r="E19" s="110" t="e">
        <f>#REF!+braz!D19</f>
        <v>#REF!</v>
      </c>
      <c r="F19" s="110">
        <f>SUM(F15:F18)</f>
        <v>0</v>
      </c>
      <c r="G19" s="110" t="e">
        <f>#REF!+braz!F19</f>
        <v>#REF!</v>
      </c>
      <c r="H19" s="110">
        <f t="shared" si="0"/>
        <v>16652.509999999998</v>
      </c>
      <c r="I19" s="110">
        <f>SUM(I15:I18)</f>
        <v>174.17000000000002</v>
      </c>
      <c r="J19" s="110">
        <f>SUM(J15:J18)</f>
        <v>0</v>
      </c>
      <c r="K19" s="110" t="e">
        <f>#REF!+braz!J19</f>
        <v>#REF!</v>
      </c>
      <c r="L19" s="110">
        <f>SUM(L15:L18)</f>
        <v>0</v>
      </c>
      <c r="M19" s="110" t="e">
        <f>#REF!+braz!L19</f>
        <v>#REF!</v>
      </c>
      <c r="N19" s="110">
        <f t="shared" si="1"/>
        <v>174.17000000000002</v>
      </c>
      <c r="O19" s="110">
        <f>SUM(O15:O18)</f>
        <v>3.27</v>
      </c>
      <c r="P19" s="110">
        <f>SUM(P15:P18)</f>
        <v>0</v>
      </c>
      <c r="Q19" s="110" t="e">
        <f>#REF!+braz!P19</f>
        <v>#REF!</v>
      </c>
      <c r="R19" s="110">
        <f>SUM(R15:R18)</f>
        <v>0</v>
      </c>
      <c r="S19" s="110" t="e">
        <f>#REF!+braz!R19</f>
        <v>#REF!</v>
      </c>
      <c r="T19" s="110">
        <f t="shared" si="2"/>
        <v>3.27</v>
      </c>
      <c r="U19" s="110">
        <f t="shared" si="3"/>
        <v>16829.949999999997</v>
      </c>
    </row>
    <row r="20" spans="1:22" s="111" customFormat="1" ht="55.5" customHeight="1" x14ac:dyDescent="0.4">
      <c r="A20" s="133"/>
      <c r="B20" s="133" t="s">
        <v>42</v>
      </c>
      <c r="C20" s="110">
        <f>C19+C14+C9</f>
        <v>38345.378299999997</v>
      </c>
      <c r="D20" s="110">
        <f>D19+D14+D9</f>
        <v>140.03399999999999</v>
      </c>
      <c r="E20" s="110" t="e">
        <f>#REF!+braz!D20</f>
        <v>#REF!</v>
      </c>
      <c r="F20" s="110">
        <f>F19+F14+F9</f>
        <v>0</v>
      </c>
      <c r="G20" s="110" t="e">
        <f>#REF!+braz!F20</f>
        <v>#REF!</v>
      </c>
      <c r="H20" s="110">
        <f t="shared" si="0"/>
        <v>38485.412299999996</v>
      </c>
      <c r="I20" s="110">
        <f>I19+I14+I9</f>
        <v>992.18</v>
      </c>
      <c r="J20" s="110">
        <f>J19+J14+J9</f>
        <v>5.59</v>
      </c>
      <c r="K20" s="110" t="e">
        <f>#REF!+braz!J20</f>
        <v>#REF!</v>
      </c>
      <c r="L20" s="110">
        <f>L19+L14+L9</f>
        <v>0</v>
      </c>
      <c r="M20" s="110" t="e">
        <f>#REF!+braz!L20</f>
        <v>#REF!</v>
      </c>
      <c r="N20" s="110">
        <f t="shared" si="1"/>
        <v>997.77</v>
      </c>
      <c r="O20" s="110">
        <f>O19+O14+O9</f>
        <v>153.22000000000003</v>
      </c>
      <c r="P20" s="110">
        <f>P19+P14+P9</f>
        <v>0.04</v>
      </c>
      <c r="Q20" s="110" t="e">
        <f>#REF!+braz!P20</f>
        <v>#REF!</v>
      </c>
      <c r="R20" s="110">
        <f>R19+R14+R9</f>
        <v>0</v>
      </c>
      <c r="S20" s="110" t="e">
        <f>#REF!+braz!R20</f>
        <v>#REF!</v>
      </c>
      <c r="T20" s="110">
        <f t="shared" si="2"/>
        <v>153.26000000000002</v>
      </c>
      <c r="U20" s="110">
        <f>U19+U14+U9</f>
        <v>39636.442299999995</v>
      </c>
    </row>
    <row r="21" spans="1:22" x14ac:dyDescent="0.35">
      <c r="I21" s="131">
        <f>261.37+72.57</f>
        <v>333.94</v>
      </c>
      <c r="P21" s="107"/>
      <c r="Q21" s="107"/>
      <c r="R21" s="107"/>
      <c r="S21" s="108"/>
      <c r="T21" s="107"/>
      <c r="U21" s="107"/>
    </row>
    <row r="22" spans="1:22" x14ac:dyDescent="0.35">
      <c r="I22" s="131">
        <f>78.17+53.54</f>
        <v>131.71</v>
      </c>
      <c r="P22" s="107"/>
      <c r="Q22" s="107"/>
      <c r="R22" s="107"/>
      <c r="S22" s="108"/>
      <c r="T22" s="107"/>
      <c r="U22" s="107"/>
    </row>
  </sheetData>
  <mergeCells count="20">
    <mergeCell ref="T5:T6"/>
    <mergeCell ref="U5:U6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8" scale="4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4" zoomScaleNormal="100" workbookViewId="0">
      <selection activeCell="F8" sqref="F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41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3"/>
    </row>
    <row r="2" spans="1:22" ht="15" customHeight="1" x14ac:dyDescent="0.35">
      <c r="A2" s="306" t="s">
        <v>70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</row>
    <row r="3" spans="1:22" ht="32.25" customHeight="1" x14ac:dyDescent="0.35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</row>
    <row r="4" spans="1:22" s="108" customFormat="1" ht="43.5" customHeight="1" x14ac:dyDescent="0.25">
      <c r="A4" s="304" t="s">
        <v>1</v>
      </c>
      <c r="B4" s="304" t="s">
        <v>2</v>
      </c>
      <c r="C4" s="304" t="s">
        <v>3</v>
      </c>
      <c r="D4" s="304"/>
      <c r="E4" s="304"/>
      <c r="F4" s="304"/>
      <c r="G4" s="304"/>
      <c r="H4" s="304"/>
      <c r="I4" s="304" t="s">
        <v>4</v>
      </c>
      <c r="J4" s="307"/>
      <c r="K4" s="307"/>
      <c r="L4" s="307"/>
      <c r="M4" s="307"/>
      <c r="N4" s="307"/>
      <c r="O4" s="304" t="s">
        <v>5</v>
      </c>
      <c r="P4" s="307"/>
      <c r="Q4" s="307"/>
      <c r="R4" s="307"/>
      <c r="S4" s="307"/>
      <c r="T4" s="307"/>
      <c r="U4" s="136"/>
    </row>
    <row r="5" spans="1:22" s="108" customFormat="1" ht="54.75" customHeight="1" x14ac:dyDescent="0.25">
      <c r="A5" s="307"/>
      <c r="B5" s="307"/>
      <c r="C5" s="304" t="s">
        <v>6</v>
      </c>
      <c r="D5" s="304" t="s">
        <v>7</v>
      </c>
      <c r="E5" s="304"/>
      <c r="F5" s="304" t="s">
        <v>8</v>
      </c>
      <c r="G5" s="304"/>
      <c r="H5" s="344" t="s">
        <v>9</v>
      </c>
      <c r="I5" s="304" t="s">
        <v>6</v>
      </c>
      <c r="J5" s="304" t="s">
        <v>7</v>
      </c>
      <c r="K5" s="304"/>
      <c r="L5" s="304" t="s">
        <v>8</v>
      </c>
      <c r="M5" s="304"/>
      <c r="N5" s="304" t="s">
        <v>9</v>
      </c>
      <c r="O5" s="304" t="s">
        <v>6</v>
      </c>
      <c r="P5" s="304" t="s">
        <v>7</v>
      </c>
      <c r="Q5" s="304"/>
      <c r="R5" s="304" t="s">
        <v>8</v>
      </c>
      <c r="S5" s="304"/>
      <c r="T5" s="304" t="s">
        <v>9</v>
      </c>
      <c r="U5" s="304" t="s">
        <v>10</v>
      </c>
    </row>
    <row r="6" spans="1:22" s="108" customFormat="1" ht="38.25" customHeight="1" x14ac:dyDescent="0.25">
      <c r="A6" s="307"/>
      <c r="B6" s="307"/>
      <c r="C6" s="307"/>
      <c r="D6" s="135" t="s">
        <v>11</v>
      </c>
      <c r="E6" s="135" t="s">
        <v>12</v>
      </c>
      <c r="F6" s="135" t="s">
        <v>11</v>
      </c>
      <c r="G6" s="135" t="s">
        <v>12</v>
      </c>
      <c r="H6" s="345"/>
      <c r="I6" s="307"/>
      <c r="J6" s="135" t="s">
        <v>11</v>
      </c>
      <c r="K6" s="135" t="s">
        <v>12</v>
      </c>
      <c r="L6" s="135" t="s">
        <v>11</v>
      </c>
      <c r="M6" s="135" t="s">
        <v>12</v>
      </c>
      <c r="N6" s="304"/>
      <c r="O6" s="307"/>
      <c r="P6" s="135" t="s">
        <v>11</v>
      </c>
      <c r="Q6" s="135" t="s">
        <v>12</v>
      </c>
      <c r="R6" s="135" t="s">
        <v>11</v>
      </c>
      <c r="S6" s="135" t="s">
        <v>12</v>
      </c>
      <c r="T6" s="304"/>
      <c r="U6" s="304"/>
    </row>
    <row r="7" spans="1:22" ht="86.25" customHeight="1" x14ac:dyDescent="0.35">
      <c r="A7" s="136">
        <v>1</v>
      </c>
      <c r="B7" s="136" t="s">
        <v>30</v>
      </c>
      <c r="C7" s="139">
        <v>6879.2699999999995</v>
      </c>
      <c r="D7" s="139">
        <v>24.08</v>
      </c>
      <c r="E7" s="139" t="e">
        <f>#REF!+brc!D7</f>
        <v>#REF!</v>
      </c>
      <c r="F7" s="139">
        <v>0</v>
      </c>
      <c r="G7" s="139" t="e">
        <f>#REF!+brc!F7</f>
        <v>#REF!</v>
      </c>
      <c r="H7" s="139">
        <f>C7+(D7-F7)</f>
        <v>6903.3499999999995</v>
      </c>
      <c r="I7" s="139">
        <v>58.64</v>
      </c>
      <c r="J7" s="139">
        <v>0</v>
      </c>
      <c r="K7" s="139" t="e">
        <f>#REF!+brc!J7</f>
        <v>#REF!</v>
      </c>
      <c r="L7" s="139">
        <v>0</v>
      </c>
      <c r="M7" s="139" t="e">
        <f>#REF!+brc!L7</f>
        <v>#REF!</v>
      </c>
      <c r="N7" s="139">
        <f>I7+(J7-L7)</f>
        <v>58.64</v>
      </c>
      <c r="O7" s="139">
        <v>0</v>
      </c>
      <c r="P7" s="139">
        <v>0</v>
      </c>
      <c r="Q7" s="139" t="e">
        <f>#REF!+brc!P7</f>
        <v>#REF!</v>
      </c>
      <c r="R7" s="139">
        <v>0</v>
      </c>
      <c r="S7" s="139" t="e">
        <f>#REF!+brc!R7</f>
        <v>#REF!</v>
      </c>
      <c r="T7" s="139">
        <f>O7+(P7-R7)</f>
        <v>0</v>
      </c>
      <c r="U7" s="139">
        <f>H7+N7+T7</f>
        <v>6961.99</v>
      </c>
    </row>
    <row r="8" spans="1:22" s="111" customFormat="1" ht="86.25" customHeight="1" x14ac:dyDescent="0.4">
      <c r="A8" s="136">
        <v>2</v>
      </c>
      <c r="B8" s="136" t="s">
        <v>31</v>
      </c>
      <c r="C8" s="139">
        <v>4890.3000000000011</v>
      </c>
      <c r="D8" s="139">
        <v>7.81</v>
      </c>
      <c r="E8" s="139" t="e">
        <f>#REF!+brc!D8</f>
        <v>#REF!</v>
      </c>
      <c r="F8" s="139">
        <v>0</v>
      </c>
      <c r="G8" s="139" t="e">
        <f>#REF!+brc!F8</f>
        <v>#REF!</v>
      </c>
      <c r="H8" s="139">
        <f>C8+(D8-F8)</f>
        <v>4898.1100000000015</v>
      </c>
      <c r="I8" s="139">
        <v>512.21799999999996</v>
      </c>
      <c r="J8" s="139">
        <v>0.03</v>
      </c>
      <c r="K8" s="139" t="e">
        <f>#REF!+brc!J8</f>
        <v>#REF!</v>
      </c>
      <c r="L8" s="139">
        <v>0</v>
      </c>
      <c r="M8" s="139" t="e">
        <f>#REF!+brc!L8</f>
        <v>#REF!</v>
      </c>
      <c r="N8" s="139">
        <f>I8+(J8-L8)</f>
        <v>512.24799999999993</v>
      </c>
      <c r="O8" s="139">
        <v>3.0000000000000004</v>
      </c>
      <c r="P8" s="139">
        <v>0.04</v>
      </c>
      <c r="Q8" s="139" t="e">
        <f>#REF!+brc!P8</f>
        <v>#REF!</v>
      </c>
      <c r="R8" s="139">
        <v>0</v>
      </c>
      <c r="S8" s="139" t="e">
        <f>#REF!+brc!R8</f>
        <v>#REF!</v>
      </c>
      <c r="T8" s="139">
        <f>O8+(P8-R8)</f>
        <v>3.0400000000000005</v>
      </c>
      <c r="U8" s="139">
        <f>H8+N8+T8</f>
        <v>5413.398000000001</v>
      </c>
      <c r="V8" s="137"/>
    </row>
    <row r="9" spans="1:22" s="111" customFormat="1" ht="86.25" customHeight="1" x14ac:dyDescent="0.4">
      <c r="A9" s="135"/>
      <c r="B9" s="135" t="s">
        <v>32</v>
      </c>
      <c r="C9" s="110">
        <f>SUM(C7:C8)</f>
        <v>11769.57</v>
      </c>
      <c r="D9" s="110">
        <f>D8+D7</f>
        <v>31.889999999999997</v>
      </c>
      <c r="E9" s="110" t="e">
        <f>#REF!+brc!D9</f>
        <v>#REF!</v>
      </c>
      <c r="F9" s="110">
        <f>F8+F7</f>
        <v>0</v>
      </c>
      <c r="G9" s="110" t="e">
        <f>#REF!+brc!F9</f>
        <v>#REF!</v>
      </c>
      <c r="H9" s="110">
        <f>C9+(D9-F9)</f>
        <v>11801.46</v>
      </c>
      <c r="I9" s="110">
        <f>SUM(I7:I8)</f>
        <v>570.85799999999995</v>
      </c>
      <c r="J9" s="110">
        <f>J8+J7</f>
        <v>0.03</v>
      </c>
      <c r="K9" s="110" t="e">
        <f>#REF!+brc!J9</f>
        <v>#REF!</v>
      </c>
      <c r="L9" s="110">
        <f>L8+L7</f>
        <v>0</v>
      </c>
      <c r="M9" s="110" t="e">
        <f>#REF!+brc!L9</f>
        <v>#REF!</v>
      </c>
      <c r="N9" s="110">
        <f>I9+(J9-L9)</f>
        <v>570.88799999999992</v>
      </c>
      <c r="O9" s="110">
        <f>SUM(O7:O8)</f>
        <v>3.0000000000000004</v>
      </c>
      <c r="P9" s="110">
        <f>P8+P7</f>
        <v>0.04</v>
      </c>
      <c r="Q9" s="110" t="e">
        <f>#REF!+brc!P9</f>
        <v>#REF!</v>
      </c>
      <c r="R9" s="110">
        <f>R8+R7</f>
        <v>0</v>
      </c>
      <c r="S9" s="110" t="e">
        <f>#REF!+brc!R9</f>
        <v>#REF!</v>
      </c>
      <c r="T9" s="110">
        <f>O9+(P9-R9)</f>
        <v>3.0400000000000005</v>
      </c>
      <c r="U9" s="110">
        <f>H9+N9+T9</f>
        <v>12375.387999999999</v>
      </c>
    </row>
    <row r="10" spans="1:22" ht="24" customHeight="1" x14ac:dyDescent="0.35">
      <c r="J10" s="310" t="s">
        <v>61</v>
      </c>
      <c r="K10" s="310"/>
      <c r="L10" s="310"/>
    </row>
    <row r="11" spans="1:22" ht="26.25" x14ac:dyDescent="0.35">
      <c r="G11" s="119"/>
      <c r="J11" s="310" t="s">
        <v>62</v>
      </c>
      <c r="K11" s="310"/>
      <c r="L11" s="310"/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2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  <mergeCell ref="J11:L11"/>
    <mergeCell ref="J5:K5"/>
    <mergeCell ref="L5:M5"/>
    <mergeCell ref="N5:N6"/>
    <mergeCell ref="O5:O6"/>
    <mergeCell ref="J10:L10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view="pageBreakPreview" topLeftCell="I1" zoomScale="60" zoomScaleNormal="100" workbookViewId="0">
      <selection activeCell="H8" sqref="H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6.710937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41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3"/>
    </row>
    <row r="2" spans="1:22" ht="15" customHeight="1" x14ac:dyDescent="0.35">
      <c r="A2" s="306" t="s">
        <v>70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</row>
    <row r="3" spans="1:22" ht="32.25" customHeight="1" x14ac:dyDescent="0.35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</row>
    <row r="4" spans="1:22" s="108" customFormat="1" ht="43.5" customHeight="1" x14ac:dyDescent="0.25">
      <c r="A4" s="304" t="s">
        <v>1</v>
      </c>
      <c r="B4" s="304" t="s">
        <v>2</v>
      </c>
      <c r="C4" s="304" t="s">
        <v>3</v>
      </c>
      <c r="D4" s="304"/>
      <c r="E4" s="304"/>
      <c r="F4" s="304"/>
      <c r="G4" s="304"/>
      <c r="H4" s="304"/>
      <c r="I4" s="304" t="s">
        <v>4</v>
      </c>
      <c r="J4" s="307"/>
      <c r="K4" s="307"/>
      <c r="L4" s="307"/>
      <c r="M4" s="307"/>
      <c r="N4" s="307"/>
      <c r="O4" s="304" t="s">
        <v>5</v>
      </c>
      <c r="P4" s="307"/>
      <c r="Q4" s="307"/>
      <c r="R4" s="307"/>
      <c r="S4" s="307"/>
      <c r="T4" s="307"/>
      <c r="U4" s="136"/>
    </row>
    <row r="5" spans="1:22" s="108" customFormat="1" ht="54.75" customHeight="1" x14ac:dyDescent="0.25">
      <c r="A5" s="307"/>
      <c r="B5" s="307"/>
      <c r="C5" s="304" t="s">
        <v>6</v>
      </c>
      <c r="D5" s="304" t="s">
        <v>7</v>
      </c>
      <c r="E5" s="304"/>
      <c r="F5" s="304" t="s">
        <v>8</v>
      </c>
      <c r="G5" s="304"/>
      <c r="H5" s="344" t="s">
        <v>9</v>
      </c>
      <c r="I5" s="304" t="s">
        <v>6</v>
      </c>
      <c r="J5" s="304" t="s">
        <v>7</v>
      </c>
      <c r="K5" s="304"/>
      <c r="L5" s="304" t="s">
        <v>8</v>
      </c>
      <c r="M5" s="304"/>
      <c r="N5" s="304" t="s">
        <v>9</v>
      </c>
      <c r="O5" s="304" t="s">
        <v>6</v>
      </c>
      <c r="P5" s="304" t="s">
        <v>7</v>
      </c>
      <c r="Q5" s="304"/>
      <c r="R5" s="304" t="s">
        <v>8</v>
      </c>
      <c r="S5" s="304"/>
      <c r="T5" s="304" t="s">
        <v>9</v>
      </c>
      <c r="U5" s="304" t="s">
        <v>10</v>
      </c>
    </row>
    <row r="6" spans="1:22" s="108" customFormat="1" ht="38.25" customHeight="1" x14ac:dyDescent="0.25">
      <c r="A6" s="307"/>
      <c r="B6" s="307"/>
      <c r="C6" s="307"/>
      <c r="D6" s="135" t="s">
        <v>11</v>
      </c>
      <c r="E6" s="135" t="s">
        <v>12</v>
      </c>
      <c r="F6" s="135" t="s">
        <v>11</v>
      </c>
      <c r="G6" s="135" t="s">
        <v>12</v>
      </c>
      <c r="H6" s="345"/>
      <c r="I6" s="307"/>
      <c r="J6" s="135" t="s">
        <v>11</v>
      </c>
      <c r="K6" s="135" t="s">
        <v>12</v>
      </c>
      <c r="L6" s="135" t="s">
        <v>11</v>
      </c>
      <c r="M6" s="135" t="s">
        <v>12</v>
      </c>
      <c r="N6" s="304"/>
      <c r="O6" s="307"/>
      <c r="P6" s="135" t="s">
        <v>11</v>
      </c>
      <c r="Q6" s="135" t="s">
        <v>12</v>
      </c>
      <c r="R6" s="135" t="s">
        <v>11</v>
      </c>
      <c r="S6" s="135" t="s">
        <v>12</v>
      </c>
      <c r="T6" s="304"/>
      <c r="U6" s="304"/>
    </row>
    <row r="7" spans="1:22" ht="123" customHeight="1" x14ac:dyDescent="0.35">
      <c r="A7" s="136">
        <v>1</v>
      </c>
      <c r="B7" s="138" t="s">
        <v>37</v>
      </c>
      <c r="C7" s="139">
        <v>4091.67</v>
      </c>
      <c r="D7" s="139">
        <v>6.53</v>
      </c>
      <c r="E7" s="139" t="e">
        <f>#REF!+kolar!D7</f>
        <v>#REF!</v>
      </c>
      <c r="F7" s="139">
        <v>0</v>
      </c>
      <c r="G7" s="139" t="e">
        <f>#REF!+kolar!F7</f>
        <v>#REF!</v>
      </c>
      <c r="H7" s="139">
        <f>C7+(D7-F7)</f>
        <v>4098.2</v>
      </c>
      <c r="I7" s="139">
        <v>7.6</v>
      </c>
      <c r="J7" s="139">
        <v>0</v>
      </c>
      <c r="K7" s="139" t="e">
        <f>#REF!+kolar!J7</f>
        <v>#REF!</v>
      </c>
      <c r="L7" s="139">
        <v>0</v>
      </c>
      <c r="M7" s="139" t="e">
        <f>#REF!+kolar!L7</f>
        <v>#REF!</v>
      </c>
      <c r="N7" s="139">
        <f>I7+(J7-L7)</f>
        <v>7.6</v>
      </c>
      <c r="O7" s="139">
        <v>0</v>
      </c>
      <c r="P7" s="139">
        <v>0</v>
      </c>
      <c r="Q7" s="139" t="e">
        <f>#REF!+kolar!P7</f>
        <v>#REF!</v>
      </c>
      <c r="R7" s="139">
        <v>0</v>
      </c>
      <c r="S7" s="139" t="e">
        <f>#REF!+kolar!R7</f>
        <v>#REF!</v>
      </c>
      <c r="T7" s="139">
        <f>O7+(P7-R7)</f>
        <v>0</v>
      </c>
      <c r="U7" s="139">
        <f>H7+N7+T7</f>
        <v>4105.8</v>
      </c>
    </row>
    <row r="8" spans="1:22" ht="123" customHeight="1" x14ac:dyDescent="0.35">
      <c r="A8" s="136">
        <v>2</v>
      </c>
      <c r="B8" s="138" t="s">
        <v>38</v>
      </c>
      <c r="C8" s="139">
        <v>5333.3699999999981</v>
      </c>
      <c r="D8" s="139">
        <v>13.71</v>
      </c>
      <c r="E8" s="139" t="e">
        <f>#REF!+kolar!D8</f>
        <v>#REF!</v>
      </c>
      <c r="F8" s="139">
        <v>0</v>
      </c>
      <c r="G8" s="139" t="e">
        <f>#REF!+kolar!F8</f>
        <v>#REF!</v>
      </c>
      <c r="H8" s="139">
        <f>C8+(D8-F8)</f>
        <v>5347.0799999999981</v>
      </c>
      <c r="I8" s="139">
        <v>4</v>
      </c>
      <c r="J8" s="139">
        <v>0</v>
      </c>
      <c r="K8" s="139" t="e">
        <f>#REF!+kolar!J8</f>
        <v>#REF!</v>
      </c>
      <c r="L8" s="139">
        <v>0</v>
      </c>
      <c r="M8" s="139" t="e">
        <f>#REF!+kolar!L8</f>
        <v>#REF!</v>
      </c>
      <c r="N8" s="139">
        <f>I8+(J8-L8)</f>
        <v>4</v>
      </c>
      <c r="O8" s="139">
        <v>0.03</v>
      </c>
      <c r="P8" s="139">
        <v>0</v>
      </c>
      <c r="Q8" s="139" t="e">
        <f>#REF!+kolar!P8</f>
        <v>#REF!</v>
      </c>
      <c r="R8" s="139">
        <v>0</v>
      </c>
      <c r="S8" s="139" t="e">
        <f>#REF!+kolar!R8</f>
        <v>#REF!</v>
      </c>
      <c r="T8" s="139">
        <f>O8+(P8-R8)</f>
        <v>0.03</v>
      </c>
      <c r="U8" s="139">
        <f>H8+N8+T8</f>
        <v>5351.1099999999979</v>
      </c>
    </row>
    <row r="9" spans="1:22" s="111" customFormat="1" ht="123" customHeight="1" x14ac:dyDescent="0.4">
      <c r="A9" s="136">
        <v>3</v>
      </c>
      <c r="B9" s="138" t="s">
        <v>39</v>
      </c>
      <c r="C9" s="139">
        <v>2611.6</v>
      </c>
      <c r="D9" s="139">
        <v>15.77</v>
      </c>
      <c r="E9" s="139" t="e">
        <f>#REF!+kolar!D9</f>
        <v>#REF!</v>
      </c>
      <c r="F9" s="139">
        <v>0</v>
      </c>
      <c r="G9" s="139" t="e">
        <f>#REF!+kolar!F9</f>
        <v>#REF!</v>
      </c>
      <c r="H9" s="139">
        <f>C9+(D9-F9)</f>
        <v>2627.37</v>
      </c>
      <c r="I9" s="139">
        <v>155.65000000000003</v>
      </c>
      <c r="J9" s="139">
        <v>0</v>
      </c>
      <c r="K9" s="139" t="e">
        <f>#REF!+kolar!J9</f>
        <v>#REF!</v>
      </c>
      <c r="L9" s="139">
        <v>0</v>
      </c>
      <c r="M9" s="139" t="e">
        <f>#REF!+kolar!L9</f>
        <v>#REF!</v>
      </c>
      <c r="N9" s="139">
        <f>I9+(J9-L9)</f>
        <v>155.65000000000003</v>
      </c>
      <c r="O9" s="139">
        <v>2.2000000000000002</v>
      </c>
      <c r="P9" s="139">
        <v>0</v>
      </c>
      <c r="Q9" s="139" t="e">
        <f>#REF!+kolar!P9</f>
        <v>#REF!</v>
      </c>
      <c r="R9" s="139">
        <v>0</v>
      </c>
      <c r="S9" s="139" t="e">
        <f>#REF!+kolar!R9</f>
        <v>#REF!</v>
      </c>
      <c r="T9" s="139">
        <f>O9+(P9-R9)</f>
        <v>2.2000000000000002</v>
      </c>
      <c r="U9" s="139">
        <f>H9+N9+T9</f>
        <v>2785.22</v>
      </c>
      <c r="V9" s="137"/>
    </row>
    <row r="10" spans="1:22" s="111" customFormat="1" ht="123" customHeight="1" x14ac:dyDescent="0.4">
      <c r="A10" s="136">
        <v>4</v>
      </c>
      <c r="B10" s="138" t="s">
        <v>40</v>
      </c>
      <c r="C10" s="139">
        <v>4571.1900000000005</v>
      </c>
      <c r="D10" s="139">
        <v>8.67</v>
      </c>
      <c r="E10" s="139" t="e">
        <f>#REF!+kolar!D10</f>
        <v>#REF!</v>
      </c>
      <c r="F10" s="139">
        <v>0</v>
      </c>
      <c r="G10" s="139" t="e">
        <f>#REF!+kolar!F10</f>
        <v>#REF!</v>
      </c>
      <c r="H10" s="139">
        <f>C10+(D10-F10)</f>
        <v>4579.8600000000006</v>
      </c>
      <c r="I10" s="139">
        <v>6.92</v>
      </c>
      <c r="J10" s="139">
        <v>0</v>
      </c>
      <c r="K10" s="139" t="e">
        <f>#REF!+kolar!J10</f>
        <v>#REF!</v>
      </c>
      <c r="L10" s="139">
        <v>0</v>
      </c>
      <c r="M10" s="139" t="e">
        <f>#REF!+kolar!L10</f>
        <v>#REF!</v>
      </c>
      <c r="N10" s="139">
        <f>I10+(J10-L10)</f>
        <v>6.92</v>
      </c>
      <c r="O10" s="139">
        <v>1.04</v>
      </c>
      <c r="P10" s="139">
        <v>0</v>
      </c>
      <c r="Q10" s="139" t="e">
        <f>#REF!+kolar!P10</f>
        <v>#REF!</v>
      </c>
      <c r="R10" s="139">
        <v>0</v>
      </c>
      <c r="S10" s="139" t="e">
        <f>#REF!+kolar!R10</f>
        <v>#REF!</v>
      </c>
      <c r="T10" s="139">
        <f>O10+(P10-R10)</f>
        <v>1.04</v>
      </c>
      <c r="U10" s="139">
        <f>H10+N10+T10</f>
        <v>4587.8200000000006</v>
      </c>
      <c r="V10" s="137"/>
    </row>
    <row r="11" spans="1:22" s="111" customFormat="1" ht="123" customHeight="1" x14ac:dyDescent="0.4">
      <c r="A11" s="135"/>
      <c r="B11" s="140" t="s">
        <v>41</v>
      </c>
      <c r="C11" s="141">
        <f>SUM(C7:C10)</f>
        <v>16607.829999999998</v>
      </c>
      <c r="D11" s="141">
        <f>SUM(D7:D10)</f>
        <v>44.680000000000007</v>
      </c>
      <c r="E11" s="141" t="e">
        <f>#REF!+kolar!D11</f>
        <v>#REF!</v>
      </c>
      <c r="F11" s="141">
        <f>SUM(F7:F10)</f>
        <v>0</v>
      </c>
      <c r="G11" s="141" t="e">
        <f>#REF!+kolar!F11</f>
        <v>#REF!</v>
      </c>
      <c r="H11" s="141">
        <f>C11+(D11-F11)</f>
        <v>16652.509999999998</v>
      </c>
      <c r="I11" s="141">
        <f>SUM(I7:I10)</f>
        <v>174.17000000000002</v>
      </c>
      <c r="J11" s="141">
        <f>SUM(J7:J10)</f>
        <v>0</v>
      </c>
      <c r="K11" s="141" t="e">
        <f>#REF!+kolar!J11</f>
        <v>#REF!</v>
      </c>
      <c r="L11" s="141">
        <f>SUM(L7:L10)</f>
        <v>0</v>
      </c>
      <c r="M11" s="141" t="e">
        <f>#REF!+kolar!L11</f>
        <v>#REF!</v>
      </c>
      <c r="N11" s="141">
        <f>I11+(J11-L11)</f>
        <v>174.17000000000002</v>
      </c>
      <c r="O11" s="141">
        <f>SUM(O7:O10)</f>
        <v>3.27</v>
      </c>
      <c r="P11" s="141">
        <f>SUM(P7:P10)</f>
        <v>0</v>
      </c>
      <c r="Q11" s="141" t="e">
        <f>#REF!+kolar!P11</f>
        <v>#REF!</v>
      </c>
      <c r="R11" s="141">
        <f>SUM(R7:R10)</f>
        <v>0</v>
      </c>
      <c r="S11" s="141" t="e">
        <f>#REF!+kolar!R11</f>
        <v>#REF!</v>
      </c>
      <c r="T11" s="141">
        <f>O11+(P11-R11)</f>
        <v>3.27</v>
      </c>
      <c r="U11" s="141">
        <f>H11+N11+T11</f>
        <v>16829.949999999997</v>
      </c>
    </row>
  </sheetData>
  <mergeCells count="20"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10" zoomScaleNormal="100" workbookViewId="0">
      <selection activeCell="C7" sqref="C7:U11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41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3"/>
    </row>
    <row r="2" spans="1:22" ht="15" customHeight="1" x14ac:dyDescent="0.35">
      <c r="A2" s="306" t="s">
        <v>70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</row>
    <row r="3" spans="1:22" ht="32.25" customHeight="1" x14ac:dyDescent="0.35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</row>
    <row r="4" spans="1:22" s="108" customFormat="1" ht="43.5" customHeight="1" x14ac:dyDescent="0.25">
      <c r="A4" s="304" t="s">
        <v>1</v>
      </c>
      <c r="B4" s="304" t="s">
        <v>2</v>
      </c>
      <c r="C4" s="304" t="s">
        <v>3</v>
      </c>
      <c r="D4" s="304"/>
      <c r="E4" s="304"/>
      <c r="F4" s="304"/>
      <c r="G4" s="304"/>
      <c r="H4" s="304"/>
      <c r="I4" s="304" t="s">
        <v>4</v>
      </c>
      <c r="J4" s="307"/>
      <c r="K4" s="307"/>
      <c r="L4" s="307"/>
      <c r="M4" s="307"/>
      <c r="N4" s="307"/>
      <c r="O4" s="304" t="s">
        <v>5</v>
      </c>
      <c r="P4" s="307"/>
      <c r="Q4" s="307"/>
      <c r="R4" s="307"/>
      <c r="S4" s="307"/>
      <c r="T4" s="307"/>
      <c r="U4" s="136"/>
    </row>
    <row r="5" spans="1:22" s="108" customFormat="1" ht="54.75" customHeight="1" x14ac:dyDescent="0.25">
      <c r="A5" s="307"/>
      <c r="B5" s="307"/>
      <c r="C5" s="304" t="s">
        <v>6</v>
      </c>
      <c r="D5" s="304" t="s">
        <v>7</v>
      </c>
      <c r="E5" s="304"/>
      <c r="F5" s="304" t="s">
        <v>8</v>
      </c>
      <c r="G5" s="304"/>
      <c r="H5" s="344" t="s">
        <v>9</v>
      </c>
      <c r="I5" s="304" t="s">
        <v>6</v>
      </c>
      <c r="J5" s="304" t="s">
        <v>7</v>
      </c>
      <c r="K5" s="304"/>
      <c r="L5" s="304" t="s">
        <v>8</v>
      </c>
      <c r="M5" s="304"/>
      <c r="N5" s="304" t="s">
        <v>9</v>
      </c>
      <c r="O5" s="304" t="s">
        <v>6</v>
      </c>
      <c r="P5" s="304" t="s">
        <v>7</v>
      </c>
      <c r="Q5" s="304"/>
      <c r="R5" s="304" t="s">
        <v>8</v>
      </c>
      <c r="S5" s="304"/>
      <c r="T5" s="304" t="s">
        <v>9</v>
      </c>
      <c r="U5" s="304" t="s">
        <v>10</v>
      </c>
    </row>
    <row r="6" spans="1:22" s="108" customFormat="1" ht="38.25" customHeight="1" x14ac:dyDescent="0.25">
      <c r="A6" s="307"/>
      <c r="B6" s="307"/>
      <c r="C6" s="307"/>
      <c r="D6" s="135" t="s">
        <v>11</v>
      </c>
      <c r="E6" s="135" t="s">
        <v>12</v>
      </c>
      <c r="F6" s="135" t="s">
        <v>11</v>
      </c>
      <c r="G6" s="135" t="s">
        <v>12</v>
      </c>
      <c r="H6" s="345"/>
      <c r="I6" s="307"/>
      <c r="J6" s="135" t="s">
        <v>11</v>
      </c>
      <c r="K6" s="135" t="s">
        <v>12</v>
      </c>
      <c r="L6" s="135" t="s">
        <v>11</v>
      </c>
      <c r="M6" s="135" t="s">
        <v>12</v>
      </c>
      <c r="N6" s="304"/>
      <c r="O6" s="307"/>
      <c r="P6" s="135" t="s">
        <v>11</v>
      </c>
      <c r="Q6" s="135" t="s">
        <v>12</v>
      </c>
      <c r="R6" s="135" t="s">
        <v>11</v>
      </c>
      <c r="S6" s="135" t="s">
        <v>12</v>
      </c>
      <c r="T6" s="304"/>
      <c r="U6" s="304"/>
    </row>
    <row r="7" spans="1:22" ht="99.75" customHeight="1" x14ac:dyDescent="0.35">
      <c r="A7" s="136">
        <v>1</v>
      </c>
      <c r="B7" s="136" t="s">
        <v>33</v>
      </c>
      <c r="C7" s="139">
        <v>3543.9629999999997</v>
      </c>
      <c r="D7" s="139">
        <v>45.25</v>
      </c>
      <c r="E7" s="139" t="e">
        <f>#REF!+ramanagr!D7</f>
        <v>#REF!</v>
      </c>
      <c r="F7" s="139">
        <v>0</v>
      </c>
      <c r="G7" s="139" t="e">
        <f>#REF!+ramanagr!F7</f>
        <v>#REF!</v>
      </c>
      <c r="H7" s="139">
        <f>C7+(D7-F7)</f>
        <v>3589.2129999999997</v>
      </c>
      <c r="I7" s="139">
        <v>52.24</v>
      </c>
      <c r="J7" s="139">
        <v>0</v>
      </c>
      <c r="K7" s="139" t="e">
        <f>#REF!+ramanagr!J7</f>
        <v>#REF!</v>
      </c>
      <c r="L7" s="139">
        <v>0</v>
      </c>
      <c r="M7" s="139" t="e">
        <f>#REF!+ramanagr!L7</f>
        <v>#REF!</v>
      </c>
      <c r="N7" s="139">
        <f>I7+(J7-L7)</f>
        <v>52.24</v>
      </c>
      <c r="O7" s="139">
        <v>56.250000000000007</v>
      </c>
      <c r="P7" s="139">
        <v>0</v>
      </c>
      <c r="Q7" s="139" t="e">
        <f>#REF!+ramanagr!P7</f>
        <v>#REF!</v>
      </c>
      <c r="R7" s="139">
        <v>0</v>
      </c>
      <c r="S7" s="139" t="e">
        <f>#REF!+ramanagr!R7</f>
        <v>#REF!</v>
      </c>
      <c r="T7" s="139">
        <f>O7+(P7-R7)</f>
        <v>56.250000000000007</v>
      </c>
      <c r="U7" s="139">
        <f>H7+N7+T7</f>
        <v>3697.7029999999995</v>
      </c>
    </row>
    <row r="8" spans="1:22" ht="99.75" customHeight="1" x14ac:dyDescent="0.35">
      <c r="A8" s="136">
        <v>2</v>
      </c>
      <c r="B8" s="136" t="s">
        <v>64</v>
      </c>
      <c r="C8" s="139">
        <v>213.87100000000001</v>
      </c>
      <c r="D8" s="139">
        <v>4.7439999999999998</v>
      </c>
      <c r="E8" s="139" t="e">
        <f>#REF!+ramanagr!D8</f>
        <v>#REF!</v>
      </c>
      <c r="F8" s="139">
        <v>0</v>
      </c>
      <c r="G8" s="139" t="e">
        <f>#REF!+ramanagr!F8</f>
        <v>#REF!</v>
      </c>
      <c r="H8" s="139">
        <f>C8+(D8-F8)</f>
        <v>218.61500000000001</v>
      </c>
      <c r="I8" s="139">
        <v>10.198</v>
      </c>
      <c r="J8" s="139">
        <v>5.5</v>
      </c>
      <c r="K8" s="139" t="e">
        <f>#REF!+ramanagr!J8</f>
        <v>#REF!</v>
      </c>
      <c r="L8" s="139">
        <v>0</v>
      </c>
      <c r="M8" s="139" t="e">
        <f>#REF!+ramanagr!L8</f>
        <v>#REF!</v>
      </c>
      <c r="N8" s="139">
        <f>I8+(J8-L8)</f>
        <v>15.698</v>
      </c>
      <c r="O8" s="139">
        <v>0</v>
      </c>
      <c r="P8" s="139">
        <v>0</v>
      </c>
      <c r="Q8" s="139" t="e">
        <f>#REF!+ramanagr!P8</f>
        <v>#REF!</v>
      </c>
      <c r="R8" s="139">
        <v>0</v>
      </c>
      <c r="S8" s="139" t="e">
        <f>#REF!+ramanagr!R8</f>
        <v>#REF!</v>
      </c>
      <c r="T8" s="139">
        <f>O8+(P8-R8)</f>
        <v>0</v>
      </c>
      <c r="U8" s="139">
        <f>H8+N8+T8</f>
        <v>234.31300000000002</v>
      </c>
    </row>
    <row r="9" spans="1:22" s="111" customFormat="1" ht="99.75" customHeight="1" x14ac:dyDescent="0.4">
      <c r="A9" s="136">
        <v>3</v>
      </c>
      <c r="B9" s="136" t="s">
        <v>34</v>
      </c>
      <c r="C9" s="139">
        <v>3826.6110000000003</v>
      </c>
      <c r="D9" s="139">
        <v>3.26</v>
      </c>
      <c r="E9" s="139" t="e">
        <f>#REF!+ramanagr!D9</f>
        <v>#REF!</v>
      </c>
      <c r="F9" s="139">
        <v>0</v>
      </c>
      <c r="G9" s="139" t="e">
        <f>#REF!+ramanagr!F9</f>
        <v>#REF!</v>
      </c>
      <c r="H9" s="139">
        <f>C9+(D9-F9)</f>
        <v>3829.8710000000005</v>
      </c>
      <c r="I9" s="139">
        <v>41.210000000000008</v>
      </c>
      <c r="J9" s="139">
        <v>0</v>
      </c>
      <c r="K9" s="139" t="e">
        <f>#REF!+ramanagr!J9</f>
        <v>#REF!</v>
      </c>
      <c r="L9" s="139">
        <v>0</v>
      </c>
      <c r="M9" s="139" t="e">
        <f>#REF!+ramanagr!L9</f>
        <v>#REF!</v>
      </c>
      <c r="N9" s="139">
        <f>I9+(J9-L9)</f>
        <v>41.210000000000008</v>
      </c>
      <c r="O9" s="139">
        <v>72.55</v>
      </c>
      <c r="P9" s="139">
        <v>0</v>
      </c>
      <c r="Q9" s="139" t="e">
        <f>#REF!+ramanagr!P9</f>
        <v>#REF!</v>
      </c>
      <c r="R9" s="139">
        <v>0</v>
      </c>
      <c r="S9" s="139" t="e">
        <f>#REF!+ramanagr!R9</f>
        <v>#REF!</v>
      </c>
      <c r="T9" s="139">
        <f>O9+(P9-R9)</f>
        <v>72.55</v>
      </c>
      <c r="U9" s="139">
        <f>H9+N9+T9</f>
        <v>3943.6310000000008</v>
      </c>
      <c r="V9" s="137"/>
    </row>
    <row r="10" spans="1:22" ht="99.75" customHeight="1" x14ac:dyDescent="0.35">
      <c r="A10" s="136">
        <v>4</v>
      </c>
      <c r="B10" s="136" t="s">
        <v>35</v>
      </c>
      <c r="C10" s="139">
        <v>2383.5333000000001</v>
      </c>
      <c r="D10" s="139">
        <v>10.210000000000001</v>
      </c>
      <c r="E10" s="139" t="e">
        <f>#REF!+ramanagr!D10</f>
        <v>#REF!</v>
      </c>
      <c r="F10" s="139">
        <v>0</v>
      </c>
      <c r="G10" s="139" t="e">
        <f>#REF!+ramanagr!F10</f>
        <v>#REF!</v>
      </c>
      <c r="H10" s="139">
        <f>C10+(D10-F10)</f>
        <v>2393.7433000000001</v>
      </c>
      <c r="I10" s="139">
        <v>143.50399999999996</v>
      </c>
      <c r="J10" s="139">
        <v>0.06</v>
      </c>
      <c r="K10" s="139" t="e">
        <f>#REF!+ramanagr!J10</f>
        <v>#REF!</v>
      </c>
      <c r="L10" s="139">
        <v>0</v>
      </c>
      <c r="M10" s="139" t="e">
        <f>#REF!+ramanagr!L10</f>
        <v>#REF!</v>
      </c>
      <c r="N10" s="139">
        <f>I10+(J10-L10)</f>
        <v>143.56399999999996</v>
      </c>
      <c r="O10" s="139">
        <v>18.149999999999999</v>
      </c>
      <c r="P10" s="139">
        <v>0</v>
      </c>
      <c r="Q10" s="139" t="e">
        <f>#REF!+ramanagr!P10</f>
        <v>#REF!</v>
      </c>
      <c r="R10" s="139">
        <v>0</v>
      </c>
      <c r="S10" s="139" t="e">
        <f>#REF!+ramanagr!R10</f>
        <v>#REF!</v>
      </c>
      <c r="T10" s="139">
        <f>O10+(P10-R10)</f>
        <v>18.149999999999999</v>
      </c>
      <c r="U10" s="139">
        <f>H10+N10+T10</f>
        <v>2555.4573</v>
      </c>
    </row>
    <row r="11" spans="1:22" s="111" customFormat="1" ht="99.75" customHeight="1" x14ac:dyDescent="0.4">
      <c r="A11" s="135"/>
      <c r="B11" s="135" t="s">
        <v>36</v>
      </c>
      <c r="C11" s="141">
        <f>SUM(C7:C10)</f>
        <v>9967.9782999999989</v>
      </c>
      <c r="D11" s="141">
        <f>D10+D9+D8+D7</f>
        <v>63.463999999999999</v>
      </c>
      <c r="E11" s="141" t="e">
        <f>#REF!+ramanagr!D11</f>
        <v>#REF!</v>
      </c>
      <c r="F11" s="141">
        <f>F10+F9+F8+F7</f>
        <v>0</v>
      </c>
      <c r="G11" s="141" t="e">
        <f>#REF!+ramanagr!F11</f>
        <v>#REF!</v>
      </c>
      <c r="H11" s="141">
        <f>C11+(D11-F11)</f>
        <v>10031.442299999999</v>
      </c>
      <c r="I11" s="141">
        <f>SUM(I7:I10)</f>
        <v>247.15199999999999</v>
      </c>
      <c r="J11" s="141">
        <f>J10+J9+J8+J7</f>
        <v>5.56</v>
      </c>
      <c r="K11" s="141" t="e">
        <f>#REF!+ramanagr!J11</f>
        <v>#REF!</v>
      </c>
      <c r="L11" s="141">
        <f>L10+L9+L8+L7</f>
        <v>0</v>
      </c>
      <c r="M11" s="141" t="e">
        <f>#REF!+ramanagr!L11</f>
        <v>#REF!</v>
      </c>
      <c r="N11" s="141">
        <f>I11+(J11-L11)</f>
        <v>252.71199999999999</v>
      </c>
      <c r="O11" s="141">
        <f>SUM(O7:O10)</f>
        <v>146.95000000000002</v>
      </c>
      <c r="P11" s="141">
        <f>P10+P9+P8+P7</f>
        <v>0</v>
      </c>
      <c r="Q11" s="141" t="e">
        <f>#REF!+ramanagr!P11</f>
        <v>#REF!</v>
      </c>
      <c r="R11" s="141">
        <f>R10+R9+R8+R7</f>
        <v>0</v>
      </c>
      <c r="S11" s="141" t="e">
        <f>#REF!+ramanagr!R11</f>
        <v>#REF!</v>
      </c>
      <c r="T11" s="141">
        <f>O11+(P11-R11)</f>
        <v>146.95000000000002</v>
      </c>
      <c r="U11" s="141">
        <f>H11+N11+T11</f>
        <v>10431.104299999999</v>
      </c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0"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73"/>
  <sheetViews>
    <sheetView zoomScaleNormal="100" workbookViewId="0">
      <pane ySplit="6" topLeftCell="A7" activePane="bottomLeft" state="frozen"/>
      <selection pane="bottomLeft" activeCell="C7" sqref="C7:C50"/>
    </sheetView>
  </sheetViews>
  <sheetFormatPr defaultRowHeight="15.75" x14ac:dyDescent="0.25"/>
  <cols>
    <col min="1" max="1" width="5.7109375" style="11" customWidth="1"/>
    <col min="2" max="2" width="32" style="11" customWidth="1"/>
    <col min="3" max="3" width="18.42578125" style="11" customWidth="1"/>
    <col min="4" max="4" width="16" style="11" customWidth="1"/>
    <col min="5" max="5" width="17.85546875" style="11" customWidth="1"/>
    <col min="6" max="6" width="14" style="11" customWidth="1"/>
    <col min="7" max="7" width="18.5703125" style="11" customWidth="1"/>
    <col min="8" max="8" width="19.85546875" style="11" customWidth="1"/>
    <col min="9" max="9" width="14.7109375" style="82" bestFit="1" customWidth="1"/>
    <col min="10" max="10" width="19.85546875" style="11" customWidth="1"/>
    <col min="11" max="11" width="14.28515625" style="11" customWidth="1"/>
    <col min="12" max="12" width="16.28515625" style="11" customWidth="1"/>
    <col min="13" max="13" width="19.5703125" style="11" customWidth="1"/>
    <col min="14" max="14" width="17.5703125" style="11" customWidth="1"/>
    <col min="15" max="15" width="11.7109375" style="11" customWidth="1"/>
    <col min="16" max="16" width="15" style="75" customWidth="1"/>
    <col min="17" max="17" width="17.28515625" style="75" customWidth="1"/>
    <col min="18" max="18" width="13.140625" style="75" customWidth="1"/>
    <col min="19" max="19" width="20.28515625" style="76" customWidth="1"/>
    <col min="20" max="20" width="18.42578125" style="75" customWidth="1"/>
    <col min="21" max="21" width="22.28515625" style="75" customWidth="1"/>
    <col min="22" max="22" width="9.28515625" style="11" bestFit="1" customWidth="1"/>
    <col min="23" max="16384" width="9.140625" style="11"/>
  </cols>
  <sheetData>
    <row r="1" spans="1:22" x14ac:dyDescent="0.25">
      <c r="A1" s="346" t="s">
        <v>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</row>
    <row r="2" spans="1:22" ht="15" customHeight="1" x14ac:dyDescent="0.25">
      <c r="A2" s="348" t="s">
        <v>67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</row>
    <row r="3" spans="1:22" ht="15" customHeight="1" x14ac:dyDescent="0.25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</row>
    <row r="4" spans="1:22" s="68" customFormat="1" ht="18.75" customHeight="1" x14ac:dyDescent="0.25">
      <c r="A4" s="349" t="s">
        <v>1</v>
      </c>
      <c r="B4" s="349" t="s">
        <v>2</v>
      </c>
      <c r="C4" s="349" t="s">
        <v>3</v>
      </c>
      <c r="D4" s="349"/>
      <c r="E4" s="349"/>
      <c r="F4" s="349"/>
      <c r="G4" s="349"/>
      <c r="H4" s="349"/>
      <c r="I4" s="349" t="s">
        <v>4</v>
      </c>
      <c r="J4" s="350"/>
      <c r="K4" s="350"/>
      <c r="L4" s="350"/>
      <c r="M4" s="350"/>
      <c r="N4" s="350"/>
      <c r="O4" s="349" t="s">
        <v>5</v>
      </c>
      <c r="P4" s="350"/>
      <c r="Q4" s="350"/>
      <c r="R4" s="350"/>
      <c r="S4" s="350"/>
      <c r="T4" s="350"/>
      <c r="U4" s="93"/>
    </row>
    <row r="5" spans="1:22" s="68" customFormat="1" ht="24.75" customHeight="1" x14ac:dyDescent="0.25">
      <c r="A5" s="350"/>
      <c r="B5" s="350"/>
      <c r="C5" s="349" t="s">
        <v>6</v>
      </c>
      <c r="D5" s="349" t="s">
        <v>7</v>
      </c>
      <c r="E5" s="349"/>
      <c r="F5" s="349" t="s">
        <v>8</v>
      </c>
      <c r="G5" s="349"/>
      <c r="H5" s="353" t="s">
        <v>9</v>
      </c>
      <c r="I5" s="349" t="s">
        <v>6</v>
      </c>
      <c r="J5" s="349" t="s">
        <v>7</v>
      </c>
      <c r="K5" s="349"/>
      <c r="L5" s="349" t="s">
        <v>8</v>
      </c>
      <c r="M5" s="349"/>
      <c r="N5" s="349" t="s">
        <v>9</v>
      </c>
      <c r="O5" s="349" t="s">
        <v>6</v>
      </c>
      <c r="P5" s="349" t="s">
        <v>7</v>
      </c>
      <c r="Q5" s="349"/>
      <c r="R5" s="349" t="s">
        <v>8</v>
      </c>
      <c r="S5" s="349"/>
      <c r="T5" s="349" t="s">
        <v>9</v>
      </c>
      <c r="U5" s="349" t="s">
        <v>10</v>
      </c>
    </row>
    <row r="6" spans="1:22" s="68" customFormat="1" ht="21.75" customHeight="1" x14ac:dyDescent="0.25">
      <c r="A6" s="350"/>
      <c r="B6" s="350"/>
      <c r="C6" s="350"/>
      <c r="D6" s="92" t="s">
        <v>11</v>
      </c>
      <c r="E6" s="92" t="s">
        <v>12</v>
      </c>
      <c r="F6" s="92" t="s">
        <v>11</v>
      </c>
      <c r="G6" s="92" t="s">
        <v>12</v>
      </c>
      <c r="H6" s="354"/>
      <c r="I6" s="350"/>
      <c r="J6" s="92" t="s">
        <v>11</v>
      </c>
      <c r="K6" s="92" t="s">
        <v>12</v>
      </c>
      <c r="L6" s="92" t="s">
        <v>11</v>
      </c>
      <c r="M6" s="92" t="s">
        <v>12</v>
      </c>
      <c r="N6" s="349"/>
      <c r="O6" s="350"/>
      <c r="P6" s="92" t="s">
        <v>11</v>
      </c>
      <c r="Q6" s="92" t="s">
        <v>12</v>
      </c>
      <c r="R6" s="92" t="s">
        <v>11</v>
      </c>
      <c r="S6" s="92" t="s">
        <v>12</v>
      </c>
      <c r="T6" s="349"/>
      <c r="U6" s="349"/>
    </row>
    <row r="7" spans="1:22" ht="19.5" customHeight="1" x14ac:dyDescent="0.25">
      <c r="A7" s="93">
        <v>1</v>
      </c>
      <c r="B7" s="93" t="s">
        <v>13</v>
      </c>
      <c r="C7" s="7">
        <v>192.87</v>
      </c>
      <c r="D7" s="7">
        <v>0</v>
      </c>
      <c r="E7" s="7">
        <v>0</v>
      </c>
      <c r="F7" s="7">
        <v>0</v>
      </c>
      <c r="G7" s="7">
        <v>0</v>
      </c>
      <c r="H7" s="7">
        <f>C7+(D7-F7)</f>
        <v>192.87</v>
      </c>
      <c r="I7" s="7">
        <v>338.09</v>
      </c>
      <c r="J7" s="7">
        <v>0.84</v>
      </c>
      <c r="K7" s="7">
        <v>0.84</v>
      </c>
      <c r="L7" s="7">
        <v>0</v>
      </c>
      <c r="M7" s="7">
        <v>0</v>
      </c>
      <c r="N7" s="7">
        <f>I7+(J7-L7)</f>
        <v>338.92999999999995</v>
      </c>
      <c r="O7" s="7">
        <v>19.27</v>
      </c>
      <c r="P7" s="7">
        <v>0</v>
      </c>
      <c r="Q7" s="7">
        <v>0</v>
      </c>
      <c r="R7" s="7">
        <v>0</v>
      </c>
      <c r="S7" s="7">
        <v>0</v>
      </c>
      <c r="T7" s="7">
        <f>O7+(P7-R7)</f>
        <v>19.27</v>
      </c>
      <c r="U7" s="7">
        <f t="shared" ref="U7:U22" si="0">H7+N7+T7</f>
        <v>551.06999999999994</v>
      </c>
    </row>
    <row r="8" spans="1:22" ht="21.75" customHeight="1" x14ac:dyDescent="0.25">
      <c r="A8" s="93">
        <v>2</v>
      </c>
      <c r="B8" s="93" t="s">
        <v>65</v>
      </c>
      <c r="C8" s="7">
        <v>265.93</v>
      </c>
      <c r="D8" s="7">
        <v>1.5</v>
      </c>
      <c r="E8" s="7">
        <v>1.5</v>
      </c>
      <c r="F8" s="7">
        <v>0</v>
      </c>
      <c r="G8" s="7">
        <v>0</v>
      </c>
      <c r="H8" s="7">
        <f t="shared" ref="H8:H47" si="1">C8+(D8-F8)</f>
        <v>267.43</v>
      </c>
      <c r="I8" s="7">
        <v>220.04</v>
      </c>
      <c r="J8" s="7">
        <v>0.02</v>
      </c>
      <c r="K8" s="7">
        <v>0.02</v>
      </c>
      <c r="L8" s="7">
        <v>0</v>
      </c>
      <c r="M8" s="7">
        <v>0</v>
      </c>
      <c r="N8" s="7">
        <f t="shared" ref="N8:N47" si="2">I8+(J8-L8)</f>
        <v>220.06</v>
      </c>
      <c r="O8" s="7">
        <v>51.99</v>
      </c>
      <c r="P8" s="7">
        <v>0</v>
      </c>
      <c r="Q8" s="7">
        <v>0</v>
      </c>
      <c r="R8" s="7">
        <v>0</v>
      </c>
      <c r="S8" s="7">
        <v>0</v>
      </c>
      <c r="T8" s="7">
        <f t="shared" ref="T8:T47" si="3">O8+(P8-R8)</f>
        <v>51.99</v>
      </c>
      <c r="U8" s="7">
        <f t="shared" si="0"/>
        <v>539.48</v>
      </c>
    </row>
    <row r="9" spans="1:22" ht="17.25" customHeight="1" x14ac:dyDescent="0.25">
      <c r="A9" s="93">
        <v>3</v>
      </c>
      <c r="B9" s="93" t="s">
        <v>14</v>
      </c>
      <c r="C9" s="7" t="e">
        <f>#REF!</f>
        <v>#REF!</v>
      </c>
      <c r="D9" s="7">
        <v>0</v>
      </c>
      <c r="E9" s="7">
        <v>0</v>
      </c>
      <c r="F9" s="7">
        <v>0</v>
      </c>
      <c r="G9" s="7">
        <v>0</v>
      </c>
      <c r="H9" s="7" t="e">
        <f t="shared" si="1"/>
        <v>#REF!</v>
      </c>
      <c r="I9" s="7">
        <v>421.24</v>
      </c>
      <c r="J9" s="7">
        <v>0.87</v>
      </c>
      <c r="K9" s="7">
        <v>0.87</v>
      </c>
      <c r="L9" s="7">
        <v>0</v>
      </c>
      <c r="M9" s="7">
        <v>0</v>
      </c>
      <c r="N9" s="7">
        <f t="shared" si="2"/>
        <v>422.11</v>
      </c>
      <c r="O9" s="7">
        <v>44.81</v>
      </c>
      <c r="P9" s="100">
        <f>0.05+49.16</f>
        <v>49.209999999999994</v>
      </c>
      <c r="Q9" s="7">
        <v>0.05</v>
      </c>
      <c r="R9" s="7">
        <v>0</v>
      </c>
      <c r="S9" s="7">
        <v>0</v>
      </c>
      <c r="T9" s="7">
        <f t="shared" si="3"/>
        <v>94.02</v>
      </c>
      <c r="U9" s="7" t="e">
        <f t="shared" si="0"/>
        <v>#REF!</v>
      </c>
    </row>
    <row r="10" spans="1:22" s="16" customFormat="1" ht="19.5" customHeight="1" x14ac:dyDescent="0.25">
      <c r="A10" s="93">
        <v>4</v>
      </c>
      <c r="B10" s="89" t="s">
        <v>15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1"/>
        <v>0</v>
      </c>
      <c r="I10" s="7">
        <v>346.99</v>
      </c>
      <c r="J10" s="7">
        <v>0</v>
      </c>
      <c r="K10" s="7">
        <v>0</v>
      </c>
      <c r="L10" s="7">
        <v>0</v>
      </c>
      <c r="M10" s="7">
        <v>0</v>
      </c>
      <c r="N10" s="7">
        <f t="shared" si="2"/>
        <v>346.99</v>
      </c>
      <c r="O10" s="7">
        <v>0.2</v>
      </c>
      <c r="P10" s="7">
        <v>0</v>
      </c>
      <c r="Q10" s="7">
        <v>0</v>
      </c>
      <c r="R10" s="7">
        <v>0</v>
      </c>
      <c r="S10" s="7">
        <v>0</v>
      </c>
      <c r="T10" s="7">
        <f t="shared" si="3"/>
        <v>0.2</v>
      </c>
      <c r="U10" s="7">
        <f t="shared" si="0"/>
        <v>347.19</v>
      </c>
      <c r="V10" s="14"/>
    </row>
    <row r="11" spans="1:22" ht="25.5" customHeight="1" x14ac:dyDescent="0.25">
      <c r="A11" s="92"/>
      <c r="B11" s="87" t="s">
        <v>16</v>
      </c>
      <c r="C11" s="55" t="e">
        <f>SUM(C7:C10)</f>
        <v>#REF!</v>
      </c>
      <c r="D11" s="14">
        <f>SUM(D7:D10)</f>
        <v>1.5</v>
      </c>
      <c r="E11" s="14">
        <f>SUM(E7:E10)</f>
        <v>1.5</v>
      </c>
      <c r="F11" s="14">
        <f>SUM(F7:F10)</f>
        <v>0</v>
      </c>
      <c r="G11" s="14">
        <f>SUM(G7:G10)</f>
        <v>0</v>
      </c>
      <c r="H11" s="55" t="e">
        <f t="shared" si="1"/>
        <v>#REF!</v>
      </c>
      <c r="I11" s="55">
        <f>SUM(I7:I10)</f>
        <v>1326.3600000000001</v>
      </c>
      <c r="J11" s="14">
        <f t="shared" ref="J11:S11" si="4">SUM(J7:J10)</f>
        <v>1.73</v>
      </c>
      <c r="K11" s="14">
        <f t="shared" si="4"/>
        <v>1.73</v>
      </c>
      <c r="L11" s="14">
        <f t="shared" si="4"/>
        <v>0</v>
      </c>
      <c r="M11" s="14">
        <f t="shared" si="4"/>
        <v>0</v>
      </c>
      <c r="N11" s="55">
        <f t="shared" si="2"/>
        <v>1328.0900000000001</v>
      </c>
      <c r="O11" s="55">
        <f>SUM(O7:O10)</f>
        <v>116.27000000000001</v>
      </c>
      <c r="P11" s="14">
        <f t="shared" si="4"/>
        <v>49.209999999999994</v>
      </c>
      <c r="Q11" s="14">
        <f t="shared" si="4"/>
        <v>0.05</v>
      </c>
      <c r="R11" s="14">
        <f t="shared" si="4"/>
        <v>0</v>
      </c>
      <c r="S11" s="14">
        <f t="shared" si="4"/>
        <v>0</v>
      </c>
      <c r="T11" s="55">
        <f t="shared" si="3"/>
        <v>165.48000000000002</v>
      </c>
      <c r="U11" s="55" t="e">
        <f t="shared" si="0"/>
        <v>#REF!</v>
      </c>
    </row>
    <row r="12" spans="1:22" ht="19.5" customHeight="1" x14ac:dyDescent="0.25">
      <c r="A12" s="93">
        <v>5</v>
      </c>
      <c r="B12" s="93" t="s">
        <v>17</v>
      </c>
      <c r="C12" s="7">
        <v>567.24</v>
      </c>
      <c r="D12" s="7">
        <v>0</v>
      </c>
      <c r="E12" s="7">
        <v>0</v>
      </c>
      <c r="F12" s="7">
        <v>0</v>
      </c>
      <c r="G12" s="7">
        <v>0</v>
      </c>
      <c r="H12" s="7">
        <f t="shared" si="1"/>
        <v>567.24</v>
      </c>
      <c r="I12" s="7">
        <v>675.76</v>
      </c>
      <c r="J12" s="7">
        <v>0.97</v>
      </c>
      <c r="K12" s="7">
        <v>0.97</v>
      </c>
      <c r="L12" s="7">
        <v>0</v>
      </c>
      <c r="M12" s="7">
        <v>0</v>
      </c>
      <c r="N12" s="7">
        <f t="shared" si="2"/>
        <v>676.73</v>
      </c>
      <c r="O12" s="7">
        <v>40.86</v>
      </c>
      <c r="P12" s="7">
        <v>0</v>
      </c>
      <c r="Q12" s="7">
        <v>0</v>
      </c>
      <c r="R12" s="7">
        <v>0</v>
      </c>
      <c r="S12" s="7">
        <v>0</v>
      </c>
      <c r="T12" s="7">
        <f t="shared" si="3"/>
        <v>40.86</v>
      </c>
      <c r="U12" s="7">
        <f t="shared" si="0"/>
        <v>1284.83</v>
      </c>
    </row>
    <row r="13" spans="1:22" ht="21" customHeight="1" x14ac:dyDescent="0.25">
      <c r="A13" s="93">
        <v>6</v>
      </c>
      <c r="B13" s="93" t="s">
        <v>18</v>
      </c>
      <c r="C13" s="7" t="e">
        <f>#REF!</f>
        <v>#REF!</v>
      </c>
      <c r="D13" s="7">
        <v>0.74</v>
      </c>
      <c r="E13" s="7">
        <v>0.74</v>
      </c>
      <c r="F13" s="7">
        <v>0</v>
      </c>
      <c r="G13" s="7">
        <v>0</v>
      </c>
      <c r="H13" s="7" t="e">
        <f t="shared" si="1"/>
        <v>#REF!</v>
      </c>
      <c r="I13" s="7">
        <v>481.37</v>
      </c>
      <c r="J13" s="7">
        <v>0.24</v>
      </c>
      <c r="K13" s="7">
        <v>0.24</v>
      </c>
      <c r="L13" s="7">
        <v>0</v>
      </c>
      <c r="M13" s="7">
        <v>0</v>
      </c>
      <c r="N13" s="7">
        <f t="shared" si="2"/>
        <v>481.61</v>
      </c>
      <c r="O13" s="7">
        <v>23.08</v>
      </c>
      <c r="P13" s="100">
        <f>0.14+49.16</f>
        <v>49.3</v>
      </c>
      <c r="Q13" s="7">
        <v>0.14000000000000001</v>
      </c>
      <c r="R13" s="7">
        <v>0</v>
      </c>
      <c r="S13" s="7">
        <v>0</v>
      </c>
      <c r="T13" s="7">
        <f t="shared" si="3"/>
        <v>72.38</v>
      </c>
      <c r="U13" s="7" t="e">
        <f t="shared" si="0"/>
        <v>#REF!</v>
      </c>
    </row>
    <row r="14" spans="1:22" s="16" customFormat="1" ht="19.5" customHeight="1" x14ac:dyDescent="0.25">
      <c r="A14" s="93">
        <v>7</v>
      </c>
      <c r="B14" s="93" t="s">
        <v>19</v>
      </c>
      <c r="C14" s="7" t="e">
        <f>#REF!</f>
        <v>#REF!</v>
      </c>
      <c r="D14" s="7">
        <v>1.75</v>
      </c>
      <c r="E14" s="7">
        <v>1.75</v>
      </c>
      <c r="F14" s="7">
        <v>0</v>
      </c>
      <c r="G14" s="7">
        <v>0</v>
      </c>
      <c r="H14" s="7" t="e">
        <f t="shared" si="1"/>
        <v>#REF!</v>
      </c>
      <c r="I14" s="7" t="e">
        <f>#REF!</f>
        <v>#REF!</v>
      </c>
      <c r="J14" s="7">
        <v>1.72</v>
      </c>
      <c r="K14" s="7">
        <v>1.72</v>
      </c>
      <c r="L14" s="7">
        <v>0</v>
      </c>
      <c r="M14" s="7">
        <v>0</v>
      </c>
      <c r="N14" s="7" t="e">
        <f t="shared" si="2"/>
        <v>#REF!</v>
      </c>
      <c r="O14" s="7">
        <v>66.510000000000005</v>
      </c>
      <c r="P14" s="7">
        <v>0</v>
      </c>
      <c r="Q14" s="7">
        <v>0</v>
      </c>
      <c r="R14" s="7">
        <v>0</v>
      </c>
      <c r="S14" s="7">
        <v>0</v>
      </c>
      <c r="T14" s="7">
        <f t="shared" si="3"/>
        <v>66.510000000000005</v>
      </c>
      <c r="U14" s="7" t="e">
        <f t="shared" si="0"/>
        <v>#REF!</v>
      </c>
      <c r="V14" s="94"/>
    </row>
    <row r="15" spans="1:22" ht="21" customHeight="1" x14ac:dyDescent="0.25">
      <c r="A15" s="92"/>
      <c r="B15" s="87" t="s">
        <v>20</v>
      </c>
      <c r="C15" s="55" t="e">
        <f>SUM(C12:C14)</f>
        <v>#REF!</v>
      </c>
      <c r="D15" s="14">
        <f>SUM(D12:D14)</f>
        <v>2.4900000000000002</v>
      </c>
      <c r="E15" s="14">
        <f>SUM(E12:E14)</f>
        <v>2.4900000000000002</v>
      </c>
      <c r="F15" s="14">
        <f>SUM(F12:F14)</f>
        <v>0</v>
      </c>
      <c r="G15" s="14">
        <f>SUM(G12:G14)</f>
        <v>0</v>
      </c>
      <c r="H15" s="55" t="e">
        <f>C15+(D15-F15)</f>
        <v>#REF!</v>
      </c>
      <c r="I15" s="55" t="e">
        <f>SUM(I12:I14)</f>
        <v>#REF!</v>
      </c>
      <c r="J15" s="14">
        <f>J14+J13+J12</f>
        <v>2.9299999999999997</v>
      </c>
      <c r="K15" s="14">
        <f>K14+K13+K12</f>
        <v>2.9299999999999997</v>
      </c>
      <c r="L15" s="14">
        <f t="shared" ref="L15:S15" si="5">L14+L13+L12</f>
        <v>0</v>
      </c>
      <c r="M15" s="14">
        <f t="shared" si="5"/>
        <v>0</v>
      </c>
      <c r="N15" s="55" t="e">
        <f t="shared" si="2"/>
        <v>#REF!</v>
      </c>
      <c r="O15" s="55">
        <f>SUM(O12:O14)</f>
        <v>130.44999999999999</v>
      </c>
      <c r="P15" s="14">
        <f t="shared" si="5"/>
        <v>49.3</v>
      </c>
      <c r="Q15" s="14">
        <f t="shared" si="5"/>
        <v>0.14000000000000001</v>
      </c>
      <c r="R15" s="14">
        <f t="shared" si="5"/>
        <v>0</v>
      </c>
      <c r="S15" s="14">
        <f t="shared" si="5"/>
        <v>0</v>
      </c>
      <c r="T15" s="55">
        <f t="shared" si="3"/>
        <v>179.75</v>
      </c>
      <c r="U15" s="55" t="e">
        <f t="shared" si="0"/>
        <v>#REF!</v>
      </c>
    </row>
    <row r="16" spans="1:22" s="24" customFormat="1" ht="21.75" customHeight="1" x14ac:dyDescent="0.25">
      <c r="A16" s="93">
        <v>8</v>
      </c>
      <c r="B16" s="93" t="s">
        <v>21</v>
      </c>
      <c r="C16" s="7">
        <v>968.202</v>
      </c>
      <c r="D16" s="7">
        <v>0</v>
      </c>
      <c r="E16" s="7">
        <v>0</v>
      </c>
      <c r="F16" s="7">
        <v>0</v>
      </c>
      <c r="G16" s="7">
        <v>0</v>
      </c>
      <c r="H16" s="7">
        <f t="shared" si="1"/>
        <v>968.202</v>
      </c>
      <c r="I16" s="7">
        <v>76.02</v>
      </c>
      <c r="J16" s="7">
        <v>0.8</v>
      </c>
      <c r="K16" s="7">
        <v>0.8</v>
      </c>
      <c r="L16" s="7">
        <v>0</v>
      </c>
      <c r="M16" s="7">
        <v>0</v>
      </c>
      <c r="N16" s="7">
        <f t="shared" si="2"/>
        <v>76.819999999999993</v>
      </c>
      <c r="O16" s="7">
        <v>246.57</v>
      </c>
      <c r="P16" s="7">
        <v>0</v>
      </c>
      <c r="Q16" s="7">
        <v>0</v>
      </c>
      <c r="R16" s="7">
        <v>0</v>
      </c>
      <c r="S16" s="7">
        <v>0</v>
      </c>
      <c r="T16" s="7">
        <f t="shared" si="3"/>
        <v>246.57</v>
      </c>
      <c r="U16" s="7">
        <f t="shared" si="0"/>
        <v>1291.5919999999999</v>
      </c>
    </row>
    <row r="17" spans="1:22" ht="21.75" customHeight="1" x14ac:dyDescent="0.25">
      <c r="A17" s="86">
        <v>9</v>
      </c>
      <c r="B17" s="90" t="s">
        <v>22</v>
      </c>
      <c r="C17" s="20">
        <v>197.16</v>
      </c>
      <c r="D17" s="20">
        <v>0.2</v>
      </c>
      <c r="E17" s="7">
        <v>0.2</v>
      </c>
      <c r="F17" s="20">
        <v>0</v>
      </c>
      <c r="G17" s="7">
        <v>0</v>
      </c>
      <c r="H17" s="20">
        <f t="shared" si="1"/>
        <v>197.35999999999999</v>
      </c>
      <c r="I17" s="20">
        <v>317.48</v>
      </c>
      <c r="J17" s="20">
        <v>0</v>
      </c>
      <c r="K17" s="7">
        <v>0</v>
      </c>
      <c r="L17" s="20">
        <v>0</v>
      </c>
      <c r="M17" s="7">
        <v>0</v>
      </c>
      <c r="N17" s="20">
        <f t="shared" si="2"/>
        <v>317.48</v>
      </c>
      <c r="O17" s="20">
        <v>18.649999999999999</v>
      </c>
      <c r="P17" s="101">
        <f>0.23+49.16</f>
        <v>49.389999999999993</v>
      </c>
      <c r="Q17" s="7">
        <v>0.23</v>
      </c>
      <c r="R17" s="7">
        <v>0</v>
      </c>
      <c r="S17" s="7">
        <v>0</v>
      </c>
      <c r="T17" s="20">
        <f t="shared" si="3"/>
        <v>68.039999999999992</v>
      </c>
      <c r="U17" s="7">
        <f t="shared" si="0"/>
        <v>582.88</v>
      </c>
    </row>
    <row r="18" spans="1:22" s="16" customFormat="1" ht="19.5" customHeight="1" x14ac:dyDescent="0.25">
      <c r="A18" s="93">
        <v>10</v>
      </c>
      <c r="B18" s="89" t="s">
        <v>23</v>
      </c>
      <c r="C18" s="7">
        <v>188.01499999999999</v>
      </c>
      <c r="D18" s="7">
        <v>0.03</v>
      </c>
      <c r="E18" s="7">
        <v>0.03</v>
      </c>
      <c r="F18" s="7">
        <v>0</v>
      </c>
      <c r="G18" s="7">
        <v>0</v>
      </c>
      <c r="H18" s="7">
        <f t="shared" si="1"/>
        <v>188.04499999999999</v>
      </c>
      <c r="I18" s="7">
        <v>326.55</v>
      </c>
      <c r="J18" s="7">
        <v>0.41</v>
      </c>
      <c r="K18" s="7">
        <v>0.41</v>
      </c>
      <c r="L18" s="7">
        <v>0</v>
      </c>
      <c r="M18" s="7">
        <v>0</v>
      </c>
      <c r="N18" s="7">
        <f t="shared" si="2"/>
        <v>326.96000000000004</v>
      </c>
      <c r="O18" s="7">
        <v>38.869999999999997</v>
      </c>
      <c r="P18" s="7">
        <v>0</v>
      </c>
      <c r="Q18" s="7">
        <v>0</v>
      </c>
      <c r="R18" s="7">
        <v>0</v>
      </c>
      <c r="S18" s="7">
        <v>0</v>
      </c>
      <c r="T18" s="7">
        <f t="shared" si="3"/>
        <v>38.869999999999997</v>
      </c>
      <c r="U18" s="7">
        <f t="shared" si="0"/>
        <v>553.875</v>
      </c>
      <c r="V18" s="94"/>
    </row>
    <row r="19" spans="1:22" ht="19.5" customHeight="1" x14ac:dyDescent="0.25">
      <c r="A19" s="92"/>
      <c r="B19" s="87" t="s">
        <v>24</v>
      </c>
      <c r="C19" s="55">
        <f>SUM(C16:C18)</f>
        <v>1353.377</v>
      </c>
      <c r="D19" s="14">
        <f>SUM(D16:D18)</f>
        <v>0.23</v>
      </c>
      <c r="E19" s="14">
        <f>SUM(E16:E18)</f>
        <v>0.23</v>
      </c>
      <c r="F19" s="14">
        <v>0</v>
      </c>
      <c r="G19" s="14">
        <v>0</v>
      </c>
      <c r="H19" s="55">
        <f t="shared" si="1"/>
        <v>1353.607</v>
      </c>
      <c r="I19" s="55">
        <f>SUM(I16:I18)</f>
        <v>720.05</v>
      </c>
      <c r="J19" s="14">
        <f>J16+J17+J18</f>
        <v>1.21</v>
      </c>
      <c r="K19" s="14">
        <f t="shared" ref="K19:S19" si="6">K16+K17+K18</f>
        <v>1.21</v>
      </c>
      <c r="L19" s="14">
        <f t="shared" si="6"/>
        <v>0</v>
      </c>
      <c r="M19" s="14">
        <v>0</v>
      </c>
      <c r="N19" s="55">
        <f t="shared" si="2"/>
        <v>721.26</v>
      </c>
      <c r="O19" s="55">
        <f>SUM(O16:O18)</f>
        <v>304.08999999999997</v>
      </c>
      <c r="P19" s="14">
        <f t="shared" si="6"/>
        <v>49.389999999999993</v>
      </c>
      <c r="Q19" s="14">
        <f t="shared" si="6"/>
        <v>0.23</v>
      </c>
      <c r="R19" s="14">
        <f t="shared" si="6"/>
        <v>0</v>
      </c>
      <c r="S19" s="14">
        <f t="shared" si="6"/>
        <v>0</v>
      </c>
      <c r="T19" s="55">
        <f t="shared" si="3"/>
        <v>353.47999999999996</v>
      </c>
      <c r="U19" s="55">
        <f t="shared" si="0"/>
        <v>2428.3470000000002</v>
      </c>
    </row>
    <row r="20" spans="1:22" ht="21" customHeight="1" x14ac:dyDescent="0.25">
      <c r="A20" s="93">
        <v>11</v>
      </c>
      <c r="B20" s="93" t="s">
        <v>25</v>
      </c>
      <c r="C20" s="7">
        <v>749.14</v>
      </c>
      <c r="D20" s="7">
        <v>0.93</v>
      </c>
      <c r="E20" s="7">
        <v>0.93</v>
      </c>
      <c r="F20" s="7">
        <v>0.1</v>
      </c>
      <c r="G20" s="7">
        <v>0.1</v>
      </c>
      <c r="H20" s="7">
        <f t="shared" si="1"/>
        <v>749.97</v>
      </c>
      <c r="I20" s="7">
        <v>350.28</v>
      </c>
      <c r="J20" s="7">
        <v>0.47</v>
      </c>
      <c r="K20" s="7">
        <v>0.47</v>
      </c>
      <c r="L20" s="7">
        <v>0</v>
      </c>
      <c r="M20" s="7">
        <v>0</v>
      </c>
      <c r="N20" s="7">
        <f t="shared" si="2"/>
        <v>350.75</v>
      </c>
      <c r="O20" s="7">
        <v>40.74</v>
      </c>
      <c r="P20" s="7">
        <v>0</v>
      </c>
      <c r="Q20" s="7">
        <v>0</v>
      </c>
      <c r="R20" s="7">
        <v>0</v>
      </c>
      <c r="S20" s="7">
        <v>0</v>
      </c>
      <c r="T20" s="7">
        <f t="shared" si="3"/>
        <v>40.74</v>
      </c>
      <c r="U20" s="7">
        <f t="shared" si="0"/>
        <v>1141.46</v>
      </c>
    </row>
    <row r="21" spans="1:22" ht="17.25" customHeight="1" x14ac:dyDescent="0.25">
      <c r="A21" s="93">
        <v>12</v>
      </c>
      <c r="B21" s="93" t="s">
        <v>26</v>
      </c>
      <c r="C21" s="7">
        <v>119.97</v>
      </c>
      <c r="D21" s="7">
        <v>0.54</v>
      </c>
      <c r="E21" s="7">
        <v>0.54</v>
      </c>
      <c r="F21" s="7">
        <v>0</v>
      </c>
      <c r="G21" s="7">
        <v>0</v>
      </c>
      <c r="H21" s="7">
        <f t="shared" si="1"/>
        <v>120.51</v>
      </c>
      <c r="I21" s="7">
        <v>379.89</v>
      </c>
      <c r="J21" s="7">
        <v>0.53</v>
      </c>
      <c r="K21" s="7">
        <v>0.53</v>
      </c>
      <c r="L21" s="7">
        <v>0</v>
      </c>
      <c r="M21" s="7">
        <v>0</v>
      </c>
      <c r="N21" s="7">
        <f t="shared" si="2"/>
        <v>380.41999999999996</v>
      </c>
      <c r="O21" s="7">
        <v>39.15</v>
      </c>
      <c r="P21" s="7">
        <v>0</v>
      </c>
      <c r="Q21" s="7">
        <v>0</v>
      </c>
      <c r="R21" s="7">
        <v>0</v>
      </c>
      <c r="S21" s="7">
        <v>0</v>
      </c>
      <c r="T21" s="7">
        <f t="shared" si="3"/>
        <v>39.15</v>
      </c>
      <c r="U21" s="7">
        <f t="shared" si="0"/>
        <v>540.07999999999993</v>
      </c>
    </row>
    <row r="22" spans="1:22" s="16" customFormat="1" ht="25.5" customHeight="1" x14ac:dyDescent="0.25">
      <c r="A22" s="93">
        <v>13</v>
      </c>
      <c r="B22" s="93" t="s">
        <v>27</v>
      </c>
      <c r="C22" s="7">
        <v>449.91</v>
      </c>
      <c r="D22" s="7">
        <v>0.21</v>
      </c>
      <c r="E22" s="7">
        <v>0.21</v>
      </c>
      <c r="F22" s="7">
        <v>0</v>
      </c>
      <c r="G22" s="7">
        <v>0</v>
      </c>
      <c r="H22" s="7">
        <f t="shared" si="1"/>
        <v>450.12</v>
      </c>
      <c r="I22" s="7">
        <v>174.26</v>
      </c>
      <c r="J22" s="7">
        <v>0</v>
      </c>
      <c r="K22" s="7">
        <v>0</v>
      </c>
      <c r="L22" s="7">
        <v>0</v>
      </c>
      <c r="M22" s="7">
        <v>0</v>
      </c>
      <c r="N22" s="7">
        <f t="shared" si="2"/>
        <v>174.26</v>
      </c>
      <c r="O22" s="7">
        <v>15.3</v>
      </c>
      <c r="P22" s="7">
        <v>0</v>
      </c>
      <c r="Q22" s="7">
        <v>0</v>
      </c>
      <c r="R22" s="7">
        <v>0</v>
      </c>
      <c r="S22" s="7">
        <v>0</v>
      </c>
      <c r="T22" s="7">
        <f t="shared" si="3"/>
        <v>15.3</v>
      </c>
      <c r="U22" s="7">
        <f t="shared" si="0"/>
        <v>639.67999999999995</v>
      </c>
      <c r="V22" s="94"/>
    </row>
    <row r="23" spans="1:22" s="16" customFormat="1" ht="19.5" customHeight="1" x14ac:dyDescent="0.25">
      <c r="A23" s="92"/>
      <c r="B23" s="87" t="s">
        <v>28</v>
      </c>
      <c r="C23" s="14">
        <f>SUM(C20:C22)</f>
        <v>1319.02</v>
      </c>
      <c r="D23" s="14">
        <f>SUM(D20:D22)</f>
        <v>1.6800000000000002</v>
      </c>
      <c r="E23" s="14">
        <f>SUM(E20:E22)</f>
        <v>1.6800000000000002</v>
      </c>
      <c r="F23" s="14">
        <f>SUM(F20:F22)</f>
        <v>0.1</v>
      </c>
      <c r="G23" s="14">
        <f>SUM(G20:G22)</f>
        <v>0.1</v>
      </c>
      <c r="H23" s="55">
        <f t="shared" si="1"/>
        <v>1320.6</v>
      </c>
      <c r="I23" s="14">
        <f>SUM(I20:I22)</f>
        <v>904.43</v>
      </c>
      <c r="J23" s="14">
        <f>SUM(J20:J22)</f>
        <v>1</v>
      </c>
      <c r="K23" s="14">
        <f>SUM(K20:K22)</f>
        <v>1</v>
      </c>
      <c r="L23" s="14">
        <f>SUM(L20:L22)</f>
        <v>0</v>
      </c>
      <c r="M23" s="14">
        <f>SUM(M20:M22)</f>
        <v>0</v>
      </c>
      <c r="N23" s="55">
        <f t="shared" si="2"/>
        <v>905.43</v>
      </c>
      <c r="O23" s="14">
        <f>SUM(O20:O22)</f>
        <v>95.19</v>
      </c>
      <c r="P23" s="14">
        <f>SUM(P20:P22)</f>
        <v>0</v>
      </c>
      <c r="Q23" s="14">
        <f>SUM(Q20:Q22)</f>
        <v>0</v>
      </c>
      <c r="R23" s="14">
        <f>SUM(R20:R22)</f>
        <v>0</v>
      </c>
      <c r="S23" s="14">
        <f>SUM(S20:S22)</f>
        <v>0</v>
      </c>
      <c r="T23" s="55">
        <f t="shared" si="3"/>
        <v>95.19</v>
      </c>
      <c r="U23" s="14">
        <f t="shared" ref="U23:U47" si="7">H23+N23+T23</f>
        <v>2321.2199999999998</v>
      </c>
      <c r="V23" s="94"/>
    </row>
    <row r="24" spans="1:22" ht="18" customHeight="1" x14ac:dyDescent="0.25">
      <c r="A24" s="92"/>
      <c r="B24" s="92" t="s">
        <v>29</v>
      </c>
      <c r="C24" s="14" t="e">
        <f t="shared" ref="C24:U24" si="8">C23+C19+C15+C11</f>
        <v>#REF!</v>
      </c>
      <c r="D24" s="14">
        <f t="shared" si="8"/>
        <v>5.9</v>
      </c>
      <c r="E24" s="14">
        <f t="shared" si="8"/>
        <v>5.9</v>
      </c>
      <c r="F24" s="14">
        <f t="shared" si="8"/>
        <v>0.1</v>
      </c>
      <c r="G24" s="14">
        <f t="shared" si="8"/>
        <v>0.1</v>
      </c>
      <c r="H24" s="14" t="e">
        <f t="shared" si="8"/>
        <v>#REF!</v>
      </c>
      <c r="I24" s="14" t="e">
        <f t="shared" si="8"/>
        <v>#REF!</v>
      </c>
      <c r="J24" s="14">
        <f t="shared" si="8"/>
        <v>6.8699999999999992</v>
      </c>
      <c r="K24" s="14">
        <f t="shared" si="8"/>
        <v>6.8699999999999992</v>
      </c>
      <c r="L24" s="14">
        <f t="shared" si="8"/>
        <v>0</v>
      </c>
      <c r="M24" s="14">
        <f t="shared" si="8"/>
        <v>0</v>
      </c>
      <c r="N24" s="14" t="e">
        <f t="shared" si="8"/>
        <v>#REF!</v>
      </c>
      <c r="O24" s="14">
        <f t="shared" si="8"/>
        <v>646</v>
      </c>
      <c r="P24" s="14">
        <f t="shared" si="8"/>
        <v>147.89999999999998</v>
      </c>
      <c r="Q24" s="14">
        <f t="shared" si="8"/>
        <v>0.42</v>
      </c>
      <c r="R24" s="14">
        <f t="shared" si="8"/>
        <v>0</v>
      </c>
      <c r="S24" s="14">
        <f t="shared" si="8"/>
        <v>0</v>
      </c>
      <c r="T24" s="14">
        <f t="shared" si="8"/>
        <v>793.9</v>
      </c>
      <c r="U24" s="14" t="e">
        <f t="shared" si="8"/>
        <v>#REF!</v>
      </c>
    </row>
    <row r="25" spans="1:22" ht="27" customHeight="1" x14ac:dyDescent="0.25">
      <c r="A25" s="93">
        <v>15</v>
      </c>
      <c r="B25" s="89" t="s">
        <v>30</v>
      </c>
      <c r="C25" s="7">
        <v>4000.8</v>
      </c>
      <c r="D25" s="7">
        <v>51.37</v>
      </c>
      <c r="E25" s="7">
        <v>51.37</v>
      </c>
      <c r="F25" s="7">
        <v>0</v>
      </c>
      <c r="G25" s="7">
        <v>0</v>
      </c>
      <c r="H25" s="7">
        <f t="shared" si="1"/>
        <v>4052.17</v>
      </c>
      <c r="I25" s="7">
        <v>55.4</v>
      </c>
      <c r="J25" s="7">
        <v>0</v>
      </c>
      <c r="K25" s="7">
        <v>0</v>
      </c>
      <c r="L25" s="7">
        <v>0</v>
      </c>
      <c r="M25" s="7">
        <v>0</v>
      </c>
      <c r="N25" s="7">
        <f t="shared" si="2"/>
        <v>55.4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f t="shared" si="3"/>
        <v>0</v>
      </c>
      <c r="U25" s="7">
        <f t="shared" si="7"/>
        <v>4107.57</v>
      </c>
    </row>
    <row r="26" spans="1:22" s="16" customFormat="1" ht="19.5" customHeight="1" x14ac:dyDescent="0.25">
      <c r="A26" s="93">
        <v>16</v>
      </c>
      <c r="B26" s="93" t="s">
        <v>31</v>
      </c>
      <c r="C26" s="91">
        <v>4869.3599999999997</v>
      </c>
      <c r="D26" s="7">
        <v>6.63</v>
      </c>
      <c r="E26" s="7">
        <v>6.63</v>
      </c>
      <c r="F26" s="7">
        <v>0</v>
      </c>
      <c r="G26" s="7">
        <v>0</v>
      </c>
      <c r="H26" s="7">
        <f t="shared" si="1"/>
        <v>4875.99</v>
      </c>
      <c r="I26" s="7">
        <v>518.59</v>
      </c>
      <c r="J26" s="7">
        <v>0.32</v>
      </c>
      <c r="K26" s="7">
        <v>0.32</v>
      </c>
      <c r="L26" s="7">
        <v>0</v>
      </c>
      <c r="M26" s="7">
        <v>0</v>
      </c>
      <c r="N26" s="7">
        <f t="shared" si="2"/>
        <v>518.91000000000008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f t="shared" si="3"/>
        <v>0</v>
      </c>
      <c r="U26" s="7">
        <f t="shared" si="7"/>
        <v>5394.9</v>
      </c>
      <c r="V26" s="94"/>
    </row>
    <row r="27" spans="1:22" ht="19.5" customHeight="1" x14ac:dyDescent="0.25">
      <c r="A27" s="92"/>
      <c r="B27" s="87" t="s">
        <v>32</v>
      </c>
      <c r="C27" s="55">
        <f>SUM(C25:C26)</f>
        <v>8870.16</v>
      </c>
      <c r="D27" s="14">
        <f>D26+D25</f>
        <v>58</v>
      </c>
      <c r="E27" s="14">
        <f>E26+E25</f>
        <v>58</v>
      </c>
      <c r="F27" s="14">
        <f>F26+F25</f>
        <v>0</v>
      </c>
      <c r="G27" s="14">
        <f>G26+G25</f>
        <v>0</v>
      </c>
      <c r="H27" s="55">
        <f>C27+(D27-F27)</f>
        <v>8928.16</v>
      </c>
      <c r="I27" s="55">
        <f>SUM(I25:I26)</f>
        <v>573.99</v>
      </c>
      <c r="J27" s="14">
        <f>J26+J25</f>
        <v>0.32</v>
      </c>
      <c r="K27" s="14">
        <f>K26+K25</f>
        <v>0.32</v>
      </c>
      <c r="L27" s="14">
        <f t="shared" ref="L27:S27" si="9">L26+L25</f>
        <v>0</v>
      </c>
      <c r="M27" s="14">
        <f t="shared" si="9"/>
        <v>0</v>
      </c>
      <c r="N27" s="55">
        <f t="shared" si="2"/>
        <v>574.31000000000006</v>
      </c>
      <c r="O27" s="14">
        <f>SUM(O25:O26)</f>
        <v>0</v>
      </c>
      <c r="P27" s="14">
        <f t="shared" si="9"/>
        <v>0</v>
      </c>
      <c r="Q27" s="14">
        <f t="shared" si="9"/>
        <v>0</v>
      </c>
      <c r="R27" s="14">
        <f t="shared" si="9"/>
        <v>0</v>
      </c>
      <c r="S27" s="14">
        <f t="shared" si="9"/>
        <v>0</v>
      </c>
      <c r="T27" s="14">
        <f t="shared" si="3"/>
        <v>0</v>
      </c>
      <c r="U27" s="14">
        <f t="shared" si="7"/>
        <v>9502.4699999999993</v>
      </c>
    </row>
    <row r="28" spans="1:22" ht="21.75" customHeight="1" x14ac:dyDescent="0.25">
      <c r="A28" s="93">
        <v>17</v>
      </c>
      <c r="B28" s="89" t="s">
        <v>33</v>
      </c>
      <c r="C28" s="7">
        <v>2978.1</v>
      </c>
      <c r="D28" s="7">
        <v>21.75</v>
      </c>
      <c r="E28" s="7">
        <v>21.75</v>
      </c>
      <c r="F28" s="7">
        <v>0</v>
      </c>
      <c r="G28" s="7">
        <v>0</v>
      </c>
      <c r="H28" s="7">
        <f t="shared" si="1"/>
        <v>2999.85</v>
      </c>
      <c r="I28" s="7">
        <v>1.25</v>
      </c>
      <c r="J28" s="7">
        <v>0</v>
      </c>
      <c r="K28" s="7">
        <v>0</v>
      </c>
      <c r="L28" s="7">
        <v>0</v>
      </c>
      <c r="M28" s="7">
        <v>0</v>
      </c>
      <c r="N28" s="7">
        <f t="shared" si="2"/>
        <v>1.25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f t="shared" si="3"/>
        <v>0</v>
      </c>
      <c r="U28" s="7">
        <f t="shared" si="7"/>
        <v>3001.1</v>
      </c>
    </row>
    <row r="29" spans="1:22" ht="20.25" customHeight="1" x14ac:dyDescent="0.25">
      <c r="A29" s="93">
        <v>18</v>
      </c>
      <c r="B29" s="89" t="s">
        <v>64</v>
      </c>
      <c r="C29" s="7">
        <v>3034.84</v>
      </c>
      <c r="D29" s="7">
        <v>22.02</v>
      </c>
      <c r="E29" s="7">
        <v>22.02</v>
      </c>
      <c r="F29" s="7">
        <v>0</v>
      </c>
      <c r="G29" s="7">
        <v>0</v>
      </c>
      <c r="H29" s="7">
        <f t="shared" si="1"/>
        <v>3056.86</v>
      </c>
      <c r="I29" s="7">
        <v>10.039999999999999</v>
      </c>
      <c r="J29" s="7">
        <v>1.6</v>
      </c>
      <c r="K29" s="7">
        <v>1.6</v>
      </c>
      <c r="L29" s="7">
        <v>0</v>
      </c>
      <c r="M29" s="7">
        <v>0</v>
      </c>
      <c r="N29" s="7">
        <f t="shared" si="2"/>
        <v>11.639999999999999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f t="shared" si="3"/>
        <v>0</v>
      </c>
      <c r="U29" s="7">
        <f t="shared" si="7"/>
        <v>3068.5</v>
      </c>
    </row>
    <row r="30" spans="1:22" s="16" customFormat="1" ht="24.75" customHeight="1" x14ac:dyDescent="0.25">
      <c r="A30" s="93">
        <v>19</v>
      </c>
      <c r="B30" s="89" t="s">
        <v>34</v>
      </c>
      <c r="C30" s="7">
        <v>3800.72</v>
      </c>
      <c r="D30" s="7">
        <v>5.57</v>
      </c>
      <c r="E30" s="7">
        <v>5.57</v>
      </c>
      <c r="F30" s="7">
        <v>0</v>
      </c>
      <c r="G30" s="7">
        <v>0</v>
      </c>
      <c r="H30" s="7">
        <f t="shared" si="1"/>
        <v>3806.29</v>
      </c>
      <c r="I30" s="7">
        <v>18.100000000000001</v>
      </c>
      <c r="J30" s="7">
        <v>0</v>
      </c>
      <c r="K30" s="7">
        <v>0</v>
      </c>
      <c r="L30" s="7">
        <v>0</v>
      </c>
      <c r="M30" s="7">
        <v>0</v>
      </c>
      <c r="N30" s="7">
        <f t="shared" si="2"/>
        <v>18.100000000000001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f t="shared" si="3"/>
        <v>0</v>
      </c>
      <c r="U30" s="7">
        <f t="shared" si="7"/>
        <v>3824.39</v>
      </c>
      <c r="V30" s="94"/>
    </row>
    <row r="31" spans="1:22" ht="23.25" customHeight="1" x14ac:dyDescent="0.25">
      <c r="A31" s="93">
        <v>20</v>
      </c>
      <c r="B31" s="89" t="s">
        <v>35</v>
      </c>
      <c r="C31" s="7">
        <v>2304.38</v>
      </c>
      <c r="D31" s="7">
        <v>13.3</v>
      </c>
      <c r="E31" s="7">
        <v>13.3</v>
      </c>
      <c r="F31" s="7">
        <v>0</v>
      </c>
      <c r="G31" s="7">
        <v>0</v>
      </c>
      <c r="H31" s="7">
        <f t="shared" si="1"/>
        <v>2317.6800000000003</v>
      </c>
      <c r="I31" s="7">
        <v>285.56</v>
      </c>
      <c r="J31" s="7">
        <v>7.0000000000000007E-2</v>
      </c>
      <c r="K31" s="7">
        <v>7.0000000000000007E-2</v>
      </c>
      <c r="L31" s="7">
        <v>0</v>
      </c>
      <c r="M31" s="7">
        <v>0</v>
      </c>
      <c r="N31" s="7">
        <f t="shared" si="2"/>
        <v>285.63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f t="shared" si="3"/>
        <v>0</v>
      </c>
      <c r="U31" s="7">
        <f t="shared" si="7"/>
        <v>2603.3100000000004</v>
      </c>
    </row>
    <row r="32" spans="1:22" ht="20.25" customHeight="1" x14ac:dyDescent="0.25">
      <c r="A32" s="92"/>
      <c r="B32" s="87" t="s">
        <v>36</v>
      </c>
      <c r="C32" s="55">
        <f>SUM(C28:C31)</f>
        <v>12118.04</v>
      </c>
      <c r="D32" s="14">
        <f>D31+D30+D29+D28</f>
        <v>62.64</v>
      </c>
      <c r="E32" s="14">
        <f>E31+E30+E29+E28</f>
        <v>62.64</v>
      </c>
      <c r="F32" s="14">
        <f>F31+F30+F29+F28</f>
        <v>0</v>
      </c>
      <c r="G32" s="14">
        <f>G31+G30+G29+G28</f>
        <v>0</v>
      </c>
      <c r="H32" s="55">
        <f t="shared" si="1"/>
        <v>12180.68</v>
      </c>
      <c r="I32" s="55">
        <f>SUM(I28:I31)</f>
        <v>314.95</v>
      </c>
      <c r="J32" s="14">
        <f t="shared" ref="J32:S32" si="10">J31+J30+J29+J28</f>
        <v>1.6700000000000002</v>
      </c>
      <c r="K32" s="14">
        <f t="shared" si="10"/>
        <v>1.6700000000000002</v>
      </c>
      <c r="L32" s="14">
        <f t="shared" si="10"/>
        <v>0</v>
      </c>
      <c r="M32" s="14">
        <f t="shared" si="10"/>
        <v>0</v>
      </c>
      <c r="N32" s="55">
        <f t="shared" si="2"/>
        <v>316.62</v>
      </c>
      <c r="O32" s="14">
        <f>SUM(O28:O31)</f>
        <v>0</v>
      </c>
      <c r="P32" s="14">
        <f t="shared" si="10"/>
        <v>0</v>
      </c>
      <c r="Q32" s="14">
        <f t="shared" si="10"/>
        <v>0</v>
      </c>
      <c r="R32" s="14">
        <f t="shared" si="10"/>
        <v>0</v>
      </c>
      <c r="S32" s="14">
        <f t="shared" si="10"/>
        <v>0</v>
      </c>
      <c r="T32" s="14">
        <f t="shared" si="3"/>
        <v>0</v>
      </c>
      <c r="U32" s="14">
        <f t="shared" si="7"/>
        <v>12497.300000000001</v>
      </c>
    </row>
    <row r="33" spans="1:22" ht="21.75" customHeight="1" x14ac:dyDescent="0.25">
      <c r="A33" s="93">
        <v>21</v>
      </c>
      <c r="B33" s="89" t="s">
        <v>37</v>
      </c>
      <c r="C33" s="7">
        <v>4115.8</v>
      </c>
      <c r="D33" s="7">
        <v>4.2699999999999996</v>
      </c>
      <c r="E33" s="7">
        <v>4.2699999999999996</v>
      </c>
      <c r="F33" s="7">
        <v>0</v>
      </c>
      <c r="G33" s="7">
        <v>0</v>
      </c>
      <c r="H33" s="7">
        <f t="shared" si="1"/>
        <v>4120.0700000000006</v>
      </c>
      <c r="I33" s="7">
        <v>3.8</v>
      </c>
      <c r="J33" s="7">
        <v>0</v>
      </c>
      <c r="K33" s="7">
        <v>0</v>
      </c>
      <c r="L33" s="7">
        <v>0</v>
      </c>
      <c r="M33" s="7">
        <v>0</v>
      </c>
      <c r="N33" s="7">
        <f t="shared" si="2"/>
        <v>3.8</v>
      </c>
      <c r="O33" s="7" t="e">
        <f>#REF!</f>
        <v>#REF!</v>
      </c>
      <c r="P33" s="7">
        <v>0</v>
      </c>
      <c r="Q33" s="7">
        <v>0</v>
      </c>
      <c r="R33" s="7">
        <v>0</v>
      </c>
      <c r="S33" s="7">
        <v>0</v>
      </c>
      <c r="T33" s="7" t="e">
        <f t="shared" si="3"/>
        <v>#REF!</v>
      </c>
      <c r="U33" s="7" t="e">
        <f t="shared" si="7"/>
        <v>#REF!</v>
      </c>
    </row>
    <row r="34" spans="1:22" ht="17.25" customHeight="1" x14ac:dyDescent="0.25">
      <c r="A34" s="93">
        <v>22</v>
      </c>
      <c r="B34" s="89" t="s">
        <v>38</v>
      </c>
      <c r="C34" s="7">
        <v>5342.73</v>
      </c>
      <c r="D34" s="7">
        <v>24.33</v>
      </c>
      <c r="E34" s="7">
        <v>24.33</v>
      </c>
      <c r="F34" s="7">
        <v>0</v>
      </c>
      <c r="G34" s="7">
        <v>0</v>
      </c>
      <c r="H34" s="7">
        <f t="shared" si="1"/>
        <v>5367.0599999999995</v>
      </c>
      <c r="I34" s="7">
        <v>2</v>
      </c>
      <c r="J34" s="7">
        <v>0</v>
      </c>
      <c r="K34" s="7">
        <v>0</v>
      </c>
      <c r="L34" s="7">
        <v>0</v>
      </c>
      <c r="M34" s="7">
        <v>0</v>
      </c>
      <c r="N34" s="7">
        <f t="shared" si="2"/>
        <v>2</v>
      </c>
      <c r="O34" s="7" t="e">
        <f>#REF!</f>
        <v>#REF!</v>
      </c>
      <c r="P34" s="7">
        <v>0</v>
      </c>
      <c r="Q34" s="7">
        <v>0</v>
      </c>
      <c r="R34" s="7">
        <v>0</v>
      </c>
      <c r="S34" s="7">
        <v>0</v>
      </c>
      <c r="T34" s="7" t="e">
        <f t="shared" si="3"/>
        <v>#REF!</v>
      </c>
      <c r="U34" s="7" t="e">
        <f t="shared" si="7"/>
        <v>#REF!</v>
      </c>
    </row>
    <row r="35" spans="1:22" s="16" customFormat="1" ht="24" customHeight="1" x14ac:dyDescent="0.25">
      <c r="A35" s="93">
        <v>23</v>
      </c>
      <c r="B35" s="89" t="s">
        <v>39</v>
      </c>
      <c r="C35" s="7">
        <v>2634.14</v>
      </c>
      <c r="D35" s="7">
        <v>2.29</v>
      </c>
      <c r="E35" s="7">
        <v>2.29</v>
      </c>
      <c r="F35" s="7">
        <v>0</v>
      </c>
      <c r="G35" s="7">
        <v>0</v>
      </c>
      <c r="H35" s="7">
        <f t="shared" si="1"/>
        <v>2636.43</v>
      </c>
      <c r="I35" s="7">
        <v>11.33</v>
      </c>
      <c r="J35" s="7">
        <v>0</v>
      </c>
      <c r="K35" s="7">
        <v>0</v>
      </c>
      <c r="L35" s="7">
        <v>0</v>
      </c>
      <c r="M35" s="7">
        <v>0</v>
      </c>
      <c r="N35" s="7">
        <f t="shared" si="2"/>
        <v>11.33</v>
      </c>
      <c r="O35" s="7" t="e">
        <f>#REF!</f>
        <v>#REF!</v>
      </c>
      <c r="P35" s="7">
        <v>0</v>
      </c>
      <c r="Q35" s="7">
        <v>0</v>
      </c>
      <c r="R35" s="7">
        <v>0</v>
      </c>
      <c r="S35" s="7">
        <v>0</v>
      </c>
      <c r="T35" s="7" t="e">
        <f t="shared" si="3"/>
        <v>#REF!</v>
      </c>
      <c r="U35" s="7" t="e">
        <f t="shared" si="7"/>
        <v>#REF!</v>
      </c>
      <c r="V35" s="94"/>
    </row>
    <row r="36" spans="1:22" s="16" customFormat="1" ht="24.75" customHeight="1" x14ac:dyDescent="0.25">
      <c r="A36" s="93">
        <v>24</v>
      </c>
      <c r="B36" s="89" t="s">
        <v>40</v>
      </c>
      <c r="C36" s="7">
        <v>4658.1400000000003</v>
      </c>
      <c r="D36" s="7">
        <v>138.77000000000001</v>
      </c>
      <c r="E36" s="7">
        <v>138.77000000000001</v>
      </c>
      <c r="F36" s="7">
        <v>0</v>
      </c>
      <c r="G36" s="7">
        <v>0</v>
      </c>
      <c r="H36" s="7">
        <f t="shared" si="1"/>
        <v>4796.9100000000008</v>
      </c>
      <c r="I36" s="7">
        <v>3.46</v>
      </c>
      <c r="J36" s="7">
        <v>0</v>
      </c>
      <c r="K36" s="7">
        <v>0</v>
      </c>
      <c r="L36" s="7">
        <v>0</v>
      </c>
      <c r="M36" s="7">
        <v>0</v>
      </c>
      <c r="N36" s="7">
        <f t="shared" si="2"/>
        <v>3.46</v>
      </c>
      <c r="O36" s="7" t="e">
        <f>#REF!</f>
        <v>#REF!</v>
      </c>
      <c r="P36" s="7">
        <v>0</v>
      </c>
      <c r="Q36" s="7">
        <v>0</v>
      </c>
      <c r="R36" s="7">
        <v>0</v>
      </c>
      <c r="S36" s="7">
        <v>0</v>
      </c>
      <c r="T36" s="7" t="e">
        <f t="shared" si="3"/>
        <v>#REF!</v>
      </c>
      <c r="U36" s="7" t="e">
        <f t="shared" si="7"/>
        <v>#REF!</v>
      </c>
      <c r="V36" s="94"/>
    </row>
    <row r="37" spans="1:22" ht="23.25" customHeight="1" x14ac:dyDescent="0.25">
      <c r="A37" s="92"/>
      <c r="B37" s="87" t="s">
        <v>41</v>
      </c>
      <c r="C37" s="55">
        <f>SUM(C33:C36)</f>
        <v>16750.809999999998</v>
      </c>
      <c r="D37" s="14">
        <f>SUM(D33:D36)</f>
        <v>169.66</v>
      </c>
      <c r="E37" s="14">
        <f>SUM(E33:E36)</f>
        <v>169.66</v>
      </c>
      <c r="F37" s="14">
        <f>SUM(F33:F36)</f>
        <v>0</v>
      </c>
      <c r="G37" s="14">
        <f>SUM(G33:G36)</f>
        <v>0</v>
      </c>
      <c r="H37" s="55">
        <f t="shared" si="1"/>
        <v>16920.469999999998</v>
      </c>
      <c r="I37" s="14">
        <f>SUM(I33:I36)</f>
        <v>20.59</v>
      </c>
      <c r="J37" s="14">
        <f t="shared" ref="J37:S37" si="11">SUM(J33:J36)</f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55">
        <f t="shared" si="2"/>
        <v>20.59</v>
      </c>
      <c r="O37" s="14" t="e">
        <f>SUM(O33:O36)</f>
        <v>#REF!</v>
      </c>
      <c r="P37" s="14">
        <f t="shared" si="11"/>
        <v>0</v>
      </c>
      <c r="Q37" s="14">
        <f t="shared" si="11"/>
        <v>0</v>
      </c>
      <c r="R37" s="14">
        <f t="shared" si="11"/>
        <v>0</v>
      </c>
      <c r="S37" s="14">
        <f t="shared" si="11"/>
        <v>0</v>
      </c>
      <c r="T37" s="14" t="e">
        <f t="shared" si="3"/>
        <v>#REF!</v>
      </c>
      <c r="U37" s="55" t="e">
        <f t="shared" si="7"/>
        <v>#REF!</v>
      </c>
    </row>
    <row r="38" spans="1:22" ht="21.75" customHeight="1" x14ac:dyDescent="0.25">
      <c r="A38" s="92"/>
      <c r="B38" s="92" t="s">
        <v>42</v>
      </c>
      <c r="C38" s="14">
        <f>C37+C32+C27</f>
        <v>37739.009999999995</v>
      </c>
      <c r="D38" s="14">
        <f t="shared" ref="D38:U38" si="12">D37+D32+D27</f>
        <v>290.3</v>
      </c>
      <c r="E38" s="14">
        <f t="shared" si="12"/>
        <v>290.3</v>
      </c>
      <c r="F38" s="14">
        <f t="shared" si="12"/>
        <v>0</v>
      </c>
      <c r="G38" s="14">
        <f t="shared" si="12"/>
        <v>0</v>
      </c>
      <c r="H38" s="14">
        <f t="shared" si="12"/>
        <v>38029.31</v>
      </c>
      <c r="I38" s="14">
        <f t="shared" si="12"/>
        <v>909.53</v>
      </c>
      <c r="J38" s="14">
        <f t="shared" si="12"/>
        <v>1.9900000000000002</v>
      </c>
      <c r="K38" s="14">
        <f t="shared" si="12"/>
        <v>1.9900000000000002</v>
      </c>
      <c r="L38" s="14">
        <f t="shared" si="12"/>
        <v>0</v>
      </c>
      <c r="M38" s="14">
        <f t="shared" si="12"/>
        <v>0</v>
      </c>
      <c r="N38" s="14">
        <f t="shared" si="12"/>
        <v>911.52</v>
      </c>
      <c r="O38" s="14" t="e">
        <f t="shared" si="12"/>
        <v>#REF!</v>
      </c>
      <c r="P38" s="14">
        <f t="shared" si="12"/>
        <v>0</v>
      </c>
      <c r="Q38" s="14">
        <f t="shared" si="12"/>
        <v>0</v>
      </c>
      <c r="R38" s="14">
        <f t="shared" si="12"/>
        <v>0</v>
      </c>
      <c r="S38" s="14">
        <f t="shared" si="12"/>
        <v>0</v>
      </c>
      <c r="T38" s="14" t="e">
        <f t="shared" si="12"/>
        <v>#REF!</v>
      </c>
      <c r="U38" s="14" t="e">
        <f t="shared" si="12"/>
        <v>#REF!</v>
      </c>
    </row>
    <row r="39" spans="1:22" ht="19.5" customHeight="1" x14ac:dyDescent="0.25">
      <c r="A39" s="93">
        <v>25</v>
      </c>
      <c r="B39" s="89" t="s">
        <v>43</v>
      </c>
      <c r="C39" s="7">
        <v>8535.51</v>
      </c>
      <c r="D39" s="7">
        <v>143.166</v>
      </c>
      <c r="E39" s="7">
        <v>143.16999999999999</v>
      </c>
      <c r="F39" s="7">
        <v>0</v>
      </c>
      <c r="G39" s="7">
        <v>0</v>
      </c>
      <c r="H39" s="7">
        <f t="shared" si="1"/>
        <v>8678.6759999999995</v>
      </c>
      <c r="I39" s="7" t="e">
        <f>#REF!</f>
        <v>#REF!</v>
      </c>
      <c r="J39" s="7">
        <v>0</v>
      </c>
      <c r="K39" s="7">
        <v>0</v>
      </c>
      <c r="L39" s="7">
        <v>0</v>
      </c>
      <c r="M39" s="7">
        <v>0</v>
      </c>
      <c r="N39" s="7" t="e">
        <f t="shared" si="2"/>
        <v>#REF!</v>
      </c>
      <c r="O39" s="7" t="e">
        <f>#REF!</f>
        <v>#REF!</v>
      </c>
      <c r="P39" s="7">
        <v>0</v>
      </c>
      <c r="Q39" s="7">
        <v>0</v>
      </c>
      <c r="R39" s="7">
        <v>0</v>
      </c>
      <c r="S39" s="7">
        <v>0</v>
      </c>
      <c r="T39" s="7" t="e">
        <f t="shared" si="3"/>
        <v>#REF!</v>
      </c>
      <c r="U39" s="7" t="e">
        <f t="shared" si="7"/>
        <v>#REF!</v>
      </c>
    </row>
    <row r="40" spans="1:22" ht="19.5" customHeight="1" x14ac:dyDescent="0.25">
      <c r="A40" s="93">
        <v>26</v>
      </c>
      <c r="B40" s="89" t="s">
        <v>44</v>
      </c>
      <c r="C40" s="7">
        <v>6857.44</v>
      </c>
      <c r="D40" s="7">
        <v>15.42</v>
      </c>
      <c r="E40" s="7">
        <v>15.42</v>
      </c>
      <c r="F40" s="7">
        <v>0</v>
      </c>
      <c r="G40" s="7">
        <v>0</v>
      </c>
      <c r="H40" s="7">
        <f t="shared" si="1"/>
        <v>6872.86</v>
      </c>
      <c r="I40" s="7" t="e">
        <f>#REF!</f>
        <v>#REF!</v>
      </c>
      <c r="J40" s="7">
        <v>0</v>
      </c>
      <c r="K40" s="7">
        <v>0</v>
      </c>
      <c r="L40" s="7">
        <v>0</v>
      </c>
      <c r="M40" s="7">
        <v>0</v>
      </c>
      <c r="N40" s="7" t="e">
        <f t="shared" si="2"/>
        <v>#REF!</v>
      </c>
      <c r="O40" s="7" t="e">
        <f>#REF!</f>
        <v>#REF!</v>
      </c>
      <c r="P40" s="7">
        <v>0</v>
      </c>
      <c r="Q40" s="7">
        <v>0</v>
      </c>
      <c r="R40" s="7">
        <v>0</v>
      </c>
      <c r="S40" s="7">
        <v>0</v>
      </c>
      <c r="T40" s="7" t="e">
        <f t="shared" si="3"/>
        <v>#REF!</v>
      </c>
      <c r="U40" s="7" t="e">
        <f t="shared" si="7"/>
        <v>#REF!</v>
      </c>
    </row>
    <row r="41" spans="1:22" s="16" customFormat="1" ht="19.5" customHeight="1" x14ac:dyDescent="0.25">
      <c r="A41" s="93">
        <v>27</v>
      </c>
      <c r="B41" s="89" t="s">
        <v>45</v>
      </c>
      <c r="C41" s="7">
        <v>12052.21</v>
      </c>
      <c r="D41" s="7">
        <v>64.959999999999994</v>
      </c>
      <c r="E41" s="7">
        <v>64.959999999999994</v>
      </c>
      <c r="F41" s="7">
        <v>0</v>
      </c>
      <c r="G41" s="7">
        <v>0</v>
      </c>
      <c r="H41" s="7">
        <f t="shared" si="1"/>
        <v>12117.169999999998</v>
      </c>
      <c r="I41" s="7" t="e">
        <f>#REF!</f>
        <v>#REF!</v>
      </c>
      <c r="J41" s="7">
        <v>0</v>
      </c>
      <c r="K41" s="7">
        <v>0</v>
      </c>
      <c r="L41" s="7">
        <v>0</v>
      </c>
      <c r="M41" s="7">
        <v>0</v>
      </c>
      <c r="N41" s="7" t="e">
        <f t="shared" si="2"/>
        <v>#REF!</v>
      </c>
      <c r="O41" s="7" t="e">
        <f>#REF!</f>
        <v>#REF!</v>
      </c>
      <c r="P41" s="7">
        <v>0</v>
      </c>
      <c r="Q41" s="7">
        <v>0</v>
      </c>
      <c r="R41" s="7">
        <v>0</v>
      </c>
      <c r="S41" s="7">
        <v>0</v>
      </c>
      <c r="T41" s="7" t="e">
        <f t="shared" si="3"/>
        <v>#REF!</v>
      </c>
      <c r="U41" s="7" t="e">
        <f t="shared" si="7"/>
        <v>#REF!</v>
      </c>
      <c r="V41" s="94"/>
    </row>
    <row r="42" spans="1:22" ht="18.75" customHeight="1" x14ac:dyDescent="0.25">
      <c r="A42" s="93">
        <v>28</v>
      </c>
      <c r="B42" s="89" t="s">
        <v>63</v>
      </c>
      <c r="C42" s="7">
        <v>2497.88</v>
      </c>
      <c r="D42" s="100">
        <f>5.61+55.67</f>
        <v>61.28</v>
      </c>
      <c r="E42" s="7">
        <v>5.61</v>
      </c>
      <c r="F42" s="7">
        <v>0</v>
      </c>
      <c r="G42" s="7">
        <v>0</v>
      </c>
      <c r="H42" s="7">
        <f t="shared" si="1"/>
        <v>2559.1600000000003</v>
      </c>
      <c r="I42" s="7" t="e">
        <f>#REF!</f>
        <v>#REF!</v>
      </c>
      <c r="J42" s="100">
        <v>80.34</v>
      </c>
      <c r="K42" s="7">
        <v>0</v>
      </c>
      <c r="L42" s="7">
        <v>0</v>
      </c>
      <c r="M42" s="7">
        <v>0</v>
      </c>
      <c r="N42" s="7" t="e">
        <f t="shared" si="2"/>
        <v>#REF!</v>
      </c>
      <c r="O42" s="7" t="e">
        <f>#REF!</f>
        <v>#REF!</v>
      </c>
      <c r="P42" s="7">
        <v>0</v>
      </c>
      <c r="Q42" s="7">
        <v>0</v>
      </c>
      <c r="R42" s="7">
        <v>0</v>
      </c>
      <c r="S42" s="7">
        <v>0</v>
      </c>
      <c r="T42" s="7" t="e">
        <f t="shared" si="3"/>
        <v>#REF!</v>
      </c>
      <c r="U42" s="7" t="e">
        <f t="shared" si="7"/>
        <v>#REF!</v>
      </c>
    </row>
    <row r="43" spans="1:22" ht="21" customHeight="1" x14ac:dyDescent="0.25">
      <c r="A43" s="92"/>
      <c r="B43" s="92" t="s">
        <v>46</v>
      </c>
      <c r="C43" s="14">
        <f>SUM(C39:C42)</f>
        <v>29943.040000000001</v>
      </c>
      <c r="D43" s="14">
        <f>SUM(D39:D42)</f>
        <v>284.82600000000002</v>
      </c>
      <c r="E43" s="14">
        <f>SUM(E39:E42)</f>
        <v>229.15999999999997</v>
      </c>
      <c r="F43" s="14">
        <f>SUM(F39:F42)</f>
        <v>0</v>
      </c>
      <c r="G43" s="14">
        <f>SUM(G39:G42)</f>
        <v>0</v>
      </c>
      <c r="H43" s="14">
        <f t="shared" si="1"/>
        <v>30227.866000000002</v>
      </c>
      <c r="I43" s="14" t="e">
        <f>SUM(I39:I42)</f>
        <v>#REF!</v>
      </c>
      <c r="J43" s="14">
        <f t="shared" ref="J43:S43" si="13">SUM(J39:J42)</f>
        <v>80.34</v>
      </c>
      <c r="K43" s="14">
        <f t="shared" si="13"/>
        <v>0</v>
      </c>
      <c r="L43" s="14">
        <f>SUM(L39:L42)</f>
        <v>0</v>
      </c>
      <c r="M43" s="14">
        <f>SUM(M39:M42)</f>
        <v>0</v>
      </c>
      <c r="N43" s="14" t="e">
        <f>I43+(J43-L43)</f>
        <v>#REF!</v>
      </c>
      <c r="O43" s="14" t="e">
        <f>SUM(O39:O42)</f>
        <v>#REF!</v>
      </c>
      <c r="P43" s="14">
        <f t="shared" si="13"/>
        <v>0</v>
      </c>
      <c r="Q43" s="14">
        <f t="shared" si="13"/>
        <v>0</v>
      </c>
      <c r="R43" s="14">
        <f t="shared" si="13"/>
        <v>0</v>
      </c>
      <c r="S43" s="14">
        <f t="shared" si="13"/>
        <v>0</v>
      </c>
      <c r="T43" s="14" t="e">
        <f t="shared" si="3"/>
        <v>#REF!</v>
      </c>
      <c r="U43" s="14" t="e">
        <f t="shared" si="7"/>
        <v>#REF!</v>
      </c>
    </row>
    <row r="44" spans="1:22" ht="21.75" customHeight="1" x14ac:dyDescent="0.25">
      <c r="A44" s="93">
        <v>29</v>
      </c>
      <c r="B44" s="93" t="s">
        <v>47</v>
      </c>
      <c r="C44" s="7">
        <v>7518.61</v>
      </c>
      <c r="D44" s="7">
        <v>51.1721</v>
      </c>
      <c r="E44" s="7">
        <v>51.1721</v>
      </c>
      <c r="F44" s="7">
        <v>0</v>
      </c>
      <c r="G44" s="7">
        <v>0</v>
      </c>
      <c r="H44" s="7">
        <f t="shared" si="1"/>
        <v>7569.7820999999994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2"/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f t="shared" si="3"/>
        <v>0</v>
      </c>
      <c r="U44" s="7">
        <f t="shared" si="7"/>
        <v>7569.7820999999994</v>
      </c>
    </row>
    <row r="45" spans="1:22" ht="15.75" customHeight="1" x14ac:dyDescent="0.25">
      <c r="A45" s="93">
        <v>30</v>
      </c>
      <c r="B45" s="93" t="s">
        <v>48</v>
      </c>
      <c r="C45" s="7">
        <v>6531.46</v>
      </c>
      <c r="D45" s="7">
        <v>80.39500000000001</v>
      </c>
      <c r="E45" s="7">
        <v>80.39500000000001</v>
      </c>
      <c r="F45" s="7">
        <v>0</v>
      </c>
      <c r="G45" s="7">
        <v>0</v>
      </c>
      <c r="H45" s="7">
        <f t="shared" si="1"/>
        <v>6611.8550000000005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 t="shared" si="2"/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f t="shared" si="3"/>
        <v>0</v>
      </c>
      <c r="U45" s="7">
        <f t="shared" si="7"/>
        <v>6611.8550000000005</v>
      </c>
    </row>
    <row r="46" spans="1:22" s="16" customFormat="1" ht="27" customHeight="1" x14ac:dyDescent="0.25">
      <c r="A46" s="93">
        <v>31</v>
      </c>
      <c r="B46" s="93" t="s">
        <v>49</v>
      </c>
      <c r="C46" s="7">
        <v>7463.33</v>
      </c>
      <c r="D46" s="7">
        <v>36.6</v>
      </c>
      <c r="E46" s="7">
        <v>36.6</v>
      </c>
      <c r="F46" s="7">
        <v>0</v>
      </c>
      <c r="G46" s="7">
        <v>0</v>
      </c>
      <c r="H46" s="7">
        <f t="shared" si="1"/>
        <v>7499.93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2"/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f t="shared" si="3"/>
        <v>0</v>
      </c>
      <c r="U46" s="7">
        <f t="shared" si="7"/>
        <v>7499.93</v>
      </c>
      <c r="V46" s="94"/>
    </row>
    <row r="47" spans="1:22" s="16" customFormat="1" ht="24.75" customHeight="1" x14ac:dyDescent="0.25">
      <c r="A47" s="93">
        <v>32</v>
      </c>
      <c r="B47" s="89" t="s">
        <v>50</v>
      </c>
      <c r="C47" s="7">
        <v>6372.76</v>
      </c>
      <c r="D47" s="7">
        <v>141.32</v>
      </c>
      <c r="E47" s="7">
        <v>141.32</v>
      </c>
      <c r="F47" s="7">
        <v>0</v>
      </c>
      <c r="G47" s="7">
        <v>0</v>
      </c>
      <c r="H47" s="7">
        <f t="shared" si="1"/>
        <v>6514.08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2"/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f t="shared" si="3"/>
        <v>0</v>
      </c>
      <c r="U47" s="7">
        <f t="shared" si="7"/>
        <v>6514.08</v>
      </c>
      <c r="V47" s="94"/>
    </row>
    <row r="48" spans="1:22" s="16" customFormat="1" ht="31.5" customHeight="1" x14ac:dyDescent="0.25">
      <c r="A48" s="92"/>
      <c r="B48" s="92" t="s">
        <v>51</v>
      </c>
      <c r="C48" s="14">
        <f>SUM(C44:C47)</f>
        <v>27886.160000000003</v>
      </c>
      <c r="D48" s="14">
        <f t="shared" ref="D48:U48" si="14">SUM(D44:D47)</f>
        <v>309.4871</v>
      </c>
      <c r="E48" s="14">
        <f t="shared" si="14"/>
        <v>309.4871</v>
      </c>
      <c r="F48" s="14">
        <f t="shared" si="14"/>
        <v>0</v>
      </c>
      <c r="G48" s="14">
        <f t="shared" si="14"/>
        <v>0</v>
      </c>
      <c r="H48" s="14">
        <f t="shared" si="14"/>
        <v>28195.647100000002</v>
      </c>
      <c r="I48" s="14">
        <f t="shared" si="14"/>
        <v>0</v>
      </c>
      <c r="J48" s="14">
        <f t="shared" si="14"/>
        <v>0</v>
      </c>
      <c r="K48" s="14">
        <f t="shared" si="14"/>
        <v>0</v>
      </c>
      <c r="L48" s="14">
        <f t="shared" si="14"/>
        <v>0</v>
      </c>
      <c r="M48" s="14">
        <f t="shared" si="14"/>
        <v>0</v>
      </c>
      <c r="N48" s="14">
        <f t="shared" si="14"/>
        <v>0</v>
      </c>
      <c r="O48" s="14">
        <f t="shared" si="14"/>
        <v>0</v>
      </c>
      <c r="P48" s="14">
        <f t="shared" si="14"/>
        <v>0</v>
      </c>
      <c r="Q48" s="14">
        <f t="shared" si="14"/>
        <v>0</v>
      </c>
      <c r="R48" s="14">
        <f t="shared" si="14"/>
        <v>0</v>
      </c>
      <c r="S48" s="14">
        <f t="shared" si="14"/>
        <v>0</v>
      </c>
      <c r="T48" s="14">
        <f t="shared" si="14"/>
        <v>0</v>
      </c>
      <c r="U48" s="14">
        <f t="shared" si="14"/>
        <v>28195.647100000002</v>
      </c>
      <c r="V48" s="94"/>
    </row>
    <row r="49" spans="1:21" s="27" customFormat="1" ht="24" customHeight="1" x14ac:dyDescent="0.25">
      <c r="A49" s="92"/>
      <c r="B49" s="92" t="s">
        <v>52</v>
      </c>
      <c r="C49" s="14">
        <f>C48+C43</f>
        <v>57829.200000000004</v>
      </c>
      <c r="D49" s="14">
        <f>D48+D43</f>
        <v>594.31310000000008</v>
      </c>
      <c r="E49" s="88">
        <f>E48+E43</f>
        <v>538.64709999999991</v>
      </c>
      <c r="F49" s="14">
        <f t="shared" ref="F49:U49" si="15">F48+F43</f>
        <v>0</v>
      </c>
      <c r="G49" s="14">
        <f t="shared" si="15"/>
        <v>0</v>
      </c>
      <c r="H49" s="14">
        <f>H48+H43</f>
        <v>58423.513100000004</v>
      </c>
      <c r="I49" s="14" t="e">
        <f t="shared" si="15"/>
        <v>#REF!</v>
      </c>
      <c r="J49" s="14">
        <f t="shared" si="15"/>
        <v>80.34</v>
      </c>
      <c r="K49" s="14">
        <f t="shared" si="15"/>
        <v>0</v>
      </c>
      <c r="L49" s="14">
        <f t="shared" si="15"/>
        <v>0</v>
      </c>
      <c r="M49" s="14">
        <f t="shared" si="15"/>
        <v>0</v>
      </c>
      <c r="N49" s="14" t="e">
        <f t="shared" si="15"/>
        <v>#REF!</v>
      </c>
      <c r="O49" s="14" t="e">
        <f t="shared" si="15"/>
        <v>#REF!</v>
      </c>
      <c r="P49" s="14">
        <f t="shared" si="15"/>
        <v>0</v>
      </c>
      <c r="Q49" s="14">
        <f t="shared" si="15"/>
        <v>0</v>
      </c>
      <c r="R49" s="14">
        <f t="shared" si="15"/>
        <v>0</v>
      </c>
      <c r="S49" s="14">
        <f t="shared" si="15"/>
        <v>0</v>
      </c>
      <c r="T49" s="14" t="e">
        <f t="shared" si="15"/>
        <v>#REF!</v>
      </c>
      <c r="U49" s="14" t="e">
        <f t="shared" si="15"/>
        <v>#REF!</v>
      </c>
    </row>
    <row r="50" spans="1:21" s="29" customFormat="1" ht="24" customHeight="1" x14ac:dyDescent="0.25">
      <c r="A50" s="92"/>
      <c r="B50" s="92" t="s">
        <v>53</v>
      </c>
      <c r="C50" s="14" t="e">
        <f>C49+C38+C24</f>
        <v>#REF!</v>
      </c>
      <c r="D50" s="14">
        <f t="shared" ref="D50:U50" si="16">D49+D38+D24</f>
        <v>890.51310000000001</v>
      </c>
      <c r="E50" s="55">
        <f>E49+E38+E24</f>
        <v>834.84709999999984</v>
      </c>
      <c r="F50" s="14">
        <f t="shared" si="16"/>
        <v>0.1</v>
      </c>
      <c r="G50" s="14">
        <f t="shared" si="16"/>
        <v>0.1</v>
      </c>
      <c r="H50" s="14" t="e">
        <f t="shared" si="16"/>
        <v>#REF!</v>
      </c>
      <c r="I50" s="14" t="e">
        <f t="shared" si="16"/>
        <v>#REF!</v>
      </c>
      <c r="J50" s="14">
        <f t="shared" si="16"/>
        <v>89.2</v>
      </c>
      <c r="K50" s="55">
        <f t="shared" si="16"/>
        <v>8.86</v>
      </c>
      <c r="L50" s="14">
        <f t="shared" si="16"/>
        <v>0</v>
      </c>
      <c r="M50" s="14">
        <f t="shared" si="16"/>
        <v>0</v>
      </c>
      <c r="N50" s="14" t="e">
        <f t="shared" si="16"/>
        <v>#REF!</v>
      </c>
      <c r="O50" s="14" t="e">
        <f t="shared" si="16"/>
        <v>#REF!</v>
      </c>
      <c r="P50" s="14">
        <f t="shared" si="16"/>
        <v>147.89999999999998</v>
      </c>
      <c r="Q50" s="55">
        <f t="shared" si="16"/>
        <v>0.42</v>
      </c>
      <c r="R50" s="14">
        <f t="shared" si="16"/>
        <v>0</v>
      </c>
      <c r="S50" s="14">
        <f t="shared" si="16"/>
        <v>0</v>
      </c>
      <c r="T50" s="14" t="e">
        <f t="shared" si="16"/>
        <v>#REF!</v>
      </c>
      <c r="U50" s="14" t="e">
        <f t="shared" si="16"/>
        <v>#REF!</v>
      </c>
    </row>
    <row r="51" spans="1:21" s="27" customFormat="1" ht="24" customHeight="1" x14ac:dyDescent="0.25">
      <c r="C51" s="94">
        <f>101454.91-101399.24</f>
        <v>55.669999999998254</v>
      </c>
      <c r="D51" s="94"/>
      <c r="E51" s="70"/>
      <c r="F51" s="94"/>
      <c r="G51" s="70"/>
      <c r="H51" s="70"/>
      <c r="I51" s="94">
        <f>5576.89-5496.55</f>
        <v>80.340000000000146</v>
      </c>
      <c r="J51" s="94"/>
      <c r="K51" s="70"/>
      <c r="L51" s="94"/>
      <c r="M51" s="70"/>
      <c r="N51" s="70"/>
      <c r="O51" s="94">
        <f>796.77-649.27</f>
        <v>147.5</v>
      </c>
      <c r="P51" s="94"/>
      <c r="Q51" s="70"/>
      <c r="R51" s="94"/>
      <c r="S51" s="70"/>
      <c r="T51" s="70"/>
      <c r="U51" s="70"/>
    </row>
    <row r="52" spans="1:21" s="29" customFormat="1" ht="15.75" customHeight="1" x14ac:dyDescent="0.25">
      <c r="C52" s="30"/>
      <c r="D52" s="30"/>
      <c r="E52" s="69"/>
      <c r="F52" s="30"/>
      <c r="G52" s="69"/>
      <c r="H52" s="69"/>
      <c r="I52" s="30"/>
      <c r="J52" s="30"/>
      <c r="K52" s="69">
        <f>'[2]oct 2017'!K47+'[2]nov 17'!J47</f>
        <v>229.66300000000001</v>
      </c>
      <c r="L52" s="30"/>
      <c r="M52" s="69"/>
      <c r="N52" s="70"/>
      <c r="O52" s="30"/>
      <c r="P52" s="30"/>
      <c r="Q52" s="71">
        <f>'[2]oct 2017'!R47+'[2]nov 17'!Q47</f>
        <v>62.980000000000004</v>
      </c>
      <c r="R52" s="30"/>
      <c r="S52" s="69"/>
      <c r="T52" s="69"/>
      <c r="U52" s="30"/>
    </row>
    <row r="53" spans="1:21" s="27" customFormat="1" ht="15.75" customHeight="1" x14ac:dyDescent="0.25">
      <c r="B53" s="94"/>
      <c r="C53" s="352" t="s">
        <v>54</v>
      </c>
      <c r="D53" s="352"/>
      <c r="E53" s="352"/>
      <c r="F53" s="352"/>
      <c r="G53" s="352"/>
      <c r="H53" s="54"/>
      <c r="I53" s="94"/>
      <c r="J53" s="94">
        <f>D50+J50+P50-F50-L50-R50</f>
        <v>1127.5131000000001</v>
      </c>
      <c r="K53" s="94"/>
      <c r="L53" s="30" t="e">
        <f>#REF!+CIRCLE!E48+CIRCLE!K48+CIRCLE!Q48</f>
        <v>#REF!</v>
      </c>
      <c r="M53" s="94"/>
      <c r="N53" s="94"/>
      <c r="R53" s="94"/>
      <c r="U53" s="94"/>
    </row>
    <row r="54" spans="1:21" s="27" customFormat="1" ht="22.5" customHeight="1" x14ac:dyDescent="0.25">
      <c r="B54" s="94"/>
      <c r="C54" s="94"/>
      <c r="D54" s="352" t="s">
        <v>55</v>
      </c>
      <c r="E54" s="352"/>
      <c r="F54" s="352"/>
      <c r="G54" s="352"/>
      <c r="H54" s="67"/>
      <c r="I54" s="94"/>
      <c r="J54" s="53">
        <f>E50+K50+Q50-G50-M50-S50</f>
        <v>844.02709999999979</v>
      </c>
      <c r="K54" s="94"/>
      <c r="L54" s="94"/>
      <c r="M54" s="94"/>
      <c r="N54" s="94"/>
      <c r="R54" s="94"/>
      <c r="T54" s="94"/>
    </row>
    <row r="55" spans="1:21" ht="20.25" customHeight="1" x14ac:dyDescent="0.25">
      <c r="C55" s="72"/>
      <c r="D55" s="352" t="s">
        <v>56</v>
      </c>
      <c r="E55" s="352"/>
      <c r="F55" s="352"/>
      <c r="G55" s="352"/>
      <c r="H55" s="67"/>
      <c r="I55" s="73"/>
      <c r="J55" s="94" t="e">
        <f>H50+N50+T50</f>
        <v>#REF!</v>
      </c>
      <c r="K55" s="67"/>
      <c r="L55" s="67"/>
      <c r="M55" s="67"/>
      <c r="N55" s="67">
        <f>107828.57+844.02</f>
        <v>108672.59000000001</v>
      </c>
      <c r="P55" s="27"/>
      <c r="Q55" s="74"/>
      <c r="U55" s="74"/>
    </row>
    <row r="56" spans="1:21" ht="12.75" customHeight="1" x14ac:dyDescent="0.25">
      <c r="D56" s="68"/>
      <c r="E56" s="68"/>
      <c r="F56" s="72"/>
      <c r="G56" s="68"/>
      <c r="I56" s="77"/>
      <c r="J56" s="72"/>
      <c r="K56" s="67"/>
      <c r="L56" s="67"/>
      <c r="M56" s="67"/>
    </row>
    <row r="57" spans="1:21" ht="18" customHeight="1" x14ac:dyDescent="0.25">
      <c r="D57" s="68"/>
      <c r="E57" s="68"/>
      <c r="F57" s="68"/>
      <c r="G57" s="68"/>
      <c r="I57" s="77"/>
      <c r="J57" s="72"/>
      <c r="K57" s="67"/>
      <c r="L57" s="67" t="e">
        <f>N55-J55</f>
        <v>#REF!</v>
      </c>
      <c r="M57" s="78" t="e">
        <f>'[2]feb 18'!J54+#REF!</f>
        <v>#REF!</v>
      </c>
      <c r="N57" s="67"/>
      <c r="Q57" s="11"/>
      <c r="R57" s="11"/>
      <c r="S57" s="68"/>
      <c r="T57" s="11"/>
      <c r="U57" s="11"/>
    </row>
    <row r="58" spans="1:21" ht="27" customHeight="1" x14ac:dyDescent="0.25">
      <c r="B58" s="351" t="s">
        <v>57</v>
      </c>
      <c r="C58" s="351"/>
      <c r="D58" s="351"/>
      <c r="E58" s="351"/>
      <c r="F58" s="351"/>
      <c r="G58" s="16"/>
      <c r="H58" s="16"/>
      <c r="I58" s="79"/>
      <c r="J58" s="356">
        <f>'[2]aug 17'!J53+'[2]sep 17'!J51</f>
        <v>97392.012300000002</v>
      </c>
      <c r="K58" s="357"/>
      <c r="L58" s="357"/>
      <c r="M58" s="54"/>
      <c r="N58" s="16">
        <f>108672.59-108389.08</f>
        <v>283.50999999999476</v>
      </c>
      <c r="O58" s="16"/>
      <c r="P58" s="96"/>
      <c r="Q58" s="351" t="s">
        <v>58</v>
      </c>
      <c r="R58" s="351"/>
      <c r="S58" s="351"/>
      <c r="T58" s="351"/>
      <c r="U58" s="351"/>
    </row>
    <row r="59" spans="1:21" ht="23.25" customHeight="1" x14ac:dyDescent="0.25">
      <c r="B59" s="351" t="s">
        <v>59</v>
      </c>
      <c r="C59" s="351"/>
      <c r="D59" s="351"/>
      <c r="E59" s="351"/>
      <c r="F59" s="351"/>
      <c r="G59" s="16"/>
      <c r="H59" s="54"/>
      <c r="I59" s="80"/>
      <c r="J59" s="81"/>
      <c r="K59" s="95"/>
      <c r="L59" s="81"/>
      <c r="M59" s="16"/>
      <c r="N59" s="16"/>
      <c r="O59" s="16"/>
      <c r="P59" s="96"/>
      <c r="Q59" s="351" t="s">
        <v>59</v>
      </c>
      <c r="R59" s="351"/>
      <c r="S59" s="351"/>
      <c r="T59" s="351"/>
      <c r="U59" s="351"/>
    </row>
    <row r="60" spans="1:21" x14ac:dyDescent="0.25">
      <c r="F60" s="68"/>
      <c r="J60" s="355" t="s">
        <v>60</v>
      </c>
      <c r="K60" s="355"/>
      <c r="L60" s="355"/>
    </row>
    <row r="61" spans="1:21" x14ac:dyDescent="0.25">
      <c r="F61" s="68"/>
      <c r="G61" s="78">
        <f>'[2]oct 2017'!J53+'[2]nov 17'!J51</f>
        <v>98581.184299999994</v>
      </c>
      <c r="J61" s="81"/>
      <c r="K61" s="95"/>
      <c r="L61" s="81"/>
      <c r="N61" s="83">
        <f>'[2]sep 17'!J53+'[2]oct 2017'!J51</f>
        <v>97903.751300000004</v>
      </c>
    </row>
    <row r="62" spans="1:21" ht="24" customHeight="1" x14ac:dyDescent="0.25">
      <c r="J62" s="355" t="s">
        <v>61</v>
      </c>
      <c r="K62" s="355"/>
      <c r="L62" s="355"/>
    </row>
    <row r="63" spans="1:21" x14ac:dyDescent="0.25">
      <c r="G63" s="67"/>
      <c r="J63" s="355" t="s">
        <v>62</v>
      </c>
      <c r="K63" s="355"/>
      <c r="L63" s="355"/>
    </row>
    <row r="66" spans="3:21" x14ac:dyDescent="0.25">
      <c r="C66" s="67"/>
    </row>
    <row r="67" spans="3:21" x14ac:dyDescent="0.25">
      <c r="H67" s="84"/>
      <c r="I67" s="85"/>
      <c r="J67" s="84"/>
    </row>
    <row r="68" spans="3:21" x14ac:dyDescent="0.25">
      <c r="H68" s="84"/>
      <c r="I68" s="85"/>
      <c r="J68" s="84"/>
    </row>
    <row r="69" spans="3:21" x14ac:dyDescent="0.25">
      <c r="H69" s="78">
        <f>'[2]nov 17'!J53+'[2]dec 17'!J51</f>
        <v>98988.2883</v>
      </c>
      <c r="I69" s="85"/>
      <c r="J69" s="84"/>
    </row>
    <row r="70" spans="3:21" x14ac:dyDescent="0.25">
      <c r="H70" s="84"/>
      <c r="I70" s="85"/>
      <c r="J70" s="84"/>
    </row>
    <row r="71" spans="3:21" x14ac:dyDescent="0.25">
      <c r="H71" s="84"/>
      <c r="I71" s="85"/>
      <c r="J71" s="84"/>
    </row>
    <row r="72" spans="3:21" x14ac:dyDescent="0.25">
      <c r="I72" s="82">
        <f>261.37+72.57</f>
        <v>333.94</v>
      </c>
      <c r="P72" s="11"/>
      <c r="Q72" s="11"/>
      <c r="R72" s="11"/>
      <c r="S72" s="68"/>
      <c r="T72" s="11"/>
      <c r="U72" s="11"/>
    </row>
    <row r="73" spans="3:21" x14ac:dyDescent="0.25">
      <c r="I73" s="82">
        <f>78.17+53.54</f>
        <v>131.71</v>
      </c>
      <c r="P73" s="11"/>
      <c r="Q73" s="11"/>
      <c r="R73" s="11"/>
      <c r="S73" s="68"/>
      <c r="T73" s="11"/>
      <c r="U73" s="11"/>
    </row>
  </sheetData>
  <mergeCells count="31">
    <mergeCell ref="J60:L60"/>
    <mergeCell ref="J62:L62"/>
    <mergeCell ref="J63:L63"/>
    <mergeCell ref="D55:G55"/>
    <mergeCell ref="B58:F58"/>
    <mergeCell ref="J58:L58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0"/>
  <sheetViews>
    <sheetView topLeftCell="A10" zoomScale="74" zoomScaleNormal="74" workbookViewId="0">
      <selection activeCell="D3" sqref="D3:E3"/>
    </sheetView>
  </sheetViews>
  <sheetFormatPr defaultRowHeight="15" x14ac:dyDescent="0.3"/>
  <cols>
    <col min="1" max="1" width="5.7109375" style="3" customWidth="1"/>
    <col min="2" max="2" width="47.28515625" style="3" customWidth="1"/>
    <col min="3" max="3" width="22.85546875" style="3" hidden="1" customWidth="1"/>
    <col min="4" max="4" width="22.5703125" style="3" customWidth="1"/>
    <col min="5" max="5" width="25.140625" style="3" customWidth="1"/>
    <col min="6" max="6" width="20.140625" style="3" customWidth="1"/>
    <col min="7" max="7" width="9.140625" style="3"/>
    <col min="8" max="8" width="16.42578125" style="3" bestFit="1" customWidth="1"/>
    <col min="9" max="16384" width="9.140625" style="3"/>
  </cols>
  <sheetData>
    <row r="1" spans="1:6" ht="9.75" customHeight="1" x14ac:dyDescent="0.3">
      <c r="A1" s="359"/>
      <c r="B1" s="360"/>
      <c r="C1" s="360"/>
    </row>
    <row r="2" spans="1:6" s="4" customFormat="1" ht="18.75" customHeight="1" x14ac:dyDescent="0.25">
      <c r="A2" s="361" t="s">
        <v>1</v>
      </c>
      <c r="B2" s="361" t="s">
        <v>2</v>
      </c>
      <c r="C2" s="98" t="s">
        <v>3</v>
      </c>
    </row>
    <row r="3" spans="1:6" s="4" customFormat="1" ht="19.5" customHeight="1" x14ac:dyDescent="0.25">
      <c r="A3" s="362"/>
      <c r="B3" s="362"/>
      <c r="C3" s="361" t="s">
        <v>6</v>
      </c>
      <c r="D3" s="106" t="s">
        <v>68</v>
      </c>
      <c r="E3" s="106" t="s">
        <v>69</v>
      </c>
    </row>
    <row r="4" spans="1:6" s="4" customFormat="1" ht="15.75" customHeight="1" x14ac:dyDescent="0.25">
      <c r="A4" s="363"/>
      <c r="B4" s="363"/>
      <c r="C4" s="363"/>
    </row>
    <row r="5" spans="1:6" s="11" customFormat="1" ht="19.5" customHeight="1" x14ac:dyDescent="0.25">
      <c r="A5" s="5">
        <v>1</v>
      </c>
      <c r="B5" s="6" t="s">
        <v>13</v>
      </c>
      <c r="C5" s="7">
        <v>134.02833333333334</v>
      </c>
      <c r="D5" s="76">
        <v>458.80999999999989</v>
      </c>
      <c r="E5" s="76">
        <v>192.87</v>
      </c>
      <c r="F5" s="11">
        <f>D5-E5</f>
        <v>265.93999999999988</v>
      </c>
    </row>
    <row r="6" spans="1:6" s="11" customFormat="1" ht="19.5" customHeight="1" x14ac:dyDescent="0.25">
      <c r="A6" s="5">
        <v>2</v>
      </c>
      <c r="B6" s="6" t="s">
        <v>65</v>
      </c>
      <c r="C6" s="7"/>
      <c r="D6" s="76">
        <v>0</v>
      </c>
      <c r="E6" s="76">
        <v>265.93</v>
      </c>
      <c r="F6" s="11">
        <f t="shared" ref="F6:F50" si="0">D6-E6</f>
        <v>-265.93</v>
      </c>
    </row>
    <row r="7" spans="1:6" s="11" customFormat="1" ht="21.75" customHeight="1" x14ac:dyDescent="0.25">
      <c r="A7" s="5">
        <v>3</v>
      </c>
      <c r="B7" s="6" t="s">
        <v>14</v>
      </c>
      <c r="C7" s="7">
        <v>106.67333333333335</v>
      </c>
      <c r="D7" s="76">
        <v>309.7600000000001</v>
      </c>
      <c r="E7" s="76">
        <v>309.7600000000001</v>
      </c>
      <c r="F7" s="11">
        <f t="shared" si="0"/>
        <v>0</v>
      </c>
    </row>
    <row r="8" spans="1:6" s="11" customFormat="1" ht="17.25" customHeight="1" x14ac:dyDescent="0.25">
      <c r="A8" s="5">
        <v>4</v>
      </c>
      <c r="B8" s="6" t="s">
        <v>15</v>
      </c>
      <c r="C8" s="7">
        <v>2.0666666666666669</v>
      </c>
      <c r="D8" s="76">
        <v>7.36</v>
      </c>
      <c r="E8" s="76">
        <v>0</v>
      </c>
      <c r="F8" s="11">
        <f t="shared" si="0"/>
        <v>7.36</v>
      </c>
    </row>
    <row r="9" spans="1:6" s="16" customFormat="1" ht="19.5" customHeight="1" x14ac:dyDescent="0.25">
      <c r="A9" s="12"/>
      <c r="B9" s="13" t="s">
        <v>16</v>
      </c>
      <c r="C9" s="14">
        <v>242.76833333333335</v>
      </c>
      <c r="D9" s="27">
        <v>775.93</v>
      </c>
      <c r="E9" s="27">
        <v>768.56000000000017</v>
      </c>
      <c r="F9" s="11">
        <f t="shared" si="0"/>
        <v>7.3699999999997772</v>
      </c>
    </row>
    <row r="10" spans="1:6" s="11" customFormat="1" ht="25.5" customHeight="1" x14ac:dyDescent="0.25">
      <c r="A10" s="5">
        <v>5</v>
      </c>
      <c r="B10" s="6" t="s">
        <v>17</v>
      </c>
      <c r="C10" s="7">
        <v>545.01400000000001</v>
      </c>
      <c r="D10" s="76">
        <v>567.25999999999965</v>
      </c>
      <c r="E10" s="76">
        <v>567.24</v>
      </c>
      <c r="F10" s="11">
        <f t="shared" si="0"/>
        <v>1.999999999964075E-2</v>
      </c>
    </row>
    <row r="11" spans="1:6" s="11" customFormat="1" ht="19.5" customHeight="1" x14ac:dyDescent="0.25">
      <c r="A11" s="5">
        <v>6</v>
      </c>
      <c r="B11" s="6" t="s">
        <v>18</v>
      </c>
      <c r="C11" s="7">
        <v>102.32099999999998</v>
      </c>
      <c r="D11" s="76">
        <v>314.7600000000001</v>
      </c>
      <c r="E11" s="76">
        <v>314.7600000000001</v>
      </c>
      <c r="F11" s="11">
        <f t="shared" si="0"/>
        <v>0</v>
      </c>
    </row>
    <row r="12" spans="1:6" s="11" customFormat="1" ht="21" customHeight="1" x14ac:dyDescent="0.25">
      <c r="A12" s="5">
        <v>7</v>
      </c>
      <c r="B12" s="6" t="s">
        <v>19</v>
      </c>
      <c r="C12" s="7">
        <v>439.76333333333338</v>
      </c>
      <c r="D12" s="76">
        <v>1508.0699999999993</v>
      </c>
      <c r="E12" s="76">
        <v>1508.0699999999993</v>
      </c>
      <c r="F12" s="11">
        <f t="shared" si="0"/>
        <v>0</v>
      </c>
    </row>
    <row r="13" spans="1:6" s="16" customFormat="1" ht="19.5" customHeight="1" x14ac:dyDescent="0.25">
      <c r="A13" s="12"/>
      <c r="B13" s="13" t="s">
        <v>20</v>
      </c>
      <c r="C13" s="14">
        <v>1087.0983333333334</v>
      </c>
      <c r="D13" s="27">
        <v>2390.09</v>
      </c>
      <c r="E13" s="27">
        <v>2390.0699999999993</v>
      </c>
      <c r="F13" s="11">
        <f t="shared" si="0"/>
        <v>2.0000000000891305E-2</v>
      </c>
    </row>
    <row r="14" spans="1:6" s="11" customFormat="1" ht="21" customHeight="1" x14ac:dyDescent="0.25">
      <c r="A14" s="5">
        <v>8</v>
      </c>
      <c r="B14" s="6" t="s">
        <v>21</v>
      </c>
      <c r="C14" s="7">
        <v>540.85</v>
      </c>
      <c r="D14" s="76">
        <v>969.11200000000031</v>
      </c>
      <c r="E14" s="76">
        <v>968.202</v>
      </c>
      <c r="F14" s="11">
        <f t="shared" si="0"/>
        <v>0.91000000000030923</v>
      </c>
    </row>
    <row r="15" spans="1:6" s="24" customFormat="1" ht="21.75" customHeight="1" x14ac:dyDescent="0.25">
      <c r="A15" s="18">
        <v>9</v>
      </c>
      <c r="B15" s="19" t="s">
        <v>22</v>
      </c>
      <c r="C15" s="20">
        <v>65.2</v>
      </c>
      <c r="D15" s="102">
        <v>182.22</v>
      </c>
      <c r="E15" s="102">
        <v>197.16</v>
      </c>
      <c r="F15" s="11">
        <f t="shared" si="0"/>
        <v>-14.939999999999998</v>
      </c>
    </row>
    <row r="16" spans="1:6" s="11" customFormat="1" ht="21.75" customHeight="1" x14ac:dyDescent="0.25">
      <c r="A16" s="5">
        <v>10</v>
      </c>
      <c r="B16" s="6" t="s">
        <v>23</v>
      </c>
      <c r="C16" s="7">
        <v>126.64</v>
      </c>
      <c r="D16" s="76">
        <v>203.32000000000005</v>
      </c>
      <c r="E16" s="76">
        <v>188.01499999999999</v>
      </c>
      <c r="F16" s="11">
        <f t="shared" si="0"/>
        <v>15.305000000000064</v>
      </c>
    </row>
    <row r="17" spans="1:8" s="16" customFormat="1" ht="19.5" customHeight="1" x14ac:dyDescent="0.25">
      <c r="A17" s="12"/>
      <c r="B17" s="13" t="s">
        <v>24</v>
      </c>
      <c r="C17" s="14">
        <v>732.69</v>
      </c>
      <c r="D17" s="27">
        <v>1354.6520000000003</v>
      </c>
      <c r="E17" s="27">
        <v>1353.377</v>
      </c>
      <c r="F17" s="11">
        <f t="shared" si="0"/>
        <v>1.2750000000003183</v>
      </c>
    </row>
    <row r="18" spans="1:8" s="11" customFormat="1" ht="19.5" customHeight="1" x14ac:dyDescent="0.25">
      <c r="A18" s="5">
        <v>11</v>
      </c>
      <c r="B18" s="6" t="s">
        <v>25</v>
      </c>
      <c r="C18" s="7">
        <v>135.3133333333333</v>
      </c>
      <c r="D18" s="76">
        <v>751.40999999999963</v>
      </c>
      <c r="E18" s="76">
        <v>749.14</v>
      </c>
      <c r="F18" s="11">
        <f t="shared" si="0"/>
        <v>2.2699999999996407</v>
      </c>
    </row>
    <row r="19" spans="1:8" s="11" customFormat="1" ht="21" customHeight="1" x14ac:dyDescent="0.25">
      <c r="A19" s="5">
        <v>12</v>
      </c>
      <c r="B19" s="6" t="s">
        <v>26</v>
      </c>
      <c r="C19" s="7">
        <v>33.798333333333325</v>
      </c>
      <c r="D19" s="76">
        <v>120.98999999999998</v>
      </c>
      <c r="E19" s="76">
        <v>119.97</v>
      </c>
      <c r="F19" s="11">
        <f t="shared" si="0"/>
        <v>1.0199999999999818</v>
      </c>
    </row>
    <row r="20" spans="1:8" s="11" customFormat="1" ht="17.25" customHeight="1" x14ac:dyDescent="0.25">
      <c r="A20" s="5">
        <v>13</v>
      </c>
      <c r="B20" s="25" t="s">
        <v>27</v>
      </c>
      <c r="C20" s="7">
        <v>261.95499999999998</v>
      </c>
      <c r="D20" s="76">
        <v>450.7299999999999</v>
      </c>
      <c r="E20" s="76">
        <v>449.91</v>
      </c>
      <c r="F20" s="11">
        <f t="shared" si="0"/>
        <v>0.81999999999987949</v>
      </c>
    </row>
    <row r="21" spans="1:8" s="16" customFormat="1" ht="25.5" customHeight="1" x14ac:dyDescent="0.25">
      <c r="A21" s="12"/>
      <c r="B21" s="13" t="s">
        <v>28</v>
      </c>
      <c r="C21" s="14">
        <v>431.06666666666661</v>
      </c>
      <c r="D21" s="27">
        <v>1323.1299999999997</v>
      </c>
      <c r="E21" s="27">
        <v>1319.02</v>
      </c>
      <c r="F21" s="11">
        <f t="shared" si="0"/>
        <v>4.1099999999996726</v>
      </c>
    </row>
    <row r="22" spans="1:8" s="16" customFormat="1" ht="19.5" customHeight="1" x14ac:dyDescent="0.25">
      <c r="A22" s="12"/>
      <c r="B22" s="13" t="s">
        <v>29</v>
      </c>
      <c r="C22" s="14">
        <v>2493.6233333333334</v>
      </c>
      <c r="D22" s="27">
        <v>5843.8019999999988</v>
      </c>
      <c r="E22" s="27">
        <v>5831.0269999999991</v>
      </c>
      <c r="F22" s="11">
        <f t="shared" si="0"/>
        <v>12.774999999999636</v>
      </c>
    </row>
    <row r="23" spans="1:8" s="11" customFormat="1" ht="18" customHeight="1" x14ac:dyDescent="0.25">
      <c r="A23" s="5">
        <v>14</v>
      </c>
      <c r="B23" s="6" t="s">
        <v>30</v>
      </c>
      <c r="C23" s="7">
        <v>4616.42</v>
      </c>
      <c r="D23" s="76">
        <v>6839.2820000000011</v>
      </c>
      <c r="E23" s="105">
        <v>4000.8</v>
      </c>
      <c r="F23" s="104">
        <f t="shared" si="0"/>
        <v>2838.4820000000009</v>
      </c>
      <c r="H23" s="11">
        <f>F23/11</f>
        <v>258.04381818181827</v>
      </c>
    </row>
    <row r="24" spans="1:8" s="11" customFormat="1" ht="27" customHeight="1" x14ac:dyDescent="0.25">
      <c r="A24" s="5">
        <v>15</v>
      </c>
      <c r="B24" s="6" t="s">
        <v>31</v>
      </c>
      <c r="C24" s="7">
        <v>4148.41</v>
      </c>
      <c r="D24" s="76">
        <v>4883.670000000001</v>
      </c>
      <c r="E24" s="76">
        <v>4869.3599999999997</v>
      </c>
      <c r="F24" s="11">
        <f t="shared" si="0"/>
        <v>14.31000000000131</v>
      </c>
      <c r="H24" s="11">
        <f t="shared" ref="H24:H50" si="1">F24/11</f>
        <v>1.30090909090921</v>
      </c>
    </row>
    <row r="25" spans="1:8" s="16" customFormat="1" ht="19.5" customHeight="1" x14ac:dyDescent="0.25">
      <c r="A25" s="12"/>
      <c r="B25" s="26" t="s">
        <v>32</v>
      </c>
      <c r="C25" s="14"/>
      <c r="D25" s="27">
        <v>11722.951999999999</v>
      </c>
      <c r="E25" s="27">
        <v>8870.16</v>
      </c>
      <c r="F25" s="11">
        <f t="shared" si="0"/>
        <v>2852.7919999999995</v>
      </c>
      <c r="H25" s="11">
        <f t="shared" si="1"/>
        <v>259.3447272727272</v>
      </c>
    </row>
    <row r="26" spans="1:8" s="11" customFormat="1" ht="19.5" customHeight="1" x14ac:dyDescent="0.25">
      <c r="A26" s="5">
        <v>16</v>
      </c>
      <c r="B26" s="6" t="s">
        <v>33</v>
      </c>
      <c r="C26" s="7">
        <v>4270.66</v>
      </c>
      <c r="D26" s="76">
        <v>3522.2129999999997</v>
      </c>
      <c r="E26" s="76">
        <v>2978.1</v>
      </c>
      <c r="F26" s="11">
        <f t="shared" si="0"/>
        <v>544.11299999999983</v>
      </c>
      <c r="H26" s="11">
        <f t="shared" si="1"/>
        <v>49.464818181818167</v>
      </c>
    </row>
    <row r="27" spans="1:8" s="11" customFormat="1" ht="19.5" customHeight="1" x14ac:dyDescent="0.25">
      <c r="A27" s="5">
        <v>17</v>
      </c>
      <c r="B27" s="6" t="s">
        <v>64</v>
      </c>
      <c r="C27" s="7"/>
      <c r="D27" s="76">
        <v>191.851</v>
      </c>
      <c r="E27" s="76">
        <v>3034.84</v>
      </c>
      <c r="F27" s="11">
        <f t="shared" si="0"/>
        <v>-2842.989</v>
      </c>
      <c r="H27" s="11">
        <f t="shared" si="1"/>
        <v>-258.45354545454546</v>
      </c>
    </row>
    <row r="28" spans="1:8" s="11" customFormat="1" ht="21.75" customHeight="1" x14ac:dyDescent="0.25">
      <c r="A28" s="5">
        <v>18</v>
      </c>
      <c r="B28" s="6" t="s">
        <v>34</v>
      </c>
      <c r="C28" s="7"/>
      <c r="D28" s="76">
        <v>3821.0410000000002</v>
      </c>
      <c r="E28" s="76">
        <v>3800.72</v>
      </c>
      <c r="F28" s="11">
        <f t="shared" si="0"/>
        <v>20.321000000000367</v>
      </c>
      <c r="H28" s="11">
        <f t="shared" si="1"/>
        <v>1.8473636363636698</v>
      </c>
    </row>
    <row r="29" spans="1:8" s="11" customFormat="1" ht="20.25" customHeight="1" x14ac:dyDescent="0.25">
      <c r="A29" s="5">
        <v>19</v>
      </c>
      <c r="B29" s="6" t="s">
        <v>35</v>
      </c>
      <c r="C29" s="7">
        <v>1997.83</v>
      </c>
      <c r="D29" s="76">
        <v>2370.2332999999999</v>
      </c>
      <c r="E29" s="76">
        <v>2304.38</v>
      </c>
      <c r="F29" s="11">
        <f t="shared" si="0"/>
        <v>65.853299999999763</v>
      </c>
      <c r="H29" s="11">
        <f t="shared" si="1"/>
        <v>5.9866636363636152</v>
      </c>
    </row>
    <row r="30" spans="1:8" s="16" customFormat="1" ht="24.75" customHeight="1" x14ac:dyDescent="0.25">
      <c r="A30" s="12"/>
      <c r="B30" s="13" t="s">
        <v>36</v>
      </c>
      <c r="C30" s="14">
        <v>15033.32</v>
      </c>
      <c r="D30" s="27">
        <v>9905.3382999999958</v>
      </c>
      <c r="E30" s="27">
        <v>12118.04</v>
      </c>
      <c r="F30" s="11">
        <f t="shared" si="0"/>
        <v>-2212.7017000000051</v>
      </c>
      <c r="H30" s="11">
        <f t="shared" si="1"/>
        <v>-201.15470000000047</v>
      </c>
    </row>
    <row r="31" spans="1:8" s="11" customFormat="1" ht="23.25" customHeight="1" x14ac:dyDescent="0.25">
      <c r="A31" s="5">
        <v>20</v>
      </c>
      <c r="B31" s="6" t="s">
        <v>37</v>
      </c>
      <c r="C31" s="7">
        <v>3431.66</v>
      </c>
      <c r="D31" s="76">
        <v>4087.4999999999995</v>
      </c>
      <c r="E31" s="76">
        <v>4115.8</v>
      </c>
      <c r="F31" s="11">
        <f t="shared" si="0"/>
        <v>-28.300000000000637</v>
      </c>
      <c r="H31" s="11">
        <f t="shared" si="1"/>
        <v>-2.5727272727273305</v>
      </c>
    </row>
    <row r="32" spans="1:8" s="11" customFormat="1" ht="20.25" customHeight="1" x14ac:dyDescent="0.25">
      <c r="A32" s="5">
        <v>21</v>
      </c>
      <c r="B32" s="6" t="s">
        <v>38</v>
      </c>
      <c r="C32" s="7">
        <v>3857.4</v>
      </c>
      <c r="D32" s="76">
        <v>5309.0399999999981</v>
      </c>
      <c r="E32" s="76">
        <v>5342.73</v>
      </c>
      <c r="F32" s="11">
        <f t="shared" si="0"/>
        <v>-33.690000000001419</v>
      </c>
      <c r="H32" s="11">
        <f t="shared" si="1"/>
        <v>-3.0627272727274018</v>
      </c>
    </row>
    <row r="33" spans="1:8" s="11" customFormat="1" ht="21.75" customHeight="1" x14ac:dyDescent="0.25">
      <c r="A33" s="5">
        <v>22</v>
      </c>
      <c r="B33" s="6" t="s">
        <v>39</v>
      </c>
      <c r="C33" s="7">
        <v>2025.29</v>
      </c>
      <c r="D33" s="76">
        <v>2609.31</v>
      </c>
      <c r="E33" s="76">
        <v>2634.14</v>
      </c>
      <c r="F33" s="11">
        <f t="shared" si="0"/>
        <v>-24.829999999999927</v>
      </c>
      <c r="H33" s="11">
        <f t="shared" si="1"/>
        <v>-2.2572727272727207</v>
      </c>
    </row>
    <row r="34" spans="1:8" s="11" customFormat="1" ht="17.25" customHeight="1" x14ac:dyDescent="0.25">
      <c r="A34" s="5">
        <v>23</v>
      </c>
      <c r="B34" s="6" t="s">
        <v>40</v>
      </c>
      <c r="C34" s="7">
        <v>2997.81</v>
      </c>
      <c r="D34" s="76">
        <v>4432.42</v>
      </c>
      <c r="E34" s="76">
        <v>4658.1400000000003</v>
      </c>
      <c r="F34" s="11">
        <f t="shared" si="0"/>
        <v>-225.72000000000025</v>
      </c>
      <c r="H34" s="11">
        <f t="shared" si="1"/>
        <v>-20.520000000000024</v>
      </c>
    </row>
    <row r="35" spans="1:8" s="16" customFormat="1" ht="24" customHeight="1" x14ac:dyDescent="0.25">
      <c r="A35" s="12"/>
      <c r="B35" s="13" t="s">
        <v>41</v>
      </c>
      <c r="C35" s="14">
        <v>12312.159999999998</v>
      </c>
      <c r="D35" s="27">
        <v>16430.55</v>
      </c>
      <c r="E35" s="27">
        <v>16750.809999999998</v>
      </c>
      <c r="F35" s="11">
        <f t="shared" si="0"/>
        <v>-320.2599999999984</v>
      </c>
      <c r="H35" s="11">
        <f t="shared" si="1"/>
        <v>-29.114545454545308</v>
      </c>
    </row>
    <row r="36" spans="1:8" s="16" customFormat="1" ht="24.75" customHeight="1" x14ac:dyDescent="0.25">
      <c r="A36" s="12"/>
      <c r="B36" s="13" t="s">
        <v>42</v>
      </c>
      <c r="C36" s="14">
        <v>27345.479999999996</v>
      </c>
      <c r="D36" s="27">
        <v>38058.840299999996</v>
      </c>
      <c r="E36" s="27">
        <v>37739.009999999995</v>
      </c>
      <c r="F36" s="11">
        <f t="shared" si="0"/>
        <v>319.83030000000144</v>
      </c>
      <c r="H36" s="11">
        <f t="shared" si="1"/>
        <v>29.075481818181949</v>
      </c>
    </row>
    <row r="37" spans="1:8" s="11" customFormat="1" ht="23.25" customHeight="1" x14ac:dyDescent="0.25">
      <c r="A37" s="5">
        <v>24</v>
      </c>
      <c r="B37" s="6" t="s">
        <v>43</v>
      </c>
      <c r="C37" s="7">
        <v>2519.0973333333336</v>
      </c>
      <c r="D37" s="76">
        <v>9963.7089999999989</v>
      </c>
      <c r="E37" s="76">
        <v>8535.51</v>
      </c>
      <c r="F37" s="11">
        <f t="shared" si="0"/>
        <v>1428.1989999999987</v>
      </c>
      <c r="H37" s="11">
        <f t="shared" si="1"/>
        <v>129.83627272727261</v>
      </c>
    </row>
    <row r="38" spans="1:8" s="11" customFormat="1" ht="21.75" customHeight="1" x14ac:dyDescent="0.25">
      <c r="A38" s="5">
        <v>25</v>
      </c>
      <c r="B38" s="6" t="s">
        <v>44</v>
      </c>
      <c r="C38" s="7">
        <v>1849.9516666666666</v>
      </c>
      <c r="D38" s="76">
        <v>6817.3259999999955</v>
      </c>
      <c r="E38" s="76">
        <v>6857.44</v>
      </c>
      <c r="F38" s="11">
        <f t="shared" si="0"/>
        <v>-40.114000000004125</v>
      </c>
      <c r="H38" s="11">
        <f t="shared" si="1"/>
        <v>-3.6467272727276479</v>
      </c>
    </row>
    <row r="39" spans="1:8" s="11" customFormat="1" ht="19.5" customHeight="1" x14ac:dyDescent="0.25">
      <c r="A39" s="5">
        <v>26</v>
      </c>
      <c r="B39" s="6" t="s">
        <v>45</v>
      </c>
      <c r="C39" s="7">
        <v>2835.8183333333332</v>
      </c>
      <c r="D39" s="76">
        <v>12410.020999999997</v>
      </c>
      <c r="E39" s="76">
        <v>12052.21</v>
      </c>
      <c r="F39" s="11">
        <f t="shared" si="0"/>
        <v>357.81099999999788</v>
      </c>
      <c r="H39" s="11">
        <f t="shared" si="1"/>
        <v>32.528272727272537</v>
      </c>
    </row>
    <row r="40" spans="1:8" s="11" customFormat="1" ht="19.5" customHeight="1" x14ac:dyDescent="0.25">
      <c r="A40" s="5">
        <v>27</v>
      </c>
      <c r="B40" s="6" t="s">
        <v>63</v>
      </c>
      <c r="C40" s="7"/>
      <c r="D40" s="76">
        <v>618.97</v>
      </c>
      <c r="E40" s="76">
        <v>2497.88</v>
      </c>
      <c r="F40" s="11">
        <f t="shared" si="0"/>
        <v>-1878.91</v>
      </c>
      <c r="H40" s="11">
        <f t="shared" si="1"/>
        <v>-170.81</v>
      </c>
    </row>
    <row r="41" spans="1:8" s="16" customFormat="1" ht="19.5" customHeight="1" x14ac:dyDescent="0.25">
      <c r="A41" s="12"/>
      <c r="B41" s="13" t="s">
        <v>46</v>
      </c>
      <c r="C41" s="14">
        <v>7204.8673333333336</v>
      </c>
      <c r="D41" s="27">
        <v>29810.025999999994</v>
      </c>
      <c r="E41" s="27">
        <v>29943.040000000001</v>
      </c>
      <c r="F41" s="11">
        <f t="shared" si="0"/>
        <v>-133.01400000000649</v>
      </c>
      <c r="H41" s="11">
        <f t="shared" si="1"/>
        <v>-12.092181818182409</v>
      </c>
    </row>
    <row r="42" spans="1:8" s="11" customFormat="1" ht="18.75" customHeight="1" x14ac:dyDescent="0.25">
      <c r="A42" s="5">
        <v>28</v>
      </c>
      <c r="B42" s="6" t="s">
        <v>47</v>
      </c>
      <c r="C42" s="7">
        <v>1805.24</v>
      </c>
      <c r="D42" s="76">
        <v>7485.8500000000022</v>
      </c>
      <c r="E42" s="76">
        <v>7518.61</v>
      </c>
      <c r="F42" s="11">
        <f t="shared" si="0"/>
        <v>-32.75999999999749</v>
      </c>
      <c r="H42" s="11">
        <f t="shared" si="1"/>
        <v>-2.9781818181815898</v>
      </c>
    </row>
    <row r="43" spans="1:8" s="11" customFormat="1" ht="21" customHeight="1" x14ac:dyDescent="0.25">
      <c r="A43" s="5">
        <v>29</v>
      </c>
      <c r="B43" s="6" t="s">
        <v>48</v>
      </c>
      <c r="C43" s="7">
        <v>1445.46</v>
      </c>
      <c r="D43" s="76">
        <v>6653.5900000000011</v>
      </c>
      <c r="E43" s="76">
        <v>6531.46</v>
      </c>
      <c r="F43" s="11">
        <f t="shared" si="0"/>
        <v>122.13000000000102</v>
      </c>
      <c r="H43" s="11">
        <f t="shared" si="1"/>
        <v>11.102727272727366</v>
      </c>
    </row>
    <row r="44" spans="1:8" s="11" customFormat="1" ht="21.75" customHeight="1" x14ac:dyDescent="0.25">
      <c r="A44" s="5">
        <v>30</v>
      </c>
      <c r="B44" s="6" t="s">
        <v>49</v>
      </c>
      <c r="C44" s="7">
        <v>1814.93</v>
      </c>
      <c r="D44" s="76">
        <v>7456.5400000000009</v>
      </c>
      <c r="E44" s="76">
        <v>7463.33</v>
      </c>
      <c r="F44" s="11">
        <f t="shared" si="0"/>
        <v>-6.7899999999990541</v>
      </c>
      <c r="H44" s="11">
        <f t="shared" si="1"/>
        <v>-0.61727272727264126</v>
      </c>
    </row>
    <row r="45" spans="1:8" s="11" customFormat="1" ht="15.75" customHeight="1" x14ac:dyDescent="0.25">
      <c r="A45" s="5">
        <v>31</v>
      </c>
      <c r="B45" s="6" t="s">
        <v>50</v>
      </c>
      <c r="C45" s="7">
        <v>1723.79</v>
      </c>
      <c r="D45" s="76">
        <v>6146.26</v>
      </c>
      <c r="E45" s="76">
        <v>6372.76</v>
      </c>
      <c r="F45" s="11">
        <f t="shared" si="0"/>
        <v>-226.5</v>
      </c>
      <c r="H45" s="11">
        <f t="shared" si="1"/>
        <v>-20.59090909090909</v>
      </c>
    </row>
    <row r="46" spans="1:8" s="16" customFormat="1" ht="27" customHeight="1" x14ac:dyDescent="0.25">
      <c r="A46" s="12"/>
      <c r="B46" s="13" t="s">
        <v>51</v>
      </c>
      <c r="C46" s="15">
        <f>SUM(C42:C45)</f>
        <v>6789.42</v>
      </c>
      <c r="D46" s="27">
        <v>27742.240000000005</v>
      </c>
      <c r="E46" s="27">
        <v>27886.160000000003</v>
      </c>
      <c r="F46" s="11">
        <f t="shared" si="0"/>
        <v>-143.91999999999825</v>
      </c>
      <c r="H46" s="11">
        <f t="shared" si="1"/>
        <v>-13.083636363636204</v>
      </c>
    </row>
    <row r="47" spans="1:8" s="16" customFormat="1" ht="24.75" customHeight="1" x14ac:dyDescent="0.25">
      <c r="A47" s="12"/>
      <c r="B47" s="13" t="s">
        <v>52</v>
      </c>
      <c r="C47" s="15">
        <f>C41+C46</f>
        <v>13994.287333333334</v>
      </c>
      <c r="D47" s="27">
        <v>57552.266000000003</v>
      </c>
      <c r="E47" s="27">
        <v>57829.200000000004</v>
      </c>
      <c r="F47" s="11">
        <f t="shared" si="0"/>
        <v>-276.93400000000111</v>
      </c>
      <c r="H47" s="11">
        <f t="shared" si="1"/>
        <v>-25.175818181818283</v>
      </c>
    </row>
    <row r="48" spans="1:8" s="66" customFormat="1" ht="48" customHeight="1" x14ac:dyDescent="0.35">
      <c r="A48" s="63"/>
      <c r="B48" s="64" t="s">
        <v>53</v>
      </c>
      <c r="C48" s="65">
        <f>C47+C36+C22</f>
        <v>43833.390666666666</v>
      </c>
      <c r="D48" s="103">
        <v>101454.9083</v>
      </c>
      <c r="E48" s="103">
        <v>101399.23699999999</v>
      </c>
      <c r="F48" s="11">
        <f t="shared" si="0"/>
        <v>55.671300000001793</v>
      </c>
      <c r="H48" s="11">
        <f t="shared" si="1"/>
        <v>5.0610272727274355</v>
      </c>
    </row>
    <row r="49" spans="2:8" s="27" customFormat="1" ht="24" hidden="1" customHeight="1" x14ac:dyDescent="0.25">
      <c r="C49" s="99"/>
      <c r="E49" s="27">
        <v>101399.23699999999</v>
      </c>
      <c r="F49" s="11">
        <f t="shared" si="0"/>
        <v>-101399.23699999999</v>
      </c>
      <c r="H49" s="11">
        <f t="shared" si="1"/>
        <v>-9218.1124545454531</v>
      </c>
    </row>
    <row r="50" spans="2:8" s="29" customFormat="1" ht="24" hidden="1" customHeight="1" x14ac:dyDescent="0.25">
      <c r="C50" s="30"/>
      <c r="F50" s="11">
        <f t="shared" si="0"/>
        <v>0</v>
      </c>
      <c r="H50" s="11">
        <f t="shared" si="1"/>
        <v>0</v>
      </c>
    </row>
    <row r="51" spans="2:8" s="29" customFormat="1" ht="24" customHeight="1" x14ac:dyDescent="0.25">
      <c r="C51" s="30"/>
    </row>
    <row r="52" spans="2:8" s="27" customFormat="1" ht="15.75" customHeight="1" x14ac:dyDescent="0.25">
      <c r="B52" s="99"/>
      <c r="C52" s="97" t="s">
        <v>54</v>
      </c>
    </row>
    <row r="53" spans="2:8" s="27" customFormat="1" ht="22.5" customHeight="1" x14ac:dyDescent="0.25">
      <c r="B53" s="99"/>
      <c r="C53" s="97"/>
    </row>
    <row r="54" spans="2:8" ht="20.25" customHeight="1" x14ac:dyDescent="0.3">
      <c r="C54" s="35"/>
    </row>
    <row r="55" spans="2:8" ht="18" customHeight="1" x14ac:dyDescent="0.3"/>
    <row r="56" spans="2:8" ht="27" customHeight="1" x14ac:dyDescent="0.3">
      <c r="B56" s="358" t="s">
        <v>57</v>
      </c>
      <c r="C56" s="358"/>
    </row>
    <row r="57" spans="2:8" ht="23.25" customHeight="1" x14ac:dyDescent="0.3">
      <c r="B57" s="358" t="s">
        <v>59</v>
      </c>
      <c r="C57" s="358"/>
    </row>
    <row r="58" spans="2:8" ht="25.5" customHeight="1" x14ac:dyDescent="0.3"/>
    <row r="59" spans="2:8" ht="24" customHeight="1" x14ac:dyDescent="0.3"/>
    <row r="60" spans="2:8" ht="19.5" customHeight="1" x14ac:dyDescent="0.3"/>
  </sheetData>
  <mergeCells count="6">
    <mergeCell ref="B56:C56"/>
    <mergeCell ref="B57:C57"/>
    <mergeCell ref="A1:C1"/>
    <mergeCell ref="A2:A4"/>
    <mergeCell ref="B2:B4"/>
    <mergeCell ref="C3:C4"/>
  </mergeCells>
  <pageMargins left="0.70866141732283472" right="0.70866141732283472" top="0.74803149606299213" bottom="0.74803149606299213" header="0.31496062992125984" footer="0.31496062992125984"/>
  <pageSetup paperSize="8" scale="59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workbookViewId="0">
      <pane ySplit="6" topLeftCell="A46" activePane="bottomLeft" state="frozen"/>
      <selection pane="bottomLeft" activeCell="J15" sqref="J15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48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39" customWidth="1"/>
    <col min="18" max="18" width="18.140625" style="39" customWidth="1"/>
    <col min="19" max="19" width="13.140625" style="39" customWidth="1"/>
    <col min="20" max="20" width="20.28515625" style="40" customWidth="1"/>
    <col min="21" max="21" width="18.42578125" style="39" customWidth="1"/>
    <col min="22" max="22" width="22.28515625" style="39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370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</row>
    <row r="2" spans="1:23" s="2" customFormat="1" x14ac:dyDescent="0.25">
      <c r="A2" s="372" t="s">
        <v>66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</row>
    <row r="3" spans="1:23" ht="9.75" customHeight="1" x14ac:dyDescent="0.3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</row>
    <row r="4" spans="1:23" s="4" customFormat="1" ht="18.75" customHeight="1" x14ac:dyDescent="0.25">
      <c r="A4" s="368" t="s">
        <v>1</v>
      </c>
      <c r="B4" s="368" t="s">
        <v>2</v>
      </c>
      <c r="C4" s="374" t="s">
        <v>3</v>
      </c>
      <c r="D4" s="374"/>
      <c r="E4" s="374"/>
      <c r="F4" s="374"/>
      <c r="G4" s="374"/>
      <c r="H4" s="374"/>
      <c r="I4" s="374" t="s">
        <v>4</v>
      </c>
      <c r="J4" s="375"/>
      <c r="K4" s="375"/>
      <c r="L4" s="375"/>
      <c r="M4" s="375"/>
      <c r="N4" s="375"/>
      <c r="O4" s="58"/>
      <c r="P4" s="374" t="s">
        <v>5</v>
      </c>
      <c r="Q4" s="375"/>
      <c r="R4" s="375"/>
      <c r="S4" s="375"/>
      <c r="T4" s="375"/>
      <c r="U4" s="375"/>
      <c r="V4" s="59"/>
    </row>
    <row r="5" spans="1:23" s="4" customFormat="1" ht="19.5" customHeight="1" x14ac:dyDescent="0.25">
      <c r="A5" s="373"/>
      <c r="B5" s="373"/>
      <c r="C5" s="368" t="s">
        <v>6</v>
      </c>
      <c r="D5" s="368" t="s">
        <v>7</v>
      </c>
      <c r="E5" s="368"/>
      <c r="F5" s="368" t="s">
        <v>8</v>
      </c>
      <c r="G5" s="368"/>
      <c r="H5" s="57" t="s">
        <v>9</v>
      </c>
      <c r="I5" s="368" t="s">
        <v>6</v>
      </c>
      <c r="J5" s="368" t="s">
        <v>7</v>
      </c>
      <c r="K5" s="368"/>
      <c r="L5" s="368" t="s">
        <v>8</v>
      </c>
      <c r="M5" s="368"/>
      <c r="N5" s="368" t="s">
        <v>9</v>
      </c>
      <c r="O5" s="58"/>
      <c r="P5" s="368" t="s">
        <v>6</v>
      </c>
      <c r="Q5" s="368" t="s">
        <v>7</v>
      </c>
      <c r="R5" s="368"/>
      <c r="S5" s="368" t="s">
        <v>8</v>
      </c>
      <c r="T5" s="368"/>
      <c r="U5" s="368" t="s">
        <v>9</v>
      </c>
      <c r="V5" s="368" t="s">
        <v>10</v>
      </c>
    </row>
    <row r="6" spans="1:23" s="4" customFormat="1" ht="15.75" customHeight="1" x14ac:dyDescent="0.25">
      <c r="A6" s="373"/>
      <c r="B6" s="373"/>
      <c r="C6" s="369"/>
      <c r="D6" s="57" t="s">
        <v>11</v>
      </c>
      <c r="E6" s="57" t="s">
        <v>12</v>
      </c>
      <c r="F6" s="57" t="s">
        <v>11</v>
      </c>
      <c r="G6" s="57" t="s">
        <v>12</v>
      </c>
      <c r="H6" s="57"/>
      <c r="I6" s="369"/>
      <c r="J6" s="57" t="s">
        <v>11</v>
      </c>
      <c r="K6" s="57" t="s">
        <v>12</v>
      </c>
      <c r="L6" s="57" t="s">
        <v>11</v>
      </c>
      <c r="M6" s="57" t="s">
        <v>12</v>
      </c>
      <c r="N6" s="368"/>
      <c r="O6" s="58"/>
      <c r="P6" s="369"/>
      <c r="Q6" s="57" t="s">
        <v>11</v>
      </c>
      <c r="R6" s="57" t="s">
        <v>12</v>
      </c>
      <c r="S6" s="57" t="s">
        <v>11</v>
      </c>
      <c r="T6" s="57" t="s">
        <v>12</v>
      </c>
      <c r="U6" s="368"/>
      <c r="V6" s="368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 t="e">
        <f>#REF!+ht!D7</f>
        <v>#REF!</v>
      </c>
      <c r="F7" s="8">
        <v>0</v>
      </c>
      <c r="G7" s="8" t="e">
        <f>#REF!+ht!F7</f>
        <v>#REF!</v>
      </c>
      <c r="H7" s="8" t="e">
        <f>#REF!+ht!D7-ht!F7</f>
        <v>#REF!</v>
      </c>
      <c r="I7" s="8">
        <v>374.98699999999997</v>
      </c>
      <c r="J7" s="8">
        <v>0</v>
      </c>
      <c r="K7" s="8" t="e">
        <f>#REF!+ht!J7</f>
        <v>#REF!</v>
      </c>
      <c r="L7" s="8">
        <v>0</v>
      </c>
      <c r="M7" s="8" t="e">
        <f>#REF!+ht!L7</f>
        <v>#REF!</v>
      </c>
      <c r="N7" s="8" t="e">
        <f>#REF!+ht!J7-ht!M7</f>
        <v>#REF!</v>
      </c>
      <c r="O7" s="9">
        <f>D7+J7</f>
        <v>0</v>
      </c>
      <c r="P7" s="10">
        <v>1.2</v>
      </c>
      <c r="Q7" s="10">
        <v>0</v>
      </c>
      <c r="R7" s="8" t="e">
        <f>#REF!+ht!Q7</f>
        <v>#REF!</v>
      </c>
      <c r="S7" s="10">
        <v>0</v>
      </c>
      <c r="T7" s="8" t="e">
        <f>#REF!+ht!S7</f>
        <v>#REF!</v>
      </c>
      <c r="U7" s="8" t="e">
        <f>#REF!+ht!Q7-ht!S7</f>
        <v>#REF!</v>
      </c>
      <c r="V7" s="8" t="e">
        <f>H7+N7+U7</f>
        <v>#REF!</v>
      </c>
    </row>
    <row r="8" spans="1:23" s="11" customFormat="1" ht="19.5" customHeight="1" x14ac:dyDescent="0.3">
      <c r="A8" s="5">
        <v>2</v>
      </c>
      <c r="B8" s="6" t="s">
        <v>65</v>
      </c>
      <c r="C8" s="7"/>
      <c r="D8" s="8">
        <v>0</v>
      </c>
      <c r="E8" s="8" t="e">
        <f>#REF!+ht!D8</f>
        <v>#REF!</v>
      </c>
      <c r="F8" s="8">
        <v>0</v>
      </c>
      <c r="G8" s="8" t="e">
        <f>#REF!+ht!F8</f>
        <v>#REF!</v>
      </c>
      <c r="H8" s="8" t="e">
        <f>#REF!+ht!D8-ht!F8</f>
        <v>#REF!</v>
      </c>
      <c r="I8" s="8"/>
      <c r="J8" s="8">
        <v>0</v>
      </c>
      <c r="K8" s="8" t="e">
        <f>#REF!+ht!J8</f>
        <v>#REF!</v>
      </c>
      <c r="L8" s="8">
        <v>0</v>
      </c>
      <c r="M8" s="8" t="e">
        <f>#REF!+ht!L8</f>
        <v>#REF!</v>
      </c>
      <c r="N8" s="8" t="e">
        <f>#REF!+ht!J8-ht!M8</f>
        <v>#REF!</v>
      </c>
      <c r="O8" s="9"/>
      <c r="P8" s="10"/>
      <c r="Q8" s="10">
        <v>0</v>
      </c>
      <c r="R8" s="8" t="e">
        <f>#REF!+ht!Q8</f>
        <v>#REF!</v>
      </c>
      <c r="S8" s="10">
        <v>0</v>
      </c>
      <c r="T8" s="8" t="e">
        <f>#REF!+ht!S8</f>
        <v>#REF!</v>
      </c>
      <c r="U8" s="8" t="e">
        <f>#REF!+ht!Q8-ht!S8</f>
        <v>#REF!</v>
      </c>
      <c r="V8" s="8" t="e">
        <f t="shared" ref="V8:V52" si="0">H8+N8+U8</f>
        <v>#REF!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 t="e">
        <f>#REF!+ht!D9</f>
        <v>#REF!</v>
      </c>
      <c r="F9" s="8">
        <v>0</v>
      </c>
      <c r="G9" s="8" t="e">
        <f>#REF!+ht!F9</f>
        <v>#REF!</v>
      </c>
      <c r="H9" s="8" t="e">
        <f>#REF!+ht!D9-ht!F9</f>
        <v>#REF!</v>
      </c>
      <c r="I9" s="8">
        <v>377.63600000000002</v>
      </c>
      <c r="J9" s="8">
        <v>0</v>
      </c>
      <c r="K9" s="8" t="e">
        <f>#REF!+ht!J9</f>
        <v>#REF!</v>
      </c>
      <c r="L9" s="8">
        <v>0</v>
      </c>
      <c r="M9" s="8" t="e">
        <f>#REF!+ht!L9</f>
        <v>#REF!</v>
      </c>
      <c r="N9" s="8" t="e">
        <f>#REF!+ht!J9-ht!M9</f>
        <v>#REF!</v>
      </c>
      <c r="O9" s="9">
        <f>D9+J9</f>
        <v>0</v>
      </c>
      <c r="P9" s="10">
        <v>10.44</v>
      </c>
      <c r="Q9" s="10">
        <v>0</v>
      </c>
      <c r="R9" s="8" t="e">
        <f>#REF!+ht!Q9</f>
        <v>#REF!</v>
      </c>
      <c r="S9" s="10">
        <v>0</v>
      </c>
      <c r="T9" s="8" t="e">
        <f>#REF!+ht!S9</f>
        <v>#REF!</v>
      </c>
      <c r="U9" s="8" t="e">
        <f>#REF!+ht!Q9-ht!S9</f>
        <v>#REF!</v>
      </c>
      <c r="V9" s="8" t="e">
        <f t="shared" si="0"/>
        <v>#REF!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 t="e">
        <f>#REF!+ht!D10</f>
        <v>#REF!</v>
      </c>
      <c r="F10" s="8">
        <v>0</v>
      </c>
      <c r="G10" s="8" t="e">
        <f>#REF!+ht!F10</f>
        <v>#REF!</v>
      </c>
      <c r="H10" s="8" t="e">
        <f>#REF!+ht!D10-ht!F10</f>
        <v>#REF!</v>
      </c>
      <c r="I10" s="8">
        <v>281.17800000000005</v>
      </c>
      <c r="J10" s="8">
        <v>0</v>
      </c>
      <c r="K10" s="8" t="e">
        <f>#REF!+ht!J10</f>
        <v>#REF!</v>
      </c>
      <c r="L10" s="8">
        <v>0</v>
      </c>
      <c r="M10" s="8" t="e">
        <f>#REF!+ht!L10</f>
        <v>#REF!</v>
      </c>
      <c r="N10" s="8" t="e">
        <f>#REF!+ht!J10-ht!M10</f>
        <v>#REF!</v>
      </c>
      <c r="O10" s="9">
        <f>D10+J10</f>
        <v>0</v>
      </c>
      <c r="P10" s="10">
        <v>0</v>
      </c>
      <c r="Q10" s="10">
        <v>0</v>
      </c>
      <c r="R10" s="8" t="e">
        <f>#REF!+ht!Q10</f>
        <v>#REF!</v>
      </c>
      <c r="S10" s="10">
        <v>0</v>
      </c>
      <c r="T10" s="8" t="e">
        <f>#REF!+ht!S10</f>
        <v>#REF!</v>
      </c>
      <c r="U10" s="8" t="e">
        <f>#REF!+ht!Q10-ht!S10</f>
        <v>#REF!</v>
      </c>
      <c r="V10" s="8" t="e">
        <f t="shared" si="0"/>
        <v>#REF!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 t="e">
        <f>#REF!+ht!D11</f>
        <v>#REF!</v>
      </c>
      <c r="F11" s="15">
        <f t="shared" ref="F11:V11" si="1">SUM(F7:F10)</f>
        <v>0</v>
      </c>
      <c r="G11" s="15" t="e">
        <f>#REF!+ht!F11</f>
        <v>#REF!</v>
      </c>
      <c r="H11" s="15" t="e">
        <f>#REF!+ht!D11-ht!F11</f>
        <v>#REF!</v>
      </c>
      <c r="I11" s="15">
        <f t="shared" si="1"/>
        <v>1033.8010000000002</v>
      </c>
      <c r="J11" s="15">
        <f t="shared" si="1"/>
        <v>0</v>
      </c>
      <c r="K11" s="15" t="e">
        <f>#REF!+ht!J11</f>
        <v>#REF!</v>
      </c>
      <c r="L11" s="15">
        <f t="shared" si="1"/>
        <v>0</v>
      </c>
      <c r="M11" s="15" t="e">
        <f>#REF!+ht!L11</f>
        <v>#REF!</v>
      </c>
      <c r="N11" s="15" t="e">
        <f>#REF!+ht!J11-ht!M11</f>
        <v>#REF!</v>
      </c>
      <c r="O11" s="15">
        <f t="shared" si="1"/>
        <v>0</v>
      </c>
      <c r="P11" s="15">
        <f t="shared" si="1"/>
        <v>11.639999999999999</v>
      </c>
      <c r="Q11" s="15">
        <f t="shared" si="1"/>
        <v>0</v>
      </c>
      <c r="R11" s="15" t="e">
        <f>#REF!+ht!Q11</f>
        <v>#REF!</v>
      </c>
      <c r="S11" s="15">
        <f t="shared" si="1"/>
        <v>0</v>
      </c>
      <c r="T11" s="15" t="e">
        <f>#REF!+ht!S11</f>
        <v>#REF!</v>
      </c>
      <c r="U11" s="15" t="e">
        <f>#REF!+ht!Q11-ht!S11</f>
        <v>#REF!</v>
      </c>
      <c r="V11" s="15" t="e">
        <f t="shared" si="1"/>
        <v>#REF!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</v>
      </c>
      <c r="E12" s="8" t="e">
        <f>#REF!+ht!D12</f>
        <v>#REF!</v>
      </c>
      <c r="F12" s="8">
        <v>0</v>
      </c>
      <c r="G12" s="8" t="e">
        <f>#REF!+ht!F12</f>
        <v>#REF!</v>
      </c>
      <c r="H12" s="8" t="e">
        <f>#REF!+ht!D12-ht!F12</f>
        <v>#REF!</v>
      </c>
      <c r="I12" s="8">
        <v>542.76800000000014</v>
      </c>
      <c r="J12" s="8">
        <v>0</v>
      </c>
      <c r="K12" s="8" t="e">
        <f>#REF!+ht!J12</f>
        <v>#REF!</v>
      </c>
      <c r="L12" s="8">
        <v>0</v>
      </c>
      <c r="M12" s="8" t="e">
        <f>#REF!+ht!L12</f>
        <v>#REF!</v>
      </c>
      <c r="N12" s="8" t="e">
        <f>#REF!+ht!J12-ht!M12</f>
        <v>#REF!</v>
      </c>
      <c r="O12" s="9">
        <f>D12+J12</f>
        <v>0</v>
      </c>
      <c r="P12" s="10">
        <v>4.57</v>
      </c>
      <c r="Q12" s="10">
        <v>0</v>
      </c>
      <c r="R12" s="8" t="e">
        <f>#REF!+ht!Q12</f>
        <v>#REF!</v>
      </c>
      <c r="S12" s="10">
        <v>0</v>
      </c>
      <c r="T12" s="8" t="e">
        <f>#REF!+ht!S12</f>
        <v>#REF!</v>
      </c>
      <c r="U12" s="8" t="e">
        <f>#REF!+ht!Q12-ht!S12</f>
        <v>#REF!</v>
      </c>
      <c r="V12" s="8" t="e">
        <f t="shared" si="0"/>
        <v>#REF!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 t="e">
        <f>#REF!+ht!D13</f>
        <v>#REF!</v>
      </c>
      <c r="F13" s="8">
        <v>0</v>
      </c>
      <c r="G13" s="8" t="e">
        <f>#REF!+ht!F13</f>
        <v>#REF!</v>
      </c>
      <c r="H13" s="8" t="e">
        <f>#REF!+ht!D13-ht!F13</f>
        <v>#REF!</v>
      </c>
      <c r="I13" s="8">
        <v>370.01399999999995</v>
      </c>
      <c r="J13" s="8">
        <v>0</v>
      </c>
      <c r="K13" s="8" t="e">
        <f>#REF!+ht!J13</f>
        <v>#REF!</v>
      </c>
      <c r="L13" s="8">
        <v>0</v>
      </c>
      <c r="M13" s="8" t="e">
        <f>#REF!+ht!L13</f>
        <v>#REF!</v>
      </c>
      <c r="N13" s="8" t="e">
        <f>#REF!+ht!J13-ht!M13</f>
        <v>#REF!</v>
      </c>
      <c r="O13" s="9">
        <f>D13+J13</f>
        <v>0</v>
      </c>
      <c r="P13" s="10">
        <v>4.4930000000000003</v>
      </c>
      <c r="Q13" s="10">
        <v>0</v>
      </c>
      <c r="R13" s="8" t="e">
        <f>#REF!+ht!Q13</f>
        <v>#REF!</v>
      </c>
      <c r="S13" s="10">
        <v>0</v>
      </c>
      <c r="T13" s="8" t="e">
        <f>#REF!+ht!S13</f>
        <v>#REF!</v>
      </c>
      <c r="U13" s="8" t="e">
        <f>#REF!+ht!Q13-ht!S13</f>
        <v>#REF!</v>
      </c>
      <c r="V13" s="8" t="e">
        <f t="shared" si="0"/>
        <v>#REF!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</v>
      </c>
      <c r="E14" s="8" t="e">
        <f>#REF!+ht!D14</f>
        <v>#REF!</v>
      </c>
      <c r="F14" s="8">
        <v>0</v>
      </c>
      <c r="G14" s="8" t="e">
        <f>#REF!+ht!F14</f>
        <v>#REF!</v>
      </c>
      <c r="H14" s="8" t="e">
        <f>#REF!+ht!D14-ht!F14</f>
        <v>#REF!</v>
      </c>
      <c r="I14" s="8">
        <v>284.35599999999999</v>
      </c>
      <c r="J14" s="8">
        <v>0</v>
      </c>
      <c r="K14" s="8" t="e">
        <f>#REF!+ht!J14</f>
        <v>#REF!</v>
      </c>
      <c r="L14" s="8">
        <v>0</v>
      </c>
      <c r="M14" s="8" t="e">
        <f>#REF!+ht!L14</f>
        <v>#REF!</v>
      </c>
      <c r="N14" s="8" t="e">
        <f>#REF!+ht!J14-ht!M14</f>
        <v>#REF!</v>
      </c>
      <c r="O14" s="9">
        <f>D14+J14</f>
        <v>0</v>
      </c>
      <c r="P14" s="10">
        <v>6.7349999999999994</v>
      </c>
      <c r="Q14" s="10">
        <v>0</v>
      </c>
      <c r="R14" s="8" t="e">
        <f>#REF!+ht!Q14</f>
        <v>#REF!</v>
      </c>
      <c r="S14" s="10">
        <v>0</v>
      </c>
      <c r="T14" s="8" t="e">
        <f>#REF!+ht!S14</f>
        <v>#REF!</v>
      </c>
      <c r="U14" s="8" t="e">
        <f>#REF!+ht!Q14-ht!S14</f>
        <v>#REF!</v>
      </c>
      <c r="V14" s="8" t="e">
        <f t="shared" si="0"/>
        <v>#REF!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</v>
      </c>
      <c r="E15" s="15" t="e">
        <f>#REF!+ht!D15</f>
        <v>#REF!</v>
      </c>
      <c r="F15" s="15">
        <f t="shared" ref="F15:V15" si="2">F14+F13+F12</f>
        <v>0</v>
      </c>
      <c r="G15" s="15" t="e">
        <f>#REF!+ht!F15</f>
        <v>#REF!</v>
      </c>
      <c r="H15" s="15" t="e">
        <f>#REF!+ht!D15-ht!F15</f>
        <v>#REF!</v>
      </c>
      <c r="I15" s="15">
        <f t="shared" si="2"/>
        <v>1197.1379999999999</v>
      </c>
      <c r="J15" s="15">
        <f t="shared" si="2"/>
        <v>0</v>
      </c>
      <c r="K15" s="15" t="e">
        <f>#REF!+ht!J15</f>
        <v>#REF!</v>
      </c>
      <c r="L15" s="15">
        <f t="shared" si="2"/>
        <v>0</v>
      </c>
      <c r="M15" s="15" t="e">
        <f>#REF!+ht!L15</f>
        <v>#REF!</v>
      </c>
      <c r="N15" s="15" t="e">
        <f>#REF!+ht!J15-ht!M15</f>
        <v>#REF!</v>
      </c>
      <c r="O15" s="15">
        <f t="shared" si="2"/>
        <v>0</v>
      </c>
      <c r="P15" s="15">
        <f t="shared" si="2"/>
        <v>15.798</v>
      </c>
      <c r="Q15" s="15">
        <f t="shared" si="2"/>
        <v>0</v>
      </c>
      <c r="R15" s="15" t="e">
        <f>#REF!+ht!Q15</f>
        <v>#REF!</v>
      </c>
      <c r="S15" s="15">
        <f t="shared" si="2"/>
        <v>0</v>
      </c>
      <c r="T15" s="15" t="e">
        <f>#REF!+ht!S15</f>
        <v>#REF!</v>
      </c>
      <c r="U15" s="15" t="e">
        <f>#REF!+ht!Q15-ht!S15</f>
        <v>#REF!</v>
      </c>
      <c r="V15" s="15" t="e">
        <f t="shared" si="2"/>
        <v>#REF!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</v>
      </c>
      <c r="E16" s="8" t="e">
        <f>#REF!+ht!D16</f>
        <v>#REF!</v>
      </c>
      <c r="F16" s="8">
        <v>0</v>
      </c>
      <c r="G16" s="8" t="e">
        <f>#REF!+ht!F16</f>
        <v>#REF!</v>
      </c>
      <c r="H16" s="8" t="e">
        <f>#REF!+ht!D16-ht!F16</f>
        <v>#REF!</v>
      </c>
      <c r="I16" s="8">
        <v>38.61</v>
      </c>
      <c r="J16" s="8">
        <v>0</v>
      </c>
      <c r="K16" s="8" t="e">
        <f>#REF!+ht!J16</f>
        <v>#REF!</v>
      </c>
      <c r="L16" s="8">
        <v>0</v>
      </c>
      <c r="M16" s="8" t="e">
        <f>#REF!+ht!L16</f>
        <v>#REF!</v>
      </c>
      <c r="N16" s="8" t="e">
        <f>#REF!+ht!J16-ht!M16</f>
        <v>#REF!</v>
      </c>
      <c r="O16" s="9">
        <f>D16+J16</f>
        <v>0</v>
      </c>
      <c r="P16" s="10">
        <v>93.77</v>
      </c>
      <c r="Q16" s="10">
        <v>0</v>
      </c>
      <c r="R16" s="8" t="e">
        <f>#REF!+ht!Q16</f>
        <v>#REF!</v>
      </c>
      <c r="S16" s="10">
        <v>0</v>
      </c>
      <c r="T16" s="8" t="e">
        <f>#REF!+ht!S16</f>
        <v>#REF!</v>
      </c>
      <c r="U16" s="8" t="e">
        <f>#REF!+ht!Q16-ht!S16</f>
        <v>#REF!</v>
      </c>
      <c r="V16" s="8" t="e">
        <f t="shared" si="0"/>
        <v>#REF!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 t="e">
        <f>#REF!+ht!D17</f>
        <v>#REF!</v>
      </c>
      <c r="F17" s="21">
        <v>0</v>
      </c>
      <c r="G17" s="8" t="e">
        <f>#REF!+ht!F17</f>
        <v>#REF!</v>
      </c>
      <c r="H17" s="8" t="e">
        <f>#REF!+ht!D17-ht!F17</f>
        <v>#REF!</v>
      </c>
      <c r="I17" s="21">
        <v>265.88</v>
      </c>
      <c r="J17" s="21">
        <v>0</v>
      </c>
      <c r="K17" s="8" t="e">
        <f>#REF!+ht!J17</f>
        <v>#REF!</v>
      </c>
      <c r="L17" s="21">
        <v>0</v>
      </c>
      <c r="M17" s="8" t="e">
        <f>#REF!+ht!L17</f>
        <v>#REF!</v>
      </c>
      <c r="N17" s="8" t="e">
        <f>#REF!+ht!J17-ht!M17</f>
        <v>#REF!</v>
      </c>
      <c r="O17" s="22">
        <f>D17+J17</f>
        <v>0</v>
      </c>
      <c r="P17" s="23">
        <v>6.11</v>
      </c>
      <c r="Q17" s="23">
        <v>0</v>
      </c>
      <c r="R17" s="8" t="e">
        <f>#REF!+ht!Q17</f>
        <v>#REF!</v>
      </c>
      <c r="S17" s="10">
        <v>0</v>
      </c>
      <c r="T17" s="8" t="e">
        <f>#REF!+ht!S17</f>
        <v>#REF!</v>
      </c>
      <c r="U17" s="8" t="e">
        <f>#REF!+ht!Q17-ht!S17</f>
        <v>#REF!</v>
      </c>
      <c r="V17" s="8" t="e">
        <f t="shared" si="0"/>
        <v>#REF!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0</v>
      </c>
      <c r="E18" s="8" t="e">
        <f>#REF!+ht!D18</f>
        <v>#REF!</v>
      </c>
      <c r="F18" s="8">
        <v>0</v>
      </c>
      <c r="G18" s="8" t="e">
        <f>#REF!+ht!F18</f>
        <v>#REF!</v>
      </c>
      <c r="H18" s="8" t="e">
        <f>#REF!+ht!D18-ht!F18</f>
        <v>#REF!</v>
      </c>
      <c r="I18" s="8">
        <v>305.74</v>
      </c>
      <c r="J18" s="8">
        <v>0</v>
      </c>
      <c r="K18" s="8" t="e">
        <f>#REF!+ht!J18</f>
        <v>#REF!</v>
      </c>
      <c r="L18" s="8">
        <v>0</v>
      </c>
      <c r="M18" s="8" t="e">
        <f>#REF!+ht!L18</f>
        <v>#REF!</v>
      </c>
      <c r="N18" s="8" t="e">
        <f>#REF!+ht!J18-ht!M18</f>
        <v>#REF!</v>
      </c>
      <c r="O18" s="9">
        <f>D18+J18</f>
        <v>0</v>
      </c>
      <c r="P18" s="10">
        <v>1.92</v>
      </c>
      <c r="Q18" s="10">
        <v>0</v>
      </c>
      <c r="R18" s="8" t="e">
        <f>#REF!+ht!Q18</f>
        <v>#REF!</v>
      </c>
      <c r="S18" s="10">
        <v>0</v>
      </c>
      <c r="T18" s="8" t="e">
        <f>#REF!+ht!S18</f>
        <v>#REF!</v>
      </c>
      <c r="U18" s="8" t="e">
        <f>#REF!+ht!Q18-ht!S18</f>
        <v>#REF!</v>
      </c>
      <c r="V18" s="8" t="e">
        <f t="shared" si="0"/>
        <v>#REF!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0</v>
      </c>
      <c r="E19" s="15" t="e">
        <f>#REF!+ht!D19</f>
        <v>#REF!</v>
      </c>
      <c r="F19" s="15">
        <f t="shared" ref="F19:V19" si="3">F16+F17+F18</f>
        <v>0</v>
      </c>
      <c r="G19" s="15" t="e">
        <f>#REF!+ht!F19</f>
        <v>#REF!</v>
      </c>
      <c r="H19" s="15" t="e">
        <f>#REF!+ht!D19-ht!F19</f>
        <v>#REF!</v>
      </c>
      <c r="I19" s="15">
        <f t="shared" si="3"/>
        <v>610.23</v>
      </c>
      <c r="J19" s="15">
        <f t="shared" si="3"/>
        <v>0</v>
      </c>
      <c r="K19" s="15" t="e">
        <f>#REF!+ht!J19</f>
        <v>#REF!</v>
      </c>
      <c r="L19" s="15">
        <f t="shared" si="3"/>
        <v>0</v>
      </c>
      <c r="M19" s="15" t="e">
        <f>#REF!+ht!L19</f>
        <v>#REF!</v>
      </c>
      <c r="N19" s="15" t="e">
        <f>#REF!+ht!J19-ht!M19</f>
        <v>#REF!</v>
      </c>
      <c r="O19" s="15">
        <f t="shared" si="3"/>
        <v>0</v>
      </c>
      <c r="P19" s="15">
        <f t="shared" si="3"/>
        <v>101.8</v>
      </c>
      <c r="Q19" s="15">
        <f t="shared" si="3"/>
        <v>0</v>
      </c>
      <c r="R19" s="15" t="e">
        <f>#REF!+ht!Q19</f>
        <v>#REF!</v>
      </c>
      <c r="S19" s="15">
        <f t="shared" si="3"/>
        <v>0</v>
      </c>
      <c r="T19" s="15" t="e">
        <f>#REF!+ht!S19</f>
        <v>#REF!</v>
      </c>
      <c r="U19" s="15" t="e">
        <f>#REF!+ht!Q19-ht!S19</f>
        <v>#REF!</v>
      </c>
      <c r="V19" s="15" t="e">
        <f t="shared" si="3"/>
        <v>#REF!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0</v>
      </c>
      <c r="E20" s="8" t="e">
        <f>#REF!+ht!D20</f>
        <v>#REF!</v>
      </c>
      <c r="F20" s="8">
        <v>0</v>
      </c>
      <c r="G20" s="8" t="e">
        <f>#REF!+ht!F20</f>
        <v>#REF!</v>
      </c>
      <c r="H20" s="8" t="e">
        <f>#REF!+ht!D20-ht!F20</f>
        <v>#REF!</v>
      </c>
      <c r="I20" s="8">
        <v>115.875</v>
      </c>
      <c r="J20" s="8">
        <v>0</v>
      </c>
      <c r="K20" s="8" t="e">
        <f>#REF!+ht!J20</f>
        <v>#REF!</v>
      </c>
      <c r="L20" s="8">
        <v>0</v>
      </c>
      <c r="M20" s="8" t="e">
        <f>#REF!+ht!L20</f>
        <v>#REF!</v>
      </c>
      <c r="N20" s="8" t="e">
        <f>#REF!+ht!J20-ht!M20</f>
        <v>#REF!</v>
      </c>
      <c r="O20" s="9">
        <f>D20+J20</f>
        <v>0</v>
      </c>
      <c r="P20" s="10">
        <v>0.62</v>
      </c>
      <c r="Q20" s="10">
        <v>0</v>
      </c>
      <c r="R20" s="8" t="e">
        <f>#REF!+ht!Q20</f>
        <v>#REF!</v>
      </c>
      <c r="S20" s="10">
        <v>0</v>
      </c>
      <c r="T20" s="8" t="e">
        <f>#REF!+ht!S20</f>
        <v>#REF!</v>
      </c>
      <c r="U20" s="8" t="e">
        <f>#REF!+ht!Q20-ht!S20</f>
        <v>#REF!</v>
      </c>
      <c r="V20" s="8" t="e">
        <f t="shared" si="0"/>
        <v>#REF!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</v>
      </c>
      <c r="E21" s="8" t="e">
        <f>#REF!+ht!D21</f>
        <v>#REF!</v>
      </c>
      <c r="F21" s="8">
        <v>0</v>
      </c>
      <c r="G21" s="8" t="e">
        <f>#REF!+ht!F21</f>
        <v>#REF!</v>
      </c>
      <c r="H21" s="8" t="e">
        <f>#REF!+ht!D21-ht!F21</f>
        <v>#REF!</v>
      </c>
      <c r="I21" s="8">
        <v>308.03899999999999</v>
      </c>
      <c r="J21" s="8">
        <v>0</v>
      </c>
      <c r="K21" s="8" t="e">
        <f>#REF!+ht!J21</f>
        <v>#REF!</v>
      </c>
      <c r="L21" s="8">
        <v>0</v>
      </c>
      <c r="M21" s="8" t="e">
        <f>#REF!+ht!L21</f>
        <v>#REF!</v>
      </c>
      <c r="N21" s="8" t="e">
        <f>#REF!+ht!J21-ht!M21</f>
        <v>#REF!</v>
      </c>
      <c r="O21" s="9">
        <f>D21+J21</f>
        <v>0</v>
      </c>
      <c r="P21" s="10">
        <v>5.48</v>
      </c>
      <c r="Q21" s="10">
        <v>0</v>
      </c>
      <c r="R21" s="8" t="e">
        <f>#REF!+ht!Q21</f>
        <v>#REF!</v>
      </c>
      <c r="S21" s="10">
        <v>0</v>
      </c>
      <c r="T21" s="8" t="e">
        <f>#REF!+ht!S21</f>
        <v>#REF!</v>
      </c>
      <c r="U21" s="8" t="e">
        <f>#REF!+ht!Q21-ht!S21</f>
        <v>#REF!</v>
      </c>
      <c r="V21" s="8" t="e">
        <f t="shared" si="0"/>
        <v>#REF!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</v>
      </c>
      <c r="E22" s="8" t="e">
        <f>#REF!+ht!D22</f>
        <v>#REF!</v>
      </c>
      <c r="F22" s="8">
        <v>0</v>
      </c>
      <c r="G22" s="8" t="e">
        <f>#REF!+ht!F22</f>
        <v>#REF!</v>
      </c>
      <c r="H22" s="8" t="e">
        <f>#REF!+ht!D22-ht!F22</f>
        <v>#REF!</v>
      </c>
      <c r="I22" s="8">
        <v>182.86399999999998</v>
      </c>
      <c r="J22" s="8">
        <v>0</v>
      </c>
      <c r="K22" s="8" t="e">
        <f>#REF!+ht!J22</f>
        <v>#REF!</v>
      </c>
      <c r="L22" s="8">
        <v>0</v>
      </c>
      <c r="M22" s="8" t="e">
        <f>#REF!+ht!L22</f>
        <v>#REF!</v>
      </c>
      <c r="N22" s="8" t="e">
        <f>#REF!+ht!J22-ht!M22</f>
        <v>#REF!</v>
      </c>
      <c r="O22" s="9">
        <f>D22+J22</f>
        <v>0</v>
      </c>
      <c r="P22" s="10">
        <v>5.87</v>
      </c>
      <c r="Q22" s="10">
        <v>0</v>
      </c>
      <c r="R22" s="8" t="e">
        <f>#REF!+ht!Q22</f>
        <v>#REF!</v>
      </c>
      <c r="S22" s="10">
        <v>0</v>
      </c>
      <c r="T22" s="8" t="e">
        <f>#REF!+ht!S22</f>
        <v>#REF!</v>
      </c>
      <c r="U22" s="8" t="e">
        <f>#REF!+ht!Q22-ht!S22</f>
        <v>#REF!</v>
      </c>
      <c r="V22" s="8" t="e">
        <f t="shared" si="0"/>
        <v>#REF!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0</v>
      </c>
      <c r="E23" s="15" t="e">
        <f>#REF!+ht!D23</f>
        <v>#REF!</v>
      </c>
      <c r="F23" s="15">
        <f t="shared" ref="F23:V23" si="4">SUM(F20:F22)</f>
        <v>0</v>
      </c>
      <c r="G23" s="15" t="e">
        <f>#REF!+ht!F23</f>
        <v>#REF!</v>
      </c>
      <c r="H23" s="15" t="e">
        <f>#REF!+ht!D23-ht!F23</f>
        <v>#REF!</v>
      </c>
      <c r="I23" s="15">
        <f t="shared" si="4"/>
        <v>606.77800000000002</v>
      </c>
      <c r="J23" s="15">
        <f t="shared" si="4"/>
        <v>0</v>
      </c>
      <c r="K23" s="15" t="e">
        <f>#REF!+ht!J23</f>
        <v>#REF!</v>
      </c>
      <c r="L23" s="15">
        <f t="shared" si="4"/>
        <v>0</v>
      </c>
      <c r="M23" s="15" t="e">
        <f>#REF!+ht!L23</f>
        <v>#REF!</v>
      </c>
      <c r="N23" s="15" t="e">
        <f>#REF!+ht!J23-ht!M23</f>
        <v>#REF!</v>
      </c>
      <c r="O23" s="15">
        <f t="shared" si="4"/>
        <v>0</v>
      </c>
      <c r="P23" s="15">
        <f t="shared" si="4"/>
        <v>11.97</v>
      </c>
      <c r="Q23" s="15">
        <f t="shared" si="4"/>
        <v>0</v>
      </c>
      <c r="R23" s="15" t="e">
        <f>#REF!+ht!Q23</f>
        <v>#REF!</v>
      </c>
      <c r="S23" s="15">
        <f t="shared" si="4"/>
        <v>0</v>
      </c>
      <c r="T23" s="15" t="e">
        <f>#REF!+ht!S23</f>
        <v>#REF!</v>
      </c>
      <c r="U23" s="15" t="e">
        <f>#REF!+ht!Q23-ht!S23</f>
        <v>#REF!</v>
      </c>
      <c r="V23" s="15" t="e">
        <f t="shared" si="4"/>
        <v>#REF!</v>
      </c>
      <c r="W23" s="17"/>
    </row>
    <row r="24" spans="1:23" s="16" customFormat="1" ht="19.5" customHeight="1" x14ac:dyDescent="0.25">
      <c r="A24" s="12"/>
      <c r="B24" s="13" t="s">
        <v>29</v>
      </c>
      <c r="C24" s="14">
        <v>2493.6233333333334</v>
      </c>
      <c r="D24" s="15">
        <f>D23+D19+D15+D11</f>
        <v>0</v>
      </c>
      <c r="E24" s="15" t="e">
        <f>#REF!+ht!D24</f>
        <v>#REF!</v>
      </c>
      <c r="F24" s="15">
        <f t="shared" ref="F24:V24" si="5">F23+F19+F15+F11</f>
        <v>0</v>
      </c>
      <c r="G24" s="15" t="e">
        <f>#REF!+ht!F24</f>
        <v>#REF!</v>
      </c>
      <c r="H24" s="15" t="e">
        <f>#REF!+ht!D24-ht!F24</f>
        <v>#REF!</v>
      </c>
      <c r="I24" s="15">
        <f t="shared" si="5"/>
        <v>3447.9470000000001</v>
      </c>
      <c r="J24" s="15">
        <f t="shared" si="5"/>
        <v>0</v>
      </c>
      <c r="K24" s="15" t="e">
        <f>#REF!+ht!J24</f>
        <v>#REF!</v>
      </c>
      <c r="L24" s="15">
        <f t="shared" si="5"/>
        <v>0</v>
      </c>
      <c r="M24" s="15" t="e">
        <f>#REF!+ht!L24</f>
        <v>#REF!</v>
      </c>
      <c r="N24" s="15" t="e">
        <f>#REF!+ht!J24-ht!M24</f>
        <v>#REF!</v>
      </c>
      <c r="O24" s="15">
        <f t="shared" si="5"/>
        <v>0</v>
      </c>
      <c r="P24" s="15">
        <f t="shared" si="5"/>
        <v>141.20799999999997</v>
      </c>
      <c r="Q24" s="15">
        <f t="shared" si="5"/>
        <v>0</v>
      </c>
      <c r="R24" s="15" t="e">
        <f>#REF!+ht!Q24</f>
        <v>#REF!</v>
      </c>
      <c r="S24" s="15">
        <f t="shared" si="5"/>
        <v>0</v>
      </c>
      <c r="T24" s="15" t="e">
        <f>#REF!+ht!S24</f>
        <v>#REF!</v>
      </c>
      <c r="U24" s="15" t="e">
        <f>#REF!+ht!Q24-ht!S24</f>
        <v>#REF!</v>
      </c>
      <c r="V24" s="15" t="e">
        <f t="shared" si="5"/>
        <v>#REF!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0</v>
      </c>
      <c r="E25" s="8" t="e">
        <f>#REF!+ht!D25</f>
        <v>#REF!</v>
      </c>
      <c r="F25" s="8">
        <v>0</v>
      </c>
      <c r="G25" s="8" t="e">
        <f>#REF!+ht!F25</f>
        <v>#REF!</v>
      </c>
      <c r="H25" s="8" t="e">
        <f>#REF!+ht!D25-ht!F25</f>
        <v>#REF!</v>
      </c>
      <c r="I25" s="8">
        <v>42.29</v>
      </c>
      <c r="J25" s="8">
        <v>0</v>
      </c>
      <c r="K25" s="8" t="e">
        <f>#REF!+ht!J25</f>
        <v>#REF!</v>
      </c>
      <c r="L25" s="8">
        <v>0</v>
      </c>
      <c r="M25" s="8" t="e">
        <f>#REF!+ht!L25</f>
        <v>#REF!</v>
      </c>
      <c r="N25" s="8" t="e">
        <f>#REF!+ht!J25-ht!M25</f>
        <v>#REF!</v>
      </c>
      <c r="O25" s="9">
        <f>D25+J25</f>
        <v>0</v>
      </c>
      <c r="P25" s="10">
        <v>0</v>
      </c>
      <c r="Q25" s="10">
        <v>0</v>
      </c>
      <c r="R25" s="8" t="e">
        <f>#REF!+ht!Q25</f>
        <v>#REF!</v>
      </c>
      <c r="S25" s="10">
        <v>0</v>
      </c>
      <c r="T25" s="8" t="e">
        <f>#REF!+ht!S25</f>
        <v>#REF!</v>
      </c>
      <c r="U25" s="8" t="e">
        <f>#REF!+ht!Q25-ht!S25</f>
        <v>#REF!</v>
      </c>
      <c r="V25" s="8" t="e">
        <f t="shared" si="0"/>
        <v>#REF!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0</v>
      </c>
      <c r="E26" s="8" t="e">
        <f>#REF!+ht!D26</f>
        <v>#REF!</v>
      </c>
      <c r="F26" s="8">
        <v>0</v>
      </c>
      <c r="G26" s="8" t="e">
        <f>#REF!+ht!F26</f>
        <v>#REF!</v>
      </c>
      <c r="H26" s="8" t="e">
        <f>#REF!+ht!D26-ht!F26</f>
        <v>#REF!</v>
      </c>
      <c r="I26" s="8">
        <v>47.46</v>
      </c>
      <c r="J26" s="8">
        <v>0</v>
      </c>
      <c r="K26" s="8" t="e">
        <f>#REF!+ht!J26</f>
        <v>#REF!</v>
      </c>
      <c r="L26" s="8">
        <v>0</v>
      </c>
      <c r="M26" s="8" t="e">
        <f>#REF!+ht!L26</f>
        <v>#REF!</v>
      </c>
      <c r="N26" s="8" t="e">
        <f>#REF!+ht!J26-ht!M26</f>
        <v>#REF!</v>
      </c>
      <c r="O26" s="9">
        <f>D26+J26</f>
        <v>0</v>
      </c>
      <c r="P26" s="10">
        <v>0</v>
      </c>
      <c r="Q26" s="10">
        <v>0</v>
      </c>
      <c r="R26" s="8" t="e">
        <f>#REF!+ht!Q26</f>
        <v>#REF!</v>
      </c>
      <c r="S26" s="10">
        <v>0</v>
      </c>
      <c r="T26" s="8" t="e">
        <f>#REF!+ht!S26</f>
        <v>#REF!</v>
      </c>
      <c r="U26" s="8" t="e">
        <f>#REF!+ht!Q26-ht!S26</f>
        <v>#REF!</v>
      </c>
      <c r="V26" s="8" t="e">
        <f t="shared" si="0"/>
        <v>#REF!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0</v>
      </c>
      <c r="E27" s="15" t="e">
        <f>#REF!+ht!D27</f>
        <v>#REF!</v>
      </c>
      <c r="F27" s="15">
        <f t="shared" ref="F27:V27" si="6">F26+F25</f>
        <v>0</v>
      </c>
      <c r="G27" s="15" t="e">
        <f>#REF!+ht!F27</f>
        <v>#REF!</v>
      </c>
      <c r="H27" s="15" t="e">
        <f>#REF!+ht!D27-ht!F27</f>
        <v>#REF!</v>
      </c>
      <c r="I27" s="15">
        <f t="shared" si="6"/>
        <v>89.75</v>
      </c>
      <c r="J27" s="15">
        <f t="shared" si="6"/>
        <v>0</v>
      </c>
      <c r="K27" s="15" t="e">
        <f>#REF!+ht!J27</f>
        <v>#REF!</v>
      </c>
      <c r="L27" s="15">
        <f t="shared" si="6"/>
        <v>0</v>
      </c>
      <c r="M27" s="15" t="e">
        <f>#REF!+ht!L27</f>
        <v>#REF!</v>
      </c>
      <c r="N27" s="15" t="e">
        <f>#REF!+ht!J27-ht!M27</f>
        <v>#REF!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 t="e">
        <f>#REF!+ht!Q27</f>
        <v>#REF!</v>
      </c>
      <c r="S27" s="15">
        <f t="shared" si="6"/>
        <v>0</v>
      </c>
      <c r="T27" s="15" t="e">
        <f>#REF!+ht!S27</f>
        <v>#REF!</v>
      </c>
      <c r="U27" s="15" t="e">
        <f>#REF!+ht!Q27-ht!S27</f>
        <v>#REF!</v>
      </c>
      <c r="V27" s="15" t="e">
        <f t="shared" si="6"/>
        <v>#REF!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0</v>
      </c>
      <c r="E28" s="8" t="e">
        <f>#REF!+ht!D28</f>
        <v>#REF!</v>
      </c>
      <c r="F28" s="8">
        <v>0</v>
      </c>
      <c r="G28" s="8" t="e">
        <f>#REF!+ht!F28</f>
        <v>#REF!</v>
      </c>
      <c r="H28" s="8" t="e">
        <f>#REF!+ht!D28-ht!F28</f>
        <v>#REF!</v>
      </c>
      <c r="I28" s="8">
        <v>74.63</v>
      </c>
      <c r="J28" s="8">
        <v>0</v>
      </c>
      <c r="K28" s="8" t="e">
        <f>#REF!+ht!J28</f>
        <v>#REF!</v>
      </c>
      <c r="L28" s="8">
        <v>0</v>
      </c>
      <c r="M28" s="8" t="e">
        <f>#REF!+ht!L28</f>
        <v>#REF!</v>
      </c>
      <c r="N28" s="8" t="e">
        <f>#REF!+ht!J28-ht!M28</f>
        <v>#REF!</v>
      </c>
      <c r="O28" s="9">
        <f>D28+J28</f>
        <v>0</v>
      </c>
      <c r="P28" s="10">
        <v>0</v>
      </c>
      <c r="Q28" s="10">
        <v>0</v>
      </c>
      <c r="R28" s="8" t="e">
        <f>#REF!+ht!Q28</f>
        <v>#REF!</v>
      </c>
      <c r="S28" s="10">
        <v>0</v>
      </c>
      <c r="T28" s="8" t="e">
        <f>#REF!+ht!S28</f>
        <v>#REF!</v>
      </c>
      <c r="U28" s="8" t="e">
        <f>#REF!+ht!Q28-ht!S28</f>
        <v>#REF!</v>
      </c>
      <c r="V28" s="8" t="e">
        <f t="shared" si="0"/>
        <v>#REF!</v>
      </c>
    </row>
    <row r="29" spans="1:23" s="11" customFormat="1" ht="19.5" customHeight="1" x14ac:dyDescent="0.3">
      <c r="A29" s="5">
        <v>17</v>
      </c>
      <c r="B29" s="6" t="s">
        <v>64</v>
      </c>
      <c r="C29" s="7"/>
      <c r="D29" s="8">
        <v>0</v>
      </c>
      <c r="E29" s="8" t="e">
        <f>#REF!+ht!D29</f>
        <v>#REF!</v>
      </c>
      <c r="F29" s="8">
        <v>0</v>
      </c>
      <c r="G29" s="8" t="e">
        <f>#REF!+ht!F29</f>
        <v>#REF!</v>
      </c>
      <c r="H29" s="8" t="e">
        <f>#REF!+ht!D29-ht!F29</f>
        <v>#REF!</v>
      </c>
      <c r="I29" s="8"/>
      <c r="J29" s="8">
        <v>0</v>
      </c>
      <c r="K29" s="8" t="e">
        <f>#REF!+ht!J29</f>
        <v>#REF!</v>
      </c>
      <c r="L29" s="8">
        <v>0</v>
      </c>
      <c r="M29" s="8" t="e">
        <f>#REF!+ht!L29</f>
        <v>#REF!</v>
      </c>
      <c r="N29" s="8" t="e">
        <f>#REF!+ht!J29-ht!M29</f>
        <v>#REF!</v>
      </c>
      <c r="O29" s="9"/>
      <c r="P29" s="10"/>
      <c r="Q29" s="10">
        <v>0</v>
      </c>
      <c r="R29" s="8" t="e">
        <f>#REF!+ht!Q29</f>
        <v>#REF!</v>
      </c>
      <c r="S29" s="10">
        <v>0</v>
      </c>
      <c r="T29" s="8" t="e">
        <f>#REF!+ht!S29</f>
        <v>#REF!</v>
      </c>
      <c r="U29" s="8" t="e">
        <f>#REF!+ht!Q29-ht!S29</f>
        <v>#REF!</v>
      </c>
      <c r="V29" s="8" t="e">
        <f t="shared" si="0"/>
        <v>#REF!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0</v>
      </c>
      <c r="E30" s="8" t="e">
        <f>#REF!+ht!D30</f>
        <v>#REF!</v>
      </c>
      <c r="F30" s="8">
        <v>0</v>
      </c>
      <c r="G30" s="8" t="e">
        <f>#REF!+ht!F30</f>
        <v>#REF!</v>
      </c>
      <c r="H30" s="8" t="e">
        <f>#REF!+ht!D30-ht!F30</f>
        <v>#REF!</v>
      </c>
      <c r="I30" s="8"/>
      <c r="J30" s="8">
        <v>0</v>
      </c>
      <c r="K30" s="8" t="e">
        <f>#REF!+ht!J30</f>
        <v>#REF!</v>
      </c>
      <c r="L30" s="8">
        <v>0</v>
      </c>
      <c r="M30" s="8" t="e">
        <f>#REF!+ht!L30</f>
        <v>#REF!</v>
      </c>
      <c r="N30" s="8" t="e">
        <f>#REF!+ht!J30-ht!M30</f>
        <v>#REF!</v>
      </c>
      <c r="O30" s="9"/>
      <c r="P30" s="10"/>
      <c r="Q30" s="10">
        <v>0</v>
      </c>
      <c r="R30" s="8" t="e">
        <f>#REF!+ht!Q30</f>
        <v>#REF!</v>
      </c>
      <c r="S30" s="10">
        <v>0</v>
      </c>
      <c r="T30" s="8" t="e">
        <f>#REF!+ht!S30</f>
        <v>#REF!</v>
      </c>
      <c r="U30" s="8" t="e">
        <f>#REF!+ht!Q30-ht!S30</f>
        <v>#REF!</v>
      </c>
      <c r="V30" s="8" t="e">
        <f t="shared" si="0"/>
        <v>#REF!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0</v>
      </c>
      <c r="E31" s="8" t="e">
        <f>#REF!+ht!D31</f>
        <v>#REF!</v>
      </c>
      <c r="F31" s="8">
        <v>0</v>
      </c>
      <c r="G31" s="8" t="e">
        <f>#REF!+ht!F31</f>
        <v>#REF!</v>
      </c>
      <c r="H31" s="8" t="e">
        <f>#REF!+ht!D31-ht!F31</f>
        <v>#REF!</v>
      </c>
      <c r="I31" s="8">
        <v>109.83</v>
      </c>
      <c r="J31" s="8">
        <v>0</v>
      </c>
      <c r="K31" s="8" t="e">
        <f>#REF!+ht!J31</f>
        <v>#REF!</v>
      </c>
      <c r="L31" s="8">
        <v>0</v>
      </c>
      <c r="M31" s="8" t="e">
        <f>#REF!+ht!L31</f>
        <v>#REF!</v>
      </c>
      <c r="N31" s="8" t="e">
        <f>#REF!+ht!J31-ht!M31</f>
        <v>#REF!</v>
      </c>
      <c r="O31" s="9">
        <f>D31+J31</f>
        <v>0</v>
      </c>
      <c r="P31" s="10">
        <v>0</v>
      </c>
      <c r="Q31" s="10">
        <v>0</v>
      </c>
      <c r="R31" s="8" t="e">
        <f>#REF!+ht!Q31</f>
        <v>#REF!</v>
      </c>
      <c r="S31" s="10">
        <v>0</v>
      </c>
      <c r="T31" s="8" t="e">
        <f>#REF!+ht!S31</f>
        <v>#REF!</v>
      </c>
      <c r="U31" s="8" t="e">
        <f>#REF!+ht!Q31-ht!S31</f>
        <v>#REF!</v>
      </c>
      <c r="V31" s="8" t="e">
        <f t="shared" si="0"/>
        <v>#REF!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0</v>
      </c>
      <c r="E32" s="15" t="e">
        <f>#REF!+ht!D32</f>
        <v>#REF!</v>
      </c>
      <c r="F32" s="15">
        <f t="shared" ref="F32:V32" si="7">F31+F30+F29+F28</f>
        <v>0</v>
      </c>
      <c r="G32" s="15" t="e">
        <f>#REF!+ht!F32</f>
        <v>#REF!</v>
      </c>
      <c r="H32" s="15" t="e">
        <f>#REF!+ht!D32-ht!F32</f>
        <v>#REF!</v>
      </c>
      <c r="I32" s="15">
        <f t="shared" si="7"/>
        <v>184.45999999999998</v>
      </c>
      <c r="J32" s="15">
        <f t="shared" si="7"/>
        <v>0</v>
      </c>
      <c r="K32" s="15" t="e">
        <f>#REF!+ht!J32</f>
        <v>#REF!</v>
      </c>
      <c r="L32" s="15">
        <f t="shared" si="7"/>
        <v>0</v>
      </c>
      <c r="M32" s="15" t="e">
        <f>#REF!+ht!L32</f>
        <v>#REF!</v>
      </c>
      <c r="N32" s="15" t="e">
        <f>#REF!+ht!J32-ht!M32</f>
        <v>#REF!</v>
      </c>
      <c r="O32" s="15">
        <f t="shared" si="7"/>
        <v>0</v>
      </c>
      <c r="P32" s="15">
        <f t="shared" si="7"/>
        <v>0</v>
      </c>
      <c r="Q32" s="15">
        <f t="shared" si="7"/>
        <v>0</v>
      </c>
      <c r="R32" s="15" t="e">
        <f>#REF!+ht!Q32</f>
        <v>#REF!</v>
      </c>
      <c r="S32" s="15">
        <f t="shared" si="7"/>
        <v>0</v>
      </c>
      <c r="T32" s="15" t="e">
        <f>#REF!+ht!S32</f>
        <v>#REF!</v>
      </c>
      <c r="U32" s="15" t="e">
        <f>#REF!+ht!Q32-ht!S32</f>
        <v>#REF!</v>
      </c>
      <c r="V32" s="15" t="e">
        <f t="shared" si="7"/>
        <v>#REF!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0</v>
      </c>
      <c r="E33" s="8" t="e">
        <f>#REF!+ht!D33</f>
        <v>#REF!</v>
      </c>
      <c r="F33" s="8">
        <v>0</v>
      </c>
      <c r="G33" s="8" t="e">
        <f>#REF!+ht!F33</f>
        <v>#REF!</v>
      </c>
      <c r="H33" s="8" t="e">
        <f>#REF!+ht!D33-ht!F33</f>
        <v>#REF!</v>
      </c>
      <c r="I33" s="8">
        <v>3.8</v>
      </c>
      <c r="J33" s="8">
        <v>0</v>
      </c>
      <c r="K33" s="8" t="e">
        <f>#REF!+ht!J33</f>
        <v>#REF!</v>
      </c>
      <c r="L33" s="8">
        <v>0</v>
      </c>
      <c r="M33" s="8" t="e">
        <f>#REF!+ht!L33</f>
        <v>#REF!</v>
      </c>
      <c r="N33" s="8" t="e">
        <f>#REF!+ht!J33-ht!M33</f>
        <v>#REF!</v>
      </c>
      <c r="O33" s="9">
        <f>D33+J33</f>
        <v>0</v>
      </c>
      <c r="P33" s="10">
        <v>0</v>
      </c>
      <c r="Q33" s="10">
        <v>0</v>
      </c>
      <c r="R33" s="8" t="e">
        <f>#REF!+ht!Q33</f>
        <v>#REF!</v>
      </c>
      <c r="S33" s="10">
        <v>0</v>
      </c>
      <c r="T33" s="8" t="e">
        <f>#REF!+ht!S33</f>
        <v>#REF!</v>
      </c>
      <c r="U33" s="8" t="e">
        <f>#REF!+ht!Q33-ht!S33</f>
        <v>#REF!</v>
      </c>
      <c r="V33" s="8" t="e">
        <f t="shared" si="0"/>
        <v>#REF!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0</v>
      </c>
      <c r="E34" s="8" t="e">
        <f>#REF!+ht!D34</f>
        <v>#REF!</v>
      </c>
      <c r="F34" s="8">
        <v>0</v>
      </c>
      <c r="G34" s="8" t="e">
        <f>#REF!+ht!F34</f>
        <v>#REF!</v>
      </c>
      <c r="H34" s="8" t="e">
        <f>#REF!+ht!D34-ht!F34</f>
        <v>#REF!</v>
      </c>
      <c r="I34" s="8">
        <v>2</v>
      </c>
      <c r="J34" s="8">
        <v>0</v>
      </c>
      <c r="K34" s="8" t="e">
        <f>#REF!+ht!J34</f>
        <v>#REF!</v>
      </c>
      <c r="L34" s="8">
        <v>0</v>
      </c>
      <c r="M34" s="8" t="e">
        <f>#REF!+ht!L34</f>
        <v>#REF!</v>
      </c>
      <c r="N34" s="8" t="e">
        <f>#REF!+ht!J34-ht!M34</f>
        <v>#REF!</v>
      </c>
      <c r="O34" s="9">
        <f>D34+J34</f>
        <v>0</v>
      </c>
      <c r="P34" s="10">
        <v>0</v>
      </c>
      <c r="Q34" s="10">
        <v>0</v>
      </c>
      <c r="R34" s="8" t="e">
        <f>#REF!+ht!Q34</f>
        <v>#REF!</v>
      </c>
      <c r="S34" s="10">
        <v>0</v>
      </c>
      <c r="T34" s="8" t="e">
        <f>#REF!+ht!S34</f>
        <v>#REF!</v>
      </c>
      <c r="U34" s="8" t="e">
        <f>#REF!+ht!Q34-ht!S34</f>
        <v>#REF!</v>
      </c>
      <c r="V34" s="8" t="e">
        <f t="shared" si="0"/>
        <v>#REF!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0</v>
      </c>
      <c r="E35" s="8" t="e">
        <f>#REF!+ht!D35</f>
        <v>#REF!</v>
      </c>
      <c r="F35" s="8">
        <v>0</v>
      </c>
      <c r="G35" s="8" t="e">
        <f>#REF!+ht!F35</f>
        <v>#REF!</v>
      </c>
      <c r="H35" s="8" t="e">
        <f>#REF!+ht!D35-ht!F35</f>
        <v>#REF!</v>
      </c>
      <c r="I35" s="8">
        <v>7.3</v>
      </c>
      <c r="J35" s="8">
        <v>0</v>
      </c>
      <c r="K35" s="8" t="e">
        <f>#REF!+ht!J35</f>
        <v>#REF!</v>
      </c>
      <c r="L35" s="8">
        <v>0</v>
      </c>
      <c r="M35" s="8" t="e">
        <f>#REF!+ht!L35</f>
        <v>#REF!</v>
      </c>
      <c r="N35" s="8" t="e">
        <f>#REF!+ht!J35-ht!M35</f>
        <v>#REF!</v>
      </c>
      <c r="O35" s="9">
        <f>D35+J35</f>
        <v>0</v>
      </c>
      <c r="P35" s="10">
        <v>0</v>
      </c>
      <c r="Q35" s="10">
        <v>0</v>
      </c>
      <c r="R35" s="8" t="e">
        <f>#REF!+ht!Q35</f>
        <v>#REF!</v>
      </c>
      <c r="S35" s="10">
        <v>0</v>
      </c>
      <c r="T35" s="8" t="e">
        <f>#REF!+ht!S35</f>
        <v>#REF!</v>
      </c>
      <c r="U35" s="8" t="e">
        <f>#REF!+ht!Q35-ht!S35</f>
        <v>#REF!</v>
      </c>
      <c r="V35" s="8" t="e">
        <f t="shared" si="0"/>
        <v>#REF!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0</v>
      </c>
      <c r="E36" s="8" t="e">
        <f>#REF!+ht!D36</f>
        <v>#REF!</v>
      </c>
      <c r="F36" s="8">
        <v>0</v>
      </c>
      <c r="G36" s="8" t="e">
        <f>#REF!+ht!F36</f>
        <v>#REF!</v>
      </c>
      <c r="H36" s="8" t="e">
        <f>#REF!+ht!D36-ht!F36</f>
        <v>#REF!</v>
      </c>
      <c r="I36" s="8">
        <v>3.46</v>
      </c>
      <c r="J36" s="8">
        <v>0</v>
      </c>
      <c r="K36" s="8" t="e">
        <f>#REF!+ht!J36</f>
        <v>#REF!</v>
      </c>
      <c r="L36" s="8">
        <v>0</v>
      </c>
      <c r="M36" s="8" t="e">
        <f>#REF!+ht!L36</f>
        <v>#REF!</v>
      </c>
      <c r="N36" s="8" t="e">
        <f>#REF!+ht!J36-ht!M36</f>
        <v>#REF!</v>
      </c>
      <c r="O36" s="9">
        <f>D36+J36</f>
        <v>0</v>
      </c>
      <c r="P36" s="10">
        <v>0</v>
      </c>
      <c r="Q36" s="10">
        <v>0</v>
      </c>
      <c r="R36" s="8" t="e">
        <f>#REF!+ht!Q36</f>
        <v>#REF!</v>
      </c>
      <c r="S36" s="10">
        <v>0</v>
      </c>
      <c r="T36" s="8" t="e">
        <f>#REF!+ht!S36</f>
        <v>#REF!</v>
      </c>
      <c r="U36" s="8" t="e">
        <f>#REF!+ht!Q36-ht!S36</f>
        <v>#REF!</v>
      </c>
      <c r="V36" s="8" t="e">
        <f t="shared" si="0"/>
        <v>#REF!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SUM(D33:D36)</f>
        <v>0</v>
      </c>
      <c r="E37" s="15" t="e">
        <f>#REF!+ht!D37</f>
        <v>#REF!</v>
      </c>
      <c r="F37" s="15">
        <f t="shared" ref="F37:V37" si="8">SUM(F33:F36)</f>
        <v>0</v>
      </c>
      <c r="G37" s="15" t="e">
        <f>#REF!+ht!F37</f>
        <v>#REF!</v>
      </c>
      <c r="H37" s="15" t="e">
        <f>#REF!+ht!D37-ht!F37</f>
        <v>#REF!</v>
      </c>
      <c r="I37" s="15">
        <f t="shared" si="8"/>
        <v>16.559999999999999</v>
      </c>
      <c r="J37" s="15">
        <f t="shared" si="8"/>
        <v>0</v>
      </c>
      <c r="K37" s="15" t="e">
        <f>#REF!+ht!J37</f>
        <v>#REF!</v>
      </c>
      <c r="L37" s="15">
        <f t="shared" si="8"/>
        <v>0</v>
      </c>
      <c r="M37" s="15" t="e">
        <f>#REF!+ht!L37</f>
        <v>#REF!</v>
      </c>
      <c r="N37" s="15" t="e">
        <f>#REF!+ht!J37-ht!M37</f>
        <v>#REF!</v>
      </c>
      <c r="O37" s="15">
        <f t="shared" si="8"/>
        <v>0</v>
      </c>
      <c r="P37" s="15">
        <f t="shared" si="8"/>
        <v>0</v>
      </c>
      <c r="Q37" s="15">
        <f t="shared" si="8"/>
        <v>0</v>
      </c>
      <c r="R37" s="15" t="e">
        <f>#REF!+ht!Q37</f>
        <v>#REF!</v>
      </c>
      <c r="S37" s="15">
        <f t="shared" si="8"/>
        <v>0</v>
      </c>
      <c r="T37" s="15" t="e">
        <f>#REF!+ht!S37</f>
        <v>#REF!</v>
      </c>
      <c r="U37" s="15" t="e">
        <f>#REF!+ht!Q37-ht!S37</f>
        <v>#REF!</v>
      </c>
      <c r="V37" s="15" t="e">
        <f t="shared" si="8"/>
        <v>#REF!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0</v>
      </c>
      <c r="E38" s="15" t="e">
        <f>#REF!+ht!D38</f>
        <v>#REF!</v>
      </c>
      <c r="F38" s="15">
        <f t="shared" ref="F38:V38" si="9">F37+F32+F27</f>
        <v>0</v>
      </c>
      <c r="G38" s="15" t="e">
        <f>#REF!+ht!F38</f>
        <v>#REF!</v>
      </c>
      <c r="H38" s="15" t="e">
        <f>#REF!+ht!D38-ht!F38</f>
        <v>#REF!</v>
      </c>
      <c r="I38" s="15">
        <f t="shared" si="9"/>
        <v>290.77</v>
      </c>
      <c r="J38" s="15">
        <f t="shared" si="9"/>
        <v>0</v>
      </c>
      <c r="K38" s="15" t="e">
        <f>#REF!+ht!J38</f>
        <v>#REF!</v>
      </c>
      <c r="L38" s="15">
        <f t="shared" si="9"/>
        <v>0</v>
      </c>
      <c r="M38" s="15" t="e">
        <f>#REF!+ht!L38</f>
        <v>#REF!</v>
      </c>
      <c r="N38" s="15" t="e">
        <f>#REF!+ht!J38-ht!M38</f>
        <v>#REF!</v>
      </c>
      <c r="O38" s="15">
        <f t="shared" si="9"/>
        <v>0</v>
      </c>
      <c r="P38" s="15">
        <f t="shared" si="9"/>
        <v>0</v>
      </c>
      <c r="Q38" s="15">
        <f t="shared" si="9"/>
        <v>0</v>
      </c>
      <c r="R38" s="15" t="e">
        <f>#REF!+ht!Q38</f>
        <v>#REF!</v>
      </c>
      <c r="S38" s="15">
        <f t="shared" si="9"/>
        <v>0</v>
      </c>
      <c r="T38" s="15" t="e">
        <f>#REF!+ht!S38</f>
        <v>#REF!</v>
      </c>
      <c r="U38" s="15" t="e">
        <f>#REF!+ht!Q38-ht!S38</f>
        <v>#REF!</v>
      </c>
      <c r="V38" s="15" t="e">
        <f t="shared" si="9"/>
        <v>#REF!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0</v>
      </c>
      <c r="E39" s="8" t="e">
        <f>#REF!+ht!D39</f>
        <v>#REF!</v>
      </c>
      <c r="F39" s="8">
        <v>0</v>
      </c>
      <c r="G39" s="8" t="e">
        <f>#REF!+ht!F39</f>
        <v>#REF!</v>
      </c>
      <c r="H39" s="8" t="e">
        <f>#REF!+ht!D39-ht!F39</f>
        <v>#REF!</v>
      </c>
      <c r="I39" s="8">
        <v>0</v>
      </c>
      <c r="J39" s="8">
        <v>0</v>
      </c>
      <c r="K39" s="8" t="e">
        <f>#REF!+ht!J39</f>
        <v>#REF!</v>
      </c>
      <c r="L39" s="8">
        <v>0</v>
      </c>
      <c r="M39" s="8" t="e">
        <f>#REF!+ht!L39</f>
        <v>#REF!</v>
      </c>
      <c r="N39" s="8" t="e">
        <f>#REF!+ht!J39-ht!M39</f>
        <v>#REF!</v>
      </c>
      <c r="O39" s="9">
        <f>D39+J39</f>
        <v>0</v>
      </c>
      <c r="P39" s="10">
        <v>0</v>
      </c>
      <c r="Q39" s="8">
        <v>0</v>
      </c>
      <c r="R39" s="8" t="e">
        <f>#REF!+ht!Q39</f>
        <v>#REF!</v>
      </c>
      <c r="S39" s="10">
        <v>0</v>
      </c>
      <c r="T39" s="8" t="e">
        <f>#REF!+ht!S39</f>
        <v>#REF!</v>
      </c>
      <c r="U39" s="8" t="e">
        <f>#REF!+ht!Q39-ht!S39</f>
        <v>#REF!</v>
      </c>
      <c r="V39" s="8" t="e">
        <f t="shared" si="0"/>
        <v>#REF!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0</v>
      </c>
      <c r="E40" s="8" t="e">
        <f>#REF!+ht!D40</f>
        <v>#REF!</v>
      </c>
      <c r="F40" s="8">
        <v>0</v>
      </c>
      <c r="G40" s="8" t="e">
        <f>#REF!+ht!F40</f>
        <v>#REF!</v>
      </c>
      <c r="H40" s="8" t="e">
        <f>#REF!+ht!D40-ht!F40</f>
        <v>#REF!</v>
      </c>
      <c r="I40" s="8">
        <v>0</v>
      </c>
      <c r="J40" s="8">
        <v>0</v>
      </c>
      <c r="K40" s="8" t="e">
        <f>#REF!+ht!J40</f>
        <v>#REF!</v>
      </c>
      <c r="L40" s="8">
        <v>0</v>
      </c>
      <c r="M40" s="8" t="e">
        <f>#REF!+ht!L40</f>
        <v>#REF!</v>
      </c>
      <c r="N40" s="8" t="e">
        <f>#REF!+ht!J40-ht!M40</f>
        <v>#REF!</v>
      </c>
      <c r="O40" s="9">
        <f>D40+J40</f>
        <v>0</v>
      </c>
      <c r="P40" s="10">
        <v>0</v>
      </c>
      <c r="Q40" s="8">
        <v>0</v>
      </c>
      <c r="R40" s="8" t="e">
        <f>#REF!+ht!Q40</f>
        <v>#REF!</v>
      </c>
      <c r="S40" s="10">
        <v>0</v>
      </c>
      <c r="T40" s="8" t="e">
        <f>#REF!+ht!S40</f>
        <v>#REF!</v>
      </c>
      <c r="U40" s="8" t="e">
        <f>#REF!+ht!Q40-ht!S40</f>
        <v>#REF!</v>
      </c>
      <c r="V40" s="8" t="e">
        <f t="shared" si="0"/>
        <v>#REF!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0</v>
      </c>
      <c r="E41" s="8" t="e">
        <f>#REF!+ht!D41</f>
        <v>#REF!</v>
      </c>
      <c r="F41" s="8">
        <v>0</v>
      </c>
      <c r="G41" s="8" t="e">
        <f>#REF!+ht!F41</f>
        <v>#REF!</v>
      </c>
      <c r="H41" s="8" t="e">
        <f>#REF!+ht!D41-ht!F41</f>
        <v>#REF!</v>
      </c>
      <c r="I41" s="8">
        <v>0</v>
      </c>
      <c r="J41" s="8">
        <v>0</v>
      </c>
      <c r="K41" s="8" t="e">
        <f>#REF!+ht!J41</f>
        <v>#REF!</v>
      </c>
      <c r="L41" s="8">
        <v>0</v>
      </c>
      <c r="M41" s="8" t="e">
        <f>#REF!+ht!L41</f>
        <v>#REF!</v>
      </c>
      <c r="N41" s="8" t="e">
        <f>#REF!+ht!J41-ht!M41</f>
        <v>#REF!</v>
      </c>
      <c r="O41" s="9">
        <f>D41+J41</f>
        <v>0</v>
      </c>
      <c r="P41" s="10">
        <v>0</v>
      </c>
      <c r="Q41" s="8">
        <v>0</v>
      </c>
      <c r="R41" s="8" t="e">
        <f>#REF!+ht!Q41</f>
        <v>#REF!</v>
      </c>
      <c r="S41" s="10">
        <v>0</v>
      </c>
      <c r="T41" s="8" t="e">
        <f>#REF!+ht!S41</f>
        <v>#REF!</v>
      </c>
      <c r="U41" s="8" t="e">
        <f>#REF!+ht!Q41-ht!S41</f>
        <v>#REF!</v>
      </c>
      <c r="V41" s="8" t="e">
        <f t="shared" si="0"/>
        <v>#REF!</v>
      </c>
    </row>
    <row r="42" spans="1:23" s="11" customFormat="1" ht="19.5" customHeight="1" x14ac:dyDescent="0.3">
      <c r="A42" s="5">
        <v>27</v>
      </c>
      <c r="B42" s="6" t="s">
        <v>63</v>
      </c>
      <c r="C42" s="7"/>
      <c r="D42" s="8">
        <v>0</v>
      </c>
      <c r="E42" s="8" t="e">
        <f>#REF!+ht!D42</f>
        <v>#REF!</v>
      </c>
      <c r="F42" s="8">
        <v>0</v>
      </c>
      <c r="G42" s="8" t="e">
        <f>#REF!+ht!F42</f>
        <v>#REF!</v>
      </c>
      <c r="H42" s="8" t="e">
        <f>#REF!+ht!D42-ht!F42</f>
        <v>#REF!</v>
      </c>
      <c r="I42" s="8"/>
      <c r="J42" s="8">
        <v>0</v>
      </c>
      <c r="K42" s="8" t="e">
        <f>#REF!+ht!J42</f>
        <v>#REF!</v>
      </c>
      <c r="L42" s="8">
        <v>0</v>
      </c>
      <c r="M42" s="8" t="e">
        <f>#REF!+ht!L42</f>
        <v>#REF!</v>
      </c>
      <c r="N42" s="8" t="e">
        <f>#REF!+ht!J42-ht!M42</f>
        <v>#REF!</v>
      </c>
      <c r="O42" s="9"/>
      <c r="P42" s="10"/>
      <c r="Q42" s="8">
        <v>0</v>
      </c>
      <c r="R42" s="8" t="e">
        <f>#REF!+ht!Q42</f>
        <v>#REF!</v>
      </c>
      <c r="S42" s="10">
        <v>0</v>
      </c>
      <c r="T42" s="8" t="e">
        <f>#REF!+ht!S42</f>
        <v>#REF!</v>
      </c>
      <c r="U42" s="8" t="e">
        <f>#REF!+ht!Q42-ht!S42</f>
        <v>#REF!</v>
      </c>
      <c r="V42" s="8" t="e">
        <f t="shared" si="0"/>
        <v>#REF!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0</v>
      </c>
      <c r="E43" s="15" t="e">
        <f>#REF!+ht!D43</f>
        <v>#REF!</v>
      </c>
      <c r="F43" s="15">
        <f t="shared" ref="F43:V43" si="10">SUM(F39:F42)</f>
        <v>0</v>
      </c>
      <c r="G43" s="15" t="e">
        <f>#REF!+ht!F43</f>
        <v>#REF!</v>
      </c>
      <c r="H43" s="15" t="e">
        <f>#REF!+ht!D43-ht!F43</f>
        <v>#REF!</v>
      </c>
      <c r="I43" s="15">
        <f t="shared" si="10"/>
        <v>0</v>
      </c>
      <c r="J43" s="15">
        <f t="shared" si="10"/>
        <v>0</v>
      </c>
      <c r="K43" s="15" t="e">
        <f>#REF!+ht!J43</f>
        <v>#REF!</v>
      </c>
      <c r="L43" s="15">
        <f t="shared" si="10"/>
        <v>0</v>
      </c>
      <c r="M43" s="15" t="e">
        <f>#REF!+ht!L43</f>
        <v>#REF!</v>
      </c>
      <c r="N43" s="15" t="e">
        <f>#REF!+ht!J43-ht!M43</f>
        <v>#REF!</v>
      </c>
      <c r="O43" s="15">
        <f t="shared" si="10"/>
        <v>0</v>
      </c>
      <c r="P43" s="15">
        <f t="shared" si="10"/>
        <v>0</v>
      </c>
      <c r="Q43" s="15">
        <f t="shared" si="10"/>
        <v>0</v>
      </c>
      <c r="R43" s="15" t="e">
        <f>#REF!+ht!Q43</f>
        <v>#REF!</v>
      </c>
      <c r="S43" s="15">
        <f t="shared" si="10"/>
        <v>0</v>
      </c>
      <c r="T43" s="15" t="e">
        <f>#REF!+ht!S43</f>
        <v>#REF!</v>
      </c>
      <c r="U43" s="15" t="e">
        <f>#REF!+ht!Q43-ht!S43</f>
        <v>#REF!</v>
      </c>
      <c r="V43" s="15" t="e">
        <f t="shared" si="10"/>
        <v>#REF!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0</v>
      </c>
      <c r="E44" s="8" t="e">
        <f>#REF!+ht!D44</f>
        <v>#REF!</v>
      </c>
      <c r="F44" s="8">
        <v>0</v>
      </c>
      <c r="G44" s="8" t="e">
        <f>#REF!+ht!F44</f>
        <v>#REF!</v>
      </c>
      <c r="H44" s="8" t="e">
        <f>#REF!+ht!D44-ht!F44</f>
        <v>#REF!</v>
      </c>
      <c r="I44" s="8">
        <v>0.68</v>
      </c>
      <c r="J44" s="8">
        <v>0</v>
      </c>
      <c r="K44" s="8" t="e">
        <f>#REF!+ht!J44</f>
        <v>#REF!</v>
      </c>
      <c r="L44" s="8">
        <v>0</v>
      </c>
      <c r="M44" s="8" t="e">
        <f>#REF!+ht!L44</f>
        <v>#REF!</v>
      </c>
      <c r="N44" s="8" t="e">
        <f>#REF!+ht!J44-ht!M44</f>
        <v>#REF!</v>
      </c>
      <c r="O44" s="9">
        <f>D44+J44</f>
        <v>0</v>
      </c>
      <c r="P44" s="10">
        <v>14.43</v>
      </c>
      <c r="Q44" s="10">
        <v>0</v>
      </c>
      <c r="R44" s="8" t="e">
        <f>#REF!+ht!Q44</f>
        <v>#REF!</v>
      </c>
      <c r="S44" s="10">
        <v>0</v>
      </c>
      <c r="T44" s="8" t="e">
        <f>#REF!+ht!S44</f>
        <v>#REF!</v>
      </c>
      <c r="U44" s="8" t="e">
        <f>#REF!+ht!Q44-ht!S44</f>
        <v>#REF!</v>
      </c>
      <c r="V44" s="8" t="e">
        <f t="shared" si="0"/>
        <v>#REF!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0</v>
      </c>
      <c r="E45" s="8" t="e">
        <f>#REF!+ht!D45</f>
        <v>#REF!</v>
      </c>
      <c r="F45" s="8">
        <v>0</v>
      </c>
      <c r="G45" s="8" t="e">
        <f>#REF!+ht!F45</f>
        <v>#REF!</v>
      </c>
      <c r="H45" s="8" t="e">
        <f>#REF!+ht!D45-ht!F45</f>
        <v>#REF!</v>
      </c>
      <c r="I45" s="8">
        <v>0.96</v>
      </c>
      <c r="J45" s="8">
        <v>0</v>
      </c>
      <c r="K45" s="8" t="e">
        <f>#REF!+ht!J45</f>
        <v>#REF!</v>
      </c>
      <c r="L45" s="8">
        <v>0</v>
      </c>
      <c r="M45" s="8" t="e">
        <f>#REF!+ht!L45</f>
        <v>#REF!</v>
      </c>
      <c r="N45" s="8" t="e">
        <f>#REF!+ht!J45-ht!M45</f>
        <v>#REF!</v>
      </c>
      <c r="O45" s="9">
        <f>D45+J45</f>
        <v>0</v>
      </c>
      <c r="P45" s="10">
        <v>0</v>
      </c>
      <c r="Q45" s="10">
        <v>0</v>
      </c>
      <c r="R45" s="8" t="e">
        <f>#REF!+ht!Q45</f>
        <v>#REF!</v>
      </c>
      <c r="S45" s="10">
        <v>0</v>
      </c>
      <c r="T45" s="8" t="e">
        <f>#REF!+ht!S45</f>
        <v>#REF!</v>
      </c>
      <c r="U45" s="8" t="e">
        <f>#REF!+ht!Q45-ht!S45</f>
        <v>#REF!</v>
      </c>
      <c r="V45" s="8" t="e">
        <f t="shared" si="0"/>
        <v>#REF!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0</v>
      </c>
      <c r="E46" s="8" t="e">
        <f>#REF!+ht!D46</f>
        <v>#REF!</v>
      </c>
      <c r="F46" s="8">
        <v>0</v>
      </c>
      <c r="G46" s="8" t="e">
        <f>#REF!+ht!F46</f>
        <v>#REF!</v>
      </c>
      <c r="H46" s="8" t="e">
        <f>#REF!+ht!D46-ht!F46</f>
        <v>#REF!</v>
      </c>
      <c r="I46" s="8">
        <v>6.89</v>
      </c>
      <c r="J46" s="8">
        <v>0</v>
      </c>
      <c r="K46" s="8" t="e">
        <f>#REF!+ht!J46</f>
        <v>#REF!</v>
      </c>
      <c r="L46" s="8">
        <v>0</v>
      </c>
      <c r="M46" s="8" t="e">
        <f>#REF!+ht!L46</f>
        <v>#REF!</v>
      </c>
      <c r="N46" s="8" t="e">
        <f>#REF!+ht!J46-ht!M46</f>
        <v>#REF!</v>
      </c>
      <c r="O46" s="9">
        <f>D46+J46</f>
        <v>0</v>
      </c>
      <c r="P46" s="10">
        <v>0.03</v>
      </c>
      <c r="Q46" s="10">
        <v>0</v>
      </c>
      <c r="R46" s="8" t="e">
        <f>#REF!+ht!Q46</f>
        <v>#REF!</v>
      </c>
      <c r="S46" s="10">
        <v>0</v>
      </c>
      <c r="T46" s="8" t="e">
        <f>#REF!+ht!S46</f>
        <v>#REF!</v>
      </c>
      <c r="U46" s="8" t="e">
        <f>#REF!+ht!Q46-ht!S46</f>
        <v>#REF!</v>
      </c>
      <c r="V46" s="8" t="e">
        <f t="shared" si="0"/>
        <v>#REF!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0</v>
      </c>
      <c r="E47" s="8" t="e">
        <f>#REF!+ht!D47</f>
        <v>#REF!</v>
      </c>
      <c r="F47" s="8">
        <v>0</v>
      </c>
      <c r="G47" s="8" t="e">
        <f>#REF!+ht!F47</f>
        <v>#REF!</v>
      </c>
      <c r="H47" s="8" t="e">
        <f>#REF!+ht!D47-ht!F47</f>
        <v>#REF!</v>
      </c>
      <c r="I47" s="8">
        <v>0.505</v>
      </c>
      <c r="J47" s="8">
        <v>0</v>
      </c>
      <c r="K47" s="8" t="e">
        <f>#REF!+ht!J47</f>
        <v>#REF!</v>
      </c>
      <c r="L47" s="8">
        <v>0</v>
      </c>
      <c r="M47" s="8" t="e">
        <f>#REF!+ht!L47</f>
        <v>#REF!</v>
      </c>
      <c r="N47" s="8" t="e">
        <f>#REF!+ht!J47-ht!M47</f>
        <v>#REF!</v>
      </c>
      <c r="O47" s="9">
        <f>D47+J47</f>
        <v>0</v>
      </c>
      <c r="P47" s="10">
        <v>14.43</v>
      </c>
      <c r="Q47" s="10">
        <v>0</v>
      </c>
      <c r="R47" s="8" t="e">
        <f>#REF!+ht!Q47</f>
        <v>#REF!</v>
      </c>
      <c r="S47" s="10">
        <v>0</v>
      </c>
      <c r="T47" s="8" t="e">
        <f>#REF!+ht!S47</f>
        <v>#REF!</v>
      </c>
      <c r="U47" s="8" t="e">
        <f>#REF!+ht!Q47-ht!S47</f>
        <v>#REF!</v>
      </c>
      <c r="V47" s="8" t="e">
        <f t="shared" si="0"/>
        <v>#REF!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0</v>
      </c>
      <c r="E48" s="15" t="e">
        <f>#REF!+ht!D48</f>
        <v>#REF!</v>
      </c>
      <c r="F48" s="15">
        <f t="shared" ref="F48:V48" si="11">SUM(F44:F47)</f>
        <v>0</v>
      </c>
      <c r="G48" s="15" t="e">
        <f>#REF!+ht!F48</f>
        <v>#REF!</v>
      </c>
      <c r="H48" s="15" t="e">
        <f>#REF!+ht!D48-ht!F48</f>
        <v>#REF!</v>
      </c>
      <c r="I48" s="15">
        <f t="shared" si="11"/>
        <v>9.0350000000000001</v>
      </c>
      <c r="J48" s="15">
        <f t="shared" si="11"/>
        <v>0</v>
      </c>
      <c r="K48" s="15" t="e">
        <f>#REF!+ht!J48</f>
        <v>#REF!</v>
      </c>
      <c r="L48" s="15">
        <f t="shared" si="11"/>
        <v>0</v>
      </c>
      <c r="M48" s="15" t="e">
        <f>#REF!+ht!L48</f>
        <v>#REF!</v>
      </c>
      <c r="N48" s="15" t="e">
        <f>#REF!+ht!J48-ht!M48</f>
        <v>#REF!</v>
      </c>
      <c r="O48" s="15">
        <f t="shared" si="11"/>
        <v>0</v>
      </c>
      <c r="P48" s="15">
        <f t="shared" si="11"/>
        <v>28.89</v>
      </c>
      <c r="Q48" s="15">
        <f t="shared" si="11"/>
        <v>0</v>
      </c>
      <c r="R48" s="15" t="e">
        <f>#REF!+ht!Q48</f>
        <v>#REF!</v>
      </c>
      <c r="S48" s="15">
        <f t="shared" si="11"/>
        <v>0</v>
      </c>
      <c r="T48" s="15" t="e">
        <f>#REF!+ht!S48</f>
        <v>#REF!</v>
      </c>
      <c r="U48" s="15" t="e">
        <f>#REF!+ht!Q48-ht!S48</f>
        <v>#REF!</v>
      </c>
      <c r="V48" s="15" t="e">
        <f t="shared" si="11"/>
        <v>#REF!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0</v>
      </c>
      <c r="E49" s="15" t="e">
        <f>#REF!+ht!D49</f>
        <v>#REF!</v>
      </c>
      <c r="F49" s="15">
        <f t="shared" ref="F49:V49" si="12">F43+F48</f>
        <v>0</v>
      </c>
      <c r="G49" s="15" t="e">
        <f>#REF!+ht!F49</f>
        <v>#REF!</v>
      </c>
      <c r="H49" s="15" t="e">
        <f>#REF!+ht!D49-ht!F49</f>
        <v>#REF!</v>
      </c>
      <c r="I49" s="15">
        <f t="shared" si="12"/>
        <v>9.0350000000000001</v>
      </c>
      <c r="J49" s="15">
        <f t="shared" si="12"/>
        <v>0</v>
      </c>
      <c r="K49" s="15" t="e">
        <f>#REF!+ht!J49</f>
        <v>#REF!</v>
      </c>
      <c r="L49" s="15">
        <f t="shared" si="12"/>
        <v>0</v>
      </c>
      <c r="M49" s="15" t="e">
        <f>#REF!+ht!L49</f>
        <v>#REF!</v>
      </c>
      <c r="N49" s="15" t="e">
        <f>#REF!+ht!J49-ht!M49</f>
        <v>#REF!</v>
      </c>
      <c r="O49" s="15">
        <f t="shared" si="12"/>
        <v>0</v>
      </c>
      <c r="P49" s="15">
        <f t="shared" si="12"/>
        <v>28.89</v>
      </c>
      <c r="Q49" s="15">
        <f t="shared" si="12"/>
        <v>0</v>
      </c>
      <c r="R49" s="15" t="e">
        <f>#REF!+ht!Q49</f>
        <v>#REF!</v>
      </c>
      <c r="S49" s="15">
        <f t="shared" si="12"/>
        <v>0</v>
      </c>
      <c r="T49" s="15" t="e">
        <f>#REF!+ht!S49</f>
        <v>#REF!</v>
      </c>
      <c r="U49" s="15" t="e">
        <f>#REF!+ht!Q49-ht!S49</f>
        <v>#REF!</v>
      </c>
      <c r="V49" s="15" t="e">
        <f t="shared" si="12"/>
        <v>#REF!</v>
      </c>
      <c r="W49" s="17"/>
    </row>
    <row r="50" spans="1:23" s="16" customFormat="1" ht="24" customHeight="1" x14ac:dyDescent="0.25">
      <c r="A50" s="12"/>
      <c r="B50" s="13" t="s">
        <v>53</v>
      </c>
      <c r="C50" s="14">
        <v>43833.390666666666</v>
      </c>
      <c r="D50" s="15">
        <f>D49+D38+D24</f>
        <v>0</v>
      </c>
      <c r="E50" s="15" t="e">
        <f>#REF!+ht!D50</f>
        <v>#REF!</v>
      </c>
      <c r="F50" s="15">
        <f t="shared" ref="F50:V50" si="13">F49+F38+F24</f>
        <v>0</v>
      </c>
      <c r="G50" s="15" t="e">
        <f>#REF!+ht!F50</f>
        <v>#REF!</v>
      </c>
      <c r="H50" s="15" t="e">
        <f>#REF!+ht!D50-ht!F50</f>
        <v>#REF!</v>
      </c>
      <c r="I50" s="15">
        <f t="shared" si="13"/>
        <v>3747.752</v>
      </c>
      <c r="J50" s="15">
        <f t="shared" si="13"/>
        <v>0</v>
      </c>
      <c r="K50" s="15" t="e">
        <f>#REF!+ht!J50</f>
        <v>#REF!</v>
      </c>
      <c r="L50" s="15">
        <f t="shared" si="13"/>
        <v>0</v>
      </c>
      <c r="M50" s="15" t="e">
        <f>#REF!+ht!L50</f>
        <v>#REF!</v>
      </c>
      <c r="N50" s="15" t="e">
        <f>#REF!+ht!J50-ht!M50</f>
        <v>#REF!</v>
      </c>
      <c r="O50" s="15">
        <f t="shared" si="13"/>
        <v>0</v>
      </c>
      <c r="P50" s="15">
        <f t="shared" si="13"/>
        <v>170.09799999999996</v>
      </c>
      <c r="Q50" s="15">
        <f t="shared" si="13"/>
        <v>0</v>
      </c>
      <c r="R50" s="15" t="e">
        <f>#REF!+ht!Q50</f>
        <v>#REF!</v>
      </c>
      <c r="S50" s="15">
        <f t="shared" si="13"/>
        <v>0</v>
      </c>
      <c r="T50" s="15" t="e">
        <f>#REF!+ht!S50</f>
        <v>#REF!</v>
      </c>
      <c r="U50" s="15" t="e">
        <f>#REF!+ht!Q50-ht!S50</f>
        <v>#REF!</v>
      </c>
      <c r="V50" s="15" t="e">
        <f t="shared" si="13"/>
        <v>#REF!</v>
      </c>
      <c r="W50" s="17"/>
    </row>
    <row r="51" spans="1:23" s="27" customFormat="1" ht="24" hidden="1" customHeight="1" x14ac:dyDescent="0.25">
      <c r="C51" s="28"/>
      <c r="D51" s="60"/>
      <c r="E51" s="8" t="e">
        <f>#REF!+ht!D51</f>
        <v>#REF!</v>
      </c>
      <c r="F51" s="60"/>
      <c r="G51" s="8" t="e">
        <f>#REF!+ht!F51</f>
        <v>#REF!</v>
      </c>
      <c r="H51" s="8" t="e">
        <f>'[4]nov 18'!H51+#REF!-#REF!</f>
        <v>#REF!</v>
      </c>
      <c r="I51" s="60"/>
      <c r="J51" s="60"/>
      <c r="K51" s="8" t="e">
        <f>'[4]nov 18'!K51+#REF!</f>
        <v>#REF!</v>
      </c>
      <c r="L51" s="60"/>
      <c r="M51" s="8" t="e">
        <f>#REF!+ht!L51</f>
        <v>#REF!</v>
      </c>
      <c r="N51" s="8">
        <f>'[4]july 18'!N51+'[4]aug 18'!J51-'[4]aug 18'!L51</f>
        <v>4962.2130000000006</v>
      </c>
      <c r="O51" s="60"/>
      <c r="P51" s="60"/>
      <c r="Q51" s="60"/>
      <c r="R51" s="8" t="e">
        <f>#REF!+ht!Q51</f>
        <v>#REF!</v>
      </c>
      <c r="S51" s="60"/>
      <c r="T51" s="8" t="e">
        <f>#REF!+ht!S51</f>
        <v>#REF!</v>
      </c>
      <c r="U51" s="8" t="e">
        <f>#REF!+ht!Q51-ht!S51</f>
        <v>#REF!</v>
      </c>
      <c r="V51" s="8" t="e">
        <f t="shared" si="0"/>
        <v>#REF!</v>
      </c>
    </row>
    <row r="52" spans="1:23" s="29" customFormat="1" ht="24" hidden="1" customHeight="1" x14ac:dyDescent="0.25">
      <c r="C52" s="30"/>
      <c r="D52" s="31"/>
      <c r="E52" s="8" t="e">
        <f>#REF!+ht!D52</f>
        <v>#REF!</v>
      </c>
      <c r="F52" s="31"/>
      <c r="G52" s="8" t="e">
        <f>#REF!+ht!F52</f>
        <v>#REF!</v>
      </c>
      <c r="H52" s="8" t="e">
        <f>'[4]nov 18'!H52+#REF!-#REF!</f>
        <v>#REF!</v>
      </c>
      <c r="I52" s="31"/>
      <c r="J52" s="31"/>
      <c r="K52" s="8" t="e">
        <f>'[4]nov 18'!K52+#REF!</f>
        <v>#REF!</v>
      </c>
      <c r="L52" s="31"/>
      <c r="M52" s="8" t="e">
        <f>#REF!+ht!L52</f>
        <v>#REF!</v>
      </c>
      <c r="N52" s="8">
        <f>'[4]july 18'!N52+'[4]aug 18'!J52-'[4]aug 18'!L52</f>
        <v>0</v>
      </c>
      <c r="O52" s="31"/>
      <c r="P52" s="31"/>
      <c r="Q52" s="31"/>
      <c r="R52" s="8" t="e">
        <f>#REF!+ht!Q52</f>
        <v>#REF!</v>
      </c>
      <c r="S52" s="31"/>
      <c r="T52" s="8" t="e">
        <f>#REF!+ht!S52</f>
        <v>#REF!</v>
      </c>
      <c r="U52" s="8" t="e">
        <f>#REF!+ht!Q52-ht!S52</f>
        <v>#REF!</v>
      </c>
      <c r="V52" s="8" t="e">
        <f t="shared" si="0"/>
        <v>#REF!</v>
      </c>
    </row>
    <row r="53" spans="1:23" s="29" customFormat="1" ht="24" customHeight="1" x14ac:dyDescent="0.25">
      <c r="C53" s="30"/>
      <c r="D53" s="31"/>
      <c r="E53" s="52">
        <f>'[4]APRIL 18'!E48+'[4]may 18'!D49</f>
        <v>1157.347</v>
      </c>
      <c r="F53" s="31"/>
      <c r="G53" s="52"/>
      <c r="H53" s="52">
        <f>'[4]Mar 18'!H47+'[4]APRIL 18'!E48</f>
        <v>95318.428299999985</v>
      </c>
      <c r="I53" s="31"/>
      <c r="J53" s="31"/>
      <c r="K53" s="52">
        <f>'[4]APRIL 18'!K48+'[4]may 18'!J49</f>
        <v>30.321999999999999</v>
      </c>
      <c r="L53" s="31"/>
      <c r="M53" s="52"/>
      <c r="N53" s="52"/>
      <c r="O53" s="31"/>
      <c r="P53" s="31"/>
      <c r="Q53" s="31"/>
      <c r="R53" s="52">
        <f>'[4]APRIL 18'!R48+'[4]may 18'!Q49</f>
        <v>7.02</v>
      </c>
      <c r="S53" s="31"/>
      <c r="T53" s="52"/>
      <c r="U53" s="52"/>
      <c r="V53" s="52"/>
    </row>
    <row r="54" spans="1:23" s="27" customFormat="1" ht="15.75" customHeight="1" x14ac:dyDescent="0.25">
      <c r="B54" s="28"/>
      <c r="C54" s="367" t="s">
        <v>54</v>
      </c>
      <c r="D54" s="367"/>
      <c r="E54" s="367"/>
      <c r="F54" s="367"/>
      <c r="G54" s="367"/>
      <c r="H54" s="32"/>
      <c r="I54" s="28"/>
      <c r="J54" s="60">
        <f>D50+J50+Q50-F50-L50-S50</f>
        <v>0</v>
      </c>
      <c r="K54" s="28"/>
      <c r="L54" s="28"/>
      <c r="M54" s="28"/>
      <c r="N54" s="28"/>
      <c r="S54" s="28"/>
      <c r="V54" s="28"/>
    </row>
    <row r="55" spans="1:23" s="27" customFormat="1" ht="22.5" customHeight="1" x14ac:dyDescent="0.25">
      <c r="B55" s="28"/>
      <c r="C55" s="60"/>
      <c r="D55" s="367" t="s">
        <v>55</v>
      </c>
      <c r="E55" s="367"/>
      <c r="F55" s="367"/>
      <c r="G55" s="367"/>
      <c r="H55" s="33"/>
      <c r="I55" s="28"/>
      <c r="J55" s="60" t="e">
        <f>E50+K50+R50-G50-M50-T50</f>
        <v>#REF!</v>
      </c>
      <c r="K55" s="34"/>
      <c r="L55" s="28"/>
      <c r="M55" s="34"/>
      <c r="N55" s="28"/>
      <c r="S55" s="28"/>
      <c r="U55" s="28"/>
    </row>
    <row r="56" spans="1:23" ht="20.25" customHeight="1" x14ac:dyDescent="0.3">
      <c r="C56" s="35"/>
      <c r="D56" s="367" t="s">
        <v>56</v>
      </c>
      <c r="E56" s="367"/>
      <c r="F56" s="367"/>
      <c r="G56" s="367"/>
      <c r="H56" s="33"/>
      <c r="I56" s="36"/>
      <c r="J56" s="60" t="e">
        <f>H50+N50+U50</f>
        <v>#REF!</v>
      </c>
      <c r="K56" s="37"/>
      <c r="L56" s="37"/>
      <c r="M56" s="37"/>
      <c r="N56" s="37"/>
      <c r="Q56" s="27"/>
      <c r="R56" s="38"/>
      <c r="V56" s="38"/>
    </row>
    <row r="57" spans="1:23" ht="18" customHeight="1" x14ac:dyDescent="0.3">
      <c r="D57" s="4"/>
      <c r="E57" s="4"/>
      <c r="F57" s="4"/>
      <c r="G57" s="4"/>
      <c r="I57" s="41"/>
      <c r="J57" s="35"/>
      <c r="K57" s="37"/>
      <c r="L57" s="37"/>
      <c r="M57" s="37"/>
      <c r="N57" s="37"/>
      <c r="R57" s="3"/>
      <c r="S57" s="3"/>
      <c r="T57" s="4"/>
      <c r="U57" s="3"/>
      <c r="V57" s="3"/>
    </row>
    <row r="58" spans="1:23" ht="27" customHeight="1" x14ac:dyDescent="0.3">
      <c r="B58" s="358" t="s">
        <v>57</v>
      </c>
      <c r="C58" s="358"/>
      <c r="D58" s="358"/>
      <c r="E58" s="358"/>
      <c r="F58" s="358"/>
      <c r="G58" s="43"/>
      <c r="H58" s="43"/>
      <c r="I58" s="44"/>
      <c r="J58" s="365">
        <f>'[4]sep 18'!J56+'[4]oct 18'!J54</f>
        <v>104765.6583</v>
      </c>
      <c r="K58" s="366"/>
      <c r="L58" s="366"/>
      <c r="M58" s="45"/>
      <c r="N58" s="56" t="e">
        <f>'[4]nov 18'!J56+#REF!</f>
        <v>#REF!</v>
      </c>
      <c r="O58" s="43"/>
      <c r="P58" s="43"/>
      <c r="Q58" s="62"/>
      <c r="R58" s="358" t="s">
        <v>58</v>
      </c>
      <c r="S58" s="358"/>
      <c r="T58" s="358"/>
      <c r="U58" s="358"/>
      <c r="V58" s="358"/>
    </row>
    <row r="59" spans="1:23" ht="23.25" customHeight="1" x14ac:dyDescent="0.3">
      <c r="B59" s="358" t="s">
        <v>59</v>
      </c>
      <c r="C59" s="358"/>
      <c r="D59" s="358"/>
      <c r="E59" s="358"/>
      <c r="F59" s="358"/>
      <c r="G59" s="43"/>
      <c r="H59" s="45"/>
      <c r="I59" s="46"/>
      <c r="J59" s="47"/>
      <c r="K59" s="61"/>
      <c r="L59" s="47"/>
      <c r="M59" s="43"/>
      <c r="N59" s="43"/>
      <c r="O59" s="43"/>
      <c r="P59" s="43"/>
      <c r="Q59" s="62"/>
      <c r="R59" s="358" t="s">
        <v>59</v>
      </c>
      <c r="S59" s="358"/>
      <c r="T59" s="358"/>
      <c r="U59" s="358"/>
      <c r="V59" s="358"/>
    </row>
    <row r="60" spans="1:23" ht="25.5" customHeight="1" x14ac:dyDescent="0.3">
      <c r="F60" s="4"/>
      <c r="G60" s="42">
        <f>'[2]oct 2017'!J53+'[2]nov 17'!J51</f>
        <v>98581.184299999994</v>
      </c>
      <c r="J60" s="47"/>
      <c r="K60" s="61"/>
      <c r="L60" s="47"/>
      <c r="N60" s="49">
        <f>'[2]sep 17'!J53+'[2]oct 2017'!J51</f>
        <v>97903.751300000004</v>
      </c>
    </row>
    <row r="61" spans="1:23" ht="24" customHeight="1" x14ac:dyDescent="0.3">
      <c r="J61" s="364" t="s">
        <v>61</v>
      </c>
      <c r="K61" s="364"/>
      <c r="L61" s="364"/>
    </row>
    <row r="62" spans="1:23" ht="19.5" x14ac:dyDescent="0.3">
      <c r="G62" s="37"/>
      <c r="J62" s="364" t="s">
        <v>62</v>
      </c>
      <c r="K62" s="364"/>
      <c r="L62" s="364"/>
    </row>
    <row r="66" spans="8:22" x14ac:dyDescent="0.3">
      <c r="H66" s="50"/>
      <c r="I66" s="51"/>
      <c r="J66" s="50"/>
    </row>
    <row r="67" spans="8:22" x14ac:dyDescent="0.3">
      <c r="H67" s="50"/>
      <c r="I67" s="51"/>
      <c r="J67" s="50"/>
    </row>
    <row r="68" spans="8:22" x14ac:dyDescent="0.3">
      <c r="H68" s="42">
        <f>'[2]nov 17'!J53+'[2]dec 17'!J51</f>
        <v>98988.2883</v>
      </c>
      <c r="I68" s="51"/>
      <c r="J68" s="50"/>
    </row>
    <row r="69" spans="8:22" x14ac:dyDescent="0.3">
      <c r="H69" s="50"/>
      <c r="I69" s="51"/>
      <c r="J69" s="50"/>
    </row>
    <row r="70" spans="8:22" x14ac:dyDescent="0.3">
      <c r="H70" s="50"/>
      <c r="I70" s="51"/>
      <c r="J70" s="50"/>
    </row>
    <row r="71" spans="8:22" x14ac:dyDescent="0.3">
      <c r="I71" s="48">
        <f>261.37+72.57</f>
        <v>333.94</v>
      </c>
      <c r="Q71" s="3"/>
      <c r="R71" s="3"/>
      <c r="S71" s="3"/>
      <c r="T71" s="4"/>
      <c r="U71" s="3"/>
      <c r="V71" s="3"/>
    </row>
    <row r="72" spans="8:22" x14ac:dyDescent="0.3">
      <c r="I72" s="48">
        <f>78.17+53.54</f>
        <v>131.71</v>
      </c>
      <c r="Q72" s="3"/>
      <c r="R72" s="3"/>
      <c r="S72" s="3"/>
      <c r="T72" s="4"/>
      <c r="U72" s="3"/>
      <c r="V72" s="3"/>
    </row>
  </sheetData>
  <mergeCells count="29"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  <mergeCell ref="D56:G56"/>
    <mergeCell ref="I5:I6"/>
    <mergeCell ref="J5:K5"/>
    <mergeCell ref="L5:M5"/>
    <mergeCell ref="N5:N6"/>
    <mergeCell ref="C54:G54"/>
    <mergeCell ref="D55:G55"/>
    <mergeCell ref="J62:L62"/>
    <mergeCell ref="B58:F58"/>
    <mergeCell ref="J58:L58"/>
    <mergeCell ref="R58:V58"/>
    <mergeCell ref="B59:F59"/>
    <mergeCell ref="R59:V59"/>
    <mergeCell ref="J61:L61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:P37"/>
  <sheetViews>
    <sheetView topLeftCell="A7" workbookViewId="0">
      <selection activeCell="I39" sqref="I39"/>
    </sheetView>
  </sheetViews>
  <sheetFormatPr defaultRowHeight="15" x14ac:dyDescent="0.25"/>
  <cols>
    <col min="6" max="6" width="24" customWidth="1"/>
    <col min="7" max="7" width="10.85546875" customWidth="1"/>
    <col min="8" max="9" width="9.5703125" bestFit="1" customWidth="1"/>
  </cols>
  <sheetData>
    <row r="14" spans="5:16" s="147" customFormat="1" x14ac:dyDescent="0.25">
      <c r="F14" s="312" t="s">
        <v>73</v>
      </c>
      <c r="G14" s="312"/>
      <c r="H14" s="312"/>
      <c r="J14" s="312" t="s">
        <v>74</v>
      </c>
      <c r="K14" s="312"/>
      <c r="L14" s="312"/>
      <c r="N14" s="312" t="s">
        <v>75</v>
      </c>
      <c r="O14" s="312"/>
      <c r="P14" s="312"/>
    </row>
    <row r="15" spans="5:16" s="147" customFormat="1" x14ac:dyDescent="0.25">
      <c r="F15" s="168" t="s">
        <v>77</v>
      </c>
      <c r="G15" s="148" t="s">
        <v>76</v>
      </c>
      <c r="H15" s="149" t="e">
        <f>#REF!</f>
        <v>#REF!</v>
      </c>
      <c r="L15" s="149" t="e">
        <f>#REF!</f>
        <v>#REF!</v>
      </c>
      <c r="P15" s="149" t="e">
        <f>#REF!</f>
        <v>#REF!</v>
      </c>
    </row>
    <row r="16" spans="5:16" x14ac:dyDescent="0.25">
      <c r="E16" s="150">
        <v>43922</v>
      </c>
      <c r="F16" s="151" t="e">
        <f>#REF!</f>
        <v>#REF!</v>
      </c>
      <c r="G16" s="151">
        <f>'[1]APRIL 18'!F49</f>
        <v>0</v>
      </c>
      <c r="H16" s="151" t="e">
        <f>H15+F16-G16</f>
        <v>#REF!</v>
      </c>
      <c r="J16" s="151" t="e">
        <f>#REF!</f>
        <v>#REF!</v>
      </c>
      <c r="K16" s="151">
        <f>'[1]APRIL 18'!L49</f>
        <v>0</v>
      </c>
      <c r="L16" s="151" t="e">
        <f>L15+J16-K16</f>
        <v>#REF!</v>
      </c>
      <c r="N16" s="151" t="e">
        <f>#REF!</f>
        <v>#REF!</v>
      </c>
      <c r="O16" s="151">
        <f>'[1]APRIL 18'!R49</f>
        <v>0</v>
      </c>
      <c r="P16" s="151" t="e">
        <f>P15+N16-O16</f>
        <v>#REF!</v>
      </c>
    </row>
    <row r="17" spans="5:16" x14ac:dyDescent="0.25">
      <c r="E17" s="150">
        <v>43952</v>
      </c>
      <c r="F17" s="151" t="e">
        <f>#REF!</f>
        <v>#REF!</v>
      </c>
      <c r="G17" s="151" t="e">
        <f>#REF!</f>
        <v>#REF!</v>
      </c>
      <c r="H17" s="151" t="e">
        <f>H16+F17-G17</f>
        <v>#REF!</v>
      </c>
      <c r="J17" s="151" t="e">
        <f>#REF!</f>
        <v>#REF!</v>
      </c>
      <c r="K17" s="151" t="e">
        <f>#REF!</f>
        <v>#REF!</v>
      </c>
      <c r="L17" s="151" t="e">
        <f>L16+J17-K17</f>
        <v>#REF!</v>
      </c>
      <c r="N17" s="151" t="e">
        <f>#REF!</f>
        <v>#REF!</v>
      </c>
      <c r="O17" s="151">
        <f>'[1]may 18'!R49</f>
        <v>0</v>
      </c>
      <c r="P17" s="151" t="e">
        <f>P16+N17-O17</f>
        <v>#REF!</v>
      </c>
    </row>
    <row r="18" spans="5:16" x14ac:dyDescent="0.25">
      <c r="E18" s="150">
        <v>43983</v>
      </c>
      <c r="F18" s="151" t="e">
        <f>#REF!</f>
        <v>#REF!</v>
      </c>
      <c r="G18" s="151" t="e">
        <f>#REF!</f>
        <v>#REF!</v>
      </c>
      <c r="H18" s="151" t="e">
        <f>H17+F18-G18</f>
        <v>#REF!</v>
      </c>
      <c r="J18" s="151" t="e">
        <f>#REF!</f>
        <v>#REF!</v>
      </c>
      <c r="K18" s="151" t="e">
        <f>#REF!</f>
        <v>#REF!</v>
      </c>
      <c r="L18" s="151" t="e">
        <f>L17+J18-K18</f>
        <v>#REF!</v>
      </c>
      <c r="N18" s="151" t="e">
        <f>#REF!-#REF!</f>
        <v>#REF!</v>
      </c>
      <c r="O18" s="151">
        <f>'[1]june 18'!R50</f>
        <v>0</v>
      </c>
      <c r="P18" s="151" t="e">
        <f>P17+N18-O18</f>
        <v>#REF!</v>
      </c>
    </row>
    <row r="19" spans="5:16" x14ac:dyDescent="0.25">
      <c r="E19" s="150">
        <v>44013</v>
      </c>
      <c r="F19" s="151" t="e">
        <f>#REF!</f>
        <v>#REF!</v>
      </c>
      <c r="G19" s="151" t="e">
        <f>#REF!</f>
        <v>#REF!</v>
      </c>
      <c r="H19" s="151" t="e">
        <f>H18+F19-G19</f>
        <v>#REF!</v>
      </c>
      <c r="J19" s="151" t="e">
        <f>#REF!</f>
        <v>#REF!</v>
      </c>
      <c r="K19" s="151">
        <f>'[1]july 18'!L50</f>
        <v>0</v>
      </c>
      <c r="L19" s="151" t="e">
        <f>L18+J19-K19</f>
        <v>#REF!</v>
      </c>
      <c r="N19" s="151" t="e">
        <f>#REF!</f>
        <v>#REF!</v>
      </c>
      <c r="O19" s="151" t="e">
        <f>#REF!</f>
        <v>#REF!</v>
      </c>
      <c r="P19" s="151" t="e">
        <f>P18+N19-O19</f>
        <v>#REF!</v>
      </c>
    </row>
    <row r="20" spans="5:16" x14ac:dyDescent="0.25">
      <c r="E20" s="150">
        <v>44044</v>
      </c>
      <c r="F20" s="151" t="e">
        <f>#REF!</f>
        <v>#REF!</v>
      </c>
      <c r="G20" s="151" t="e">
        <f>#REF!</f>
        <v>#REF!</v>
      </c>
      <c r="H20" s="151" t="e">
        <f t="shared" ref="H20:H27" si="0">H19+F20-G20</f>
        <v>#REF!</v>
      </c>
      <c r="J20" s="151" t="e">
        <f>#REF!</f>
        <v>#REF!</v>
      </c>
      <c r="K20" s="151" t="e">
        <f>#REF!</f>
        <v>#REF!</v>
      </c>
      <c r="L20" s="151" t="e">
        <f t="shared" ref="L20:L27" si="1">L19+J20-K20</f>
        <v>#REF!</v>
      </c>
      <c r="N20" s="151" t="e">
        <f>#REF!</f>
        <v>#REF!</v>
      </c>
      <c r="O20" s="151" t="e">
        <f>#REF!</f>
        <v>#REF!</v>
      </c>
      <c r="P20" s="151" t="e">
        <f t="shared" ref="P20:P27" si="2">P19+N20-O20</f>
        <v>#REF!</v>
      </c>
    </row>
    <row r="21" spans="5:16" x14ac:dyDescent="0.25">
      <c r="E21" s="150">
        <v>44075</v>
      </c>
      <c r="F21" s="151"/>
      <c r="G21" s="151">
        <f>'[1]sep 18'!F50</f>
        <v>0</v>
      </c>
      <c r="H21" s="151" t="e">
        <f t="shared" si="0"/>
        <v>#REF!</v>
      </c>
      <c r="J21" s="151"/>
      <c r="K21" s="151">
        <f>'[1]sep 18'!L50</f>
        <v>0</v>
      </c>
      <c r="L21" s="151" t="e">
        <f t="shared" si="1"/>
        <v>#REF!</v>
      </c>
      <c r="N21" s="151"/>
      <c r="O21" s="151">
        <f>'[1]sep 18'!R50</f>
        <v>0</v>
      </c>
      <c r="P21" s="151" t="e">
        <f t="shared" si="2"/>
        <v>#REF!</v>
      </c>
    </row>
    <row r="22" spans="5:16" x14ac:dyDescent="0.25">
      <c r="E22" s="150">
        <v>44105</v>
      </c>
      <c r="F22" s="151"/>
      <c r="G22" s="151">
        <f>'[1]oct 18'!F50</f>
        <v>0</v>
      </c>
      <c r="H22" s="151" t="e">
        <f t="shared" si="0"/>
        <v>#REF!</v>
      </c>
      <c r="J22" s="151"/>
      <c r="K22" s="151">
        <f>'[1]oct 18'!L50</f>
        <v>0</v>
      </c>
      <c r="L22" s="151" t="e">
        <f t="shared" si="1"/>
        <v>#REF!</v>
      </c>
      <c r="N22" s="151"/>
      <c r="O22" s="151">
        <f>'[1]oct 18'!R50</f>
        <v>0</v>
      </c>
      <c r="P22" s="151" t="e">
        <f t="shared" si="2"/>
        <v>#REF!</v>
      </c>
    </row>
    <row r="23" spans="5:16" x14ac:dyDescent="0.25">
      <c r="E23" s="150">
        <v>44136</v>
      </c>
      <c r="F23" s="151"/>
      <c r="G23" s="151">
        <f>'[1]nov 18'!F50</f>
        <v>0</v>
      </c>
      <c r="H23" s="151" t="e">
        <f t="shared" si="0"/>
        <v>#REF!</v>
      </c>
      <c r="J23" s="151"/>
      <c r="K23" s="151">
        <f>'[1]nov 18'!L50</f>
        <v>0</v>
      </c>
      <c r="L23" s="151" t="e">
        <f t="shared" si="1"/>
        <v>#REF!</v>
      </c>
      <c r="N23" s="151"/>
      <c r="O23" s="151">
        <f>'[1]nov 18'!R50</f>
        <v>0</v>
      </c>
      <c r="P23" s="151" t="e">
        <f t="shared" si="2"/>
        <v>#REF!</v>
      </c>
    </row>
    <row r="24" spans="5:16" x14ac:dyDescent="0.25">
      <c r="E24" s="150">
        <v>44166</v>
      </c>
      <c r="F24" s="151"/>
      <c r="G24" s="151">
        <f>'[1]dec 18'!F50</f>
        <v>0</v>
      </c>
      <c r="H24" s="151" t="e">
        <f t="shared" si="0"/>
        <v>#REF!</v>
      </c>
      <c r="J24" s="151"/>
      <c r="K24" s="151">
        <f>'[1]dec 18'!L50</f>
        <v>0</v>
      </c>
      <c r="L24" s="151" t="e">
        <f t="shared" si="1"/>
        <v>#REF!</v>
      </c>
      <c r="N24" s="151"/>
      <c r="O24" s="151">
        <f>'[1]dec 18'!R50</f>
        <v>0</v>
      </c>
      <c r="P24" s="151" t="e">
        <f t="shared" si="2"/>
        <v>#REF!</v>
      </c>
    </row>
    <row r="25" spans="5:16" x14ac:dyDescent="0.25">
      <c r="E25" s="150">
        <v>44197</v>
      </c>
      <c r="F25" s="151"/>
      <c r="G25" s="151">
        <f>'[1]jan 19'!F50</f>
        <v>0</v>
      </c>
      <c r="H25" s="151" t="e">
        <f t="shared" si="0"/>
        <v>#REF!</v>
      </c>
      <c r="J25" s="151"/>
      <c r="K25" s="151">
        <f>'[1]jan 19'!L50</f>
        <v>0</v>
      </c>
      <c r="L25" s="151" t="e">
        <f t="shared" si="1"/>
        <v>#REF!</v>
      </c>
      <c r="N25" s="151"/>
      <c r="O25" s="151">
        <f>'[1]jan 19'!R50</f>
        <v>0</v>
      </c>
      <c r="P25" s="151" t="e">
        <f t="shared" si="2"/>
        <v>#REF!</v>
      </c>
    </row>
    <row r="26" spans="5:16" x14ac:dyDescent="0.25">
      <c r="E26" s="150">
        <v>44228</v>
      </c>
      <c r="F26" s="151"/>
      <c r="G26" s="151">
        <f>'[1]feb 19'!F50</f>
        <v>0</v>
      </c>
      <c r="H26" s="151" t="e">
        <f t="shared" si="0"/>
        <v>#REF!</v>
      </c>
      <c r="J26" s="151"/>
      <c r="K26" s="151">
        <f>'[1]feb 19'!L50</f>
        <v>0</v>
      </c>
      <c r="L26" s="151" t="e">
        <f t="shared" si="1"/>
        <v>#REF!</v>
      </c>
      <c r="N26" s="151"/>
      <c r="O26" s="151">
        <f>'[1]feb 19'!R50</f>
        <v>0</v>
      </c>
      <c r="P26" s="151" t="e">
        <f t="shared" si="2"/>
        <v>#REF!</v>
      </c>
    </row>
    <row r="27" spans="5:16" x14ac:dyDescent="0.25">
      <c r="E27" s="150">
        <v>44256</v>
      </c>
      <c r="F27" s="151"/>
      <c r="G27" s="151">
        <f>'[1]mar 19'!F50</f>
        <v>0</v>
      </c>
      <c r="H27" s="151" t="e">
        <f t="shared" si="0"/>
        <v>#REF!</v>
      </c>
      <c r="J27" s="151"/>
      <c r="K27" s="151">
        <f>'[1]mar 19'!L50</f>
        <v>0</v>
      </c>
      <c r="L27" s="151" t="e">
        <f t="shared" si="1"/>
        <v>#REF!</v>
      </c>
      <c r="N27" s="151"/>
      <c r="O27" s="151">
        <f>'[1]mar 19'!R50</f>
        <v>0</v>
      </c>
      <c r="P27" s="151" t="e">
        <f t="shared" si="2"/>
        <v>#REF!</v>
      </c>
    </row>
    <row r="28" spans="5:16" x14ac:dyDescent="0.25">
      <c r="F28" s="151" t="e">
        <f>SUM(F16:F27)</f>
        <v>#REF!</v>
      </c>
      <c r="G28" s="151" t="e">
        <f>SUM(G16:G27)</f>
        <v>#REF!</v>
      </c>
      <c r="J28" s="151" t="e">
        <f>SUM(J16:J27)</f>
        <v>#REF!</v>
      </c>
      <c r="K28" s="151" t="e">
        <f>SUM(K16:K27)</f>
        <v>#REF!</v>
      </c>
      <c r="N28" s="151" t="e">
        <f>SUM(N16:N27)</f>
        <v>#REF!</v>
      </c>
      <c r="O28" s="151" t="e">
        <f>SUM(O16:O27)</f>
        <v>#REF!</v>
      </c>
    </row>
    <row r="32" spans="5:16" x14ac:dyDescent="0.25">
      <c r="F32" s="151" t="e">
        <f>F28+J28+N28</f>
        <v>#REF!</v>
      </c>
      <c r="G32" s="151" t="e">
        <f>G28+K28+O28</f>
        <v>#REF!</v>
      </c>
      <c r="H32" s="170" t="e">
        <f>H15+F28-G28</f>
        <v>#REF!</v>
      </c>
      <c r="L32" s="170" t="e">
        <f>L15+J28-K28</f>
        <v>#REF!</v>
      </c>
      <c r="P32" s="170" t="e">
        <f>P15+N28-O28</f>
        <v>#REF!</v>
      </c>
    </row>
    <row r="37" spans="6:8" x14ac:dyDescent="0.25">
      <c r="F37" s="151" t="e">
        <f>H15+L15+P15+F32-G28-K28</f>
        <v>#REF!</v>
      </c>
      <c r="H37" s="151" t="e">
        <f>H32+L32+P32</f>
        <v>#REF!</v>
      </c>
    </row>
  </sheetData>
  <mergeCells count="3">
    <mergeCell ref="F14:H14"/>
    <mergeCell ref="J14:L14"/>
    <mergeCell ref="N14:P1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zoomScale="40" zoomScaleNormal="40" workbookViewId="0">
      <selection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25" t="s">
        <v>123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1" ht="54" customHeight="1" x14ac:dyDescent="0.35">
      <c r="A2" s="327" t="s">
        <v>142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spans="1:21" ht="32.25" customHeight="1" x14ac:dyDescent="0.35">
      <c r="A3" s="329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</row>
    <row r="4" spans="1:21" s="108" customFormat="1" ht="43.5" customHeight="1" x14ac:dyDescent="0.25">
      <c r="A4" s="329" t="s">
        <v>122</v>
      </c>
      <c r="B4" s="332" t="s">
        <v>121</v>
      </c>
      <c r="C4" s="304" t="s">
        <v>131</v>
      </c>
      <c r="D4" s="307"/>
      <c r="E4" s="307"/>
      <c r="F4" s="307"/>
      <c r="G4" s="307"/>
      <c r="H4" s="307"/>
      <c r="I4" s="304" t="s">
        <v>130</v>
      </c>
      <c r="J4" s="307"/>
      <c r="K4" s="307"/>
      <c r="L4" s="307"/>
      <c r="M4" s="307"/>
      <c r="N4" s="307"/>
      <c r="O4" s="304" t="s">
        <v>129</v>
      </c>
      <c r="P4" s="307"/>
      <c r="Q4" s="307"/>
      <c r="R4" s="307"/>
      <c r="S4" s="307"/>
      <c r="T4" s="307"/>
      <c r="U4" s="226"/>
    </row>
    <row r="5" spans="1:21" s="108" customFormat="1" ht="54.75" customHeight="1" x14ac:dyDescent="0.25">
      <c r="A5" s="331"/>
      <c r="B5" s="333"/>
      <c r="C5" s="318" t="s">
        <v>6</v>
      </c>
      <c r="D5" s="316" t="s">
        <v>127</v>
      </c>
      <c r="E5" s="317"/>
      <c r="F5" s="316" t="s">
        <v>126</v>
      </c>
      <c r="G5" s="317"/>
      <c r="H5" s="318" t="s">
        <v>9</v>
      </c>
      <c r="I5" s="318" t="s">
        <v>6</v>
      </c>
      <c r="J5" s="316" t="s">
        <v>127</v>
      </c>
      <c r="K5" s="317"/>
      <c r="L5" s="316" t="s">
        <v>126</v>
      </c>
      <c r="M5" s="317"/>
      <c r="N5" s="318" t="s">
        <v>9</v>
      </c>
      <c r="O5" s="318" t="s">
        <v>6</v>
      </c>
      <c r="P5" s="316" t="s">
        <v>127</v>
      </c>
      <c r="Q5" s="317"/>
      <c r="R5" s="316" t="s">
        <v>126</v>
      </c>
      <c r="S5" s="317"/>
      <c r="T5" s="318" t="s">
        <v>9</v>
      </c>
      <c r="U5" s="332" t="s">
        <v>128</v>
      </c>
    </row>
    <row r="6" spans="1:21" s="108" customFormat="1" ht="38.25" customHeight="1" x14ac:dyDescent="0.25">
      <c r="A6" s="331"/>
      <c r="B6" s="334"/>
      <c r="C6" s="319"/>
      <c r="D6" s="172" t="s">
        <v>124</v>
      </c>
      <c r="E6" s="172" t="s">
        <v>125</v>
      </c>
      <c r="F6" s="172" t="s">
        <v>124</v>
      </c>
      <c r="G6" s="172" t="s">
        <v>125</v>
      </c>
      <c r="H6" s="319"/>
      <c r="I6" s="319"/>
      <c r="J6" s="172" t="s">
        <v>124</v>
      </c>
      <c r="K6" s="172" t="s">
        <v>125</v>
      </c>
      <c r="L6" s="172" t="s">
        <v>124</v>
      </c>
      <c r="M6" s="172" t="s">
        <v>125</v>
      </c>
      <c r="N6" s="319"/>
      <c r="O6" s="319"/>
      <c r="P6" s="172" t="s">
        <v>124</v>
      </c>
      <c r="Q6" s="172" t="s">
        <v>125</v>
      </c>
      <c r="R6" s="172" t="s">
        <v>124</v>
      </c>
      <c r="S6" s="172" t="s">
        <v>125</v>
      </c>
      <c r="T6" s="319"/>
      <c r="U6" s="334"/>
    </row>
    <row r="7" spans="1:21" ht="38.25" customHeight="1" x14ac:dyDescent="0.45">
      <c r="A7" s="171">
        <v>1</v>
      </c>
      <c r="B7" s="172" t="s">
        <v>78</v>
      </c>
      <c r="C7" s="200">
        <v>592.57000000000062</v>
      </c>
      <c r="D7" s="200">
        <v>0</v>
      </c>
      <c r="E7" s="200">
        <v>0</v>
      </c>
      <c r="F7" s="200">
        <v>31.52</v>
      </c>
      <c r="G7" s="200">
        <v>101.33999999999999</v>
      </c>
      <c r="H7" s="200">
        <v>561.05000000000064</v>
      </c>
      <c r="I7" s="200">
        <v>197.38499999999993</v>
      </c>
      <c r="J7" s="200">
        <v>0.12</v>
      </c>
      <c r="K7" s="200">
        <v>4.3100000000000005</v>
      </c>
      <c r="L7" s="200">
        <v>0</v>
      </c>
      <c r="M7" s="200">
        <v>0</v>
      </c>
      <c r="N7" s="200">
        <v>197.50499999999994</v>
      </c>
      <c r="O7" s="201">
        <v>163.57000000000008</v>
      </c>
      <c r="P7" s="200">
        <v>1</v>
      </c>
      <c r="Q7" s="200">
        <v>2.66</v>
      </c>
      <c r="R7" s="200">
        <v>0</v>
      </c>
      <c r="S7" s="200">
        <v>46</v>
      </c>
      <c r="T7" s="201">
        <v>164.57000000000008</v>
      </c>
      <c r="U7" s="201">
        <f>T7+N7+H7</f>
        <v>923.12500000000068</v>
      </c>
    </row>
    <row r="8" spans="1:21" ht="38.25" customHeight="1" x14ac:dyDescent="0.45">
      <c r="A8" s="171">
        <v>2</v>
      </c>
      <c r="B8" s="172" t="s">
        <v>79</v>
      </c>
      <c r="C8" s="200">
        <v>497.35500000000002</v>
      </c>
      <c r="D8" s="200">
        <v>0.12</v>
      </c>
      <c r="E8" s="200">
        <v>0.87</v>
      </c>
      <c r="F8" s="200">
        <v>0</v>
      </c>
      <c r="G8" s="200">
        <v>0.39</v>
      </c>
      <c r="H8" s="200">
        <v>497.47500000000002</v>
      </c>
      <c r="I8" s="200">
        <v>117.32000000000001</v>
      </c>
      <c r="J8" s="200">
        <v>0.53500000000000003</v>
      </c>
      <c r="K8" s="200">
        <v>10.59</v>
      </c>
      <c r="L8" s="200">
        <v>0</v>
      </c>
      <c r="M8" s="200">
        <v>0</v>
      </c>
      <c r="N8" s="200">
        <v>117.855</v>
      </c>
      <c r="O8" s="201">
        <v>170.33</v>
      </c>
      <c r="P8" s="200">
        <v>5.77</v>
      </c>
      <c r="Q8" s="200">
        <v>11.54</v>
      </c>
      <c r="R8" s="200">
        <v>0</v>
      </c>
      <c r="S8" s="200">
        <v>0</v>
      </c>
      <c r="T8" s="201">
        <v>176.10000000000002</v>
      </c>
      <c r="U8" s="201">
        <f t="shared" ref="U8:U48" si="0">T8+N8+H8</f>
        <v>791.43000000000006</v>
      </c>
    </row>
    <row r="9" spans="1:21" ht="38.25" customHeight="1" x14ac:dyDescent="0.45">
      <c r="A9" s="171">
        <v>3</v>
      </c>
      <c r="B9" s="172" t="s">
        <v>80</v>
      </c>
      <c r="C9" s="200">
        <v>743.9599999999997</v>
      </c>
      <c r="D9" s="200">
        <v>0</v>
      </c>
      <c r="E9" s="200">
        <v>0</v>
      </c>
      <c r="F9" s="200">
        <v>0</v>
      </c>
      <c r="G9" s="200">
        <v>0</v>
      </c>
      <c r="H9" s="200">
        <v>743.9599999999997</v>
      </c>
      <c r="I9" s="200">
        <v>195.93100000000004</v>
      </c>
      <c r="J9" s="200">
        <v>0.435</v>
      </c>
      <c r="K9" s="200">
        <v>11.232000000000001</v>
      </c>
      <c r="L9" s="200">
        <v>0</v>
      </c>
      <c r="M9" s="200">
        <v>0</v>
      </c>
      <c r="N9" s="200">
        <v>196.36600000000004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f t="shared" si="0"/>
        <v>1081.7659999999996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0</v>
      </c>
      <c r="D10" s="200">
        <v>0</v>
      </c>
      <c r="E10" s="200">
        <v>0</v>
      </c>
      <c r="F10" s="200">
        <v>0</v>
      </c>
      <c r="G10" s="200">
        <v>0</v>
      </c>
      <c r="H10" s="200">
        <v>0</v>
      </c>
      <c r="I10" s="200">
        <v>141.93900000000008</v>
      </c>
      <c r="J10" s="200">
        <v>0</v>
      </c>
      <c r="K10" s="200">
        <v>2.7740000000000005</v>
      </c>
      <c r="L10" s="200">
        <v>0</v>
      </c>
      <c r="M10" s="200">
        <v>0</v>
      </c>
      <c r="N10" s="200">
        <v>141.93900000000008</v>
      </c>
      <c r="O10" s="201">
        <v>233.16999999999996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233.16999999999996</v>
      </c>
      <c r="U10" s="201">
        <f t="shared" si="0"/>
        <v>375.10900000000004</v>
      </c>
    </row>
    <row r="11" spans="1:21" s="111" customFormat="1" ht="38.25" customHeight="1" x14ac:dyDescent="0.45">
      <c r="A11" s="336" t="s">
        <v>82</v>
      </c>
      <c r="B11" s="337"/>
      <c r="C11" s="202">
        <f>SUM(C7:C10)</f>
        <v>1833.8850000000002</v>
      </c>
      <c r="D11" s="202">
        <f t="shared" ref="D11:T11" si="1">SUM(D7:D10)</f>
        <v>0.12</v>
      </c>
      <c r="E11" s="202">
        <f t="shared" si="1"/>
        <v>0.87</v>
      </c>
      <c r="F11" s="202">
        <f t="shared" si="1"/>
        <v>31.52</v>
      </c>
      <c r="G11" s="202">
        <f t="shared" si="1"/>
        <v>101.72999999999999</v>
      </c>
      <c r="H11" s="202">
        <f t="shared" si="1"/>
        <v>1802.4850000000001</v>
      </c>
      <c r="I11" s="202">
        <f t="shared" si="1"/>
        <v>652.57500000000005</v>
      </c>
      <c r="J11" s="202">
        <f t="shared" si="1"/>
        <v>1.0900000000000001</v>
      </c>
      <c r="K11" s="202">
        <f t="shared" si="1"/>
        <v>28.906000000000002</v>
      </c>
      <c r="L11" s="202">
        <f t="shared" si="1"/>
        <v>0</v>
      </c>
      <c r="M11" s="202">
        <f t="shared" si="1"/>
        <v>0</v>
      </c>
      <c r="N11" s="202">
        <f t="shared" si="1"/>
        <v>653.66500000000008</v>
      </c>
      <c r="O11" s="202">
        <f t="shared" si="1"/>
        <v>708.51</v>
      </c>
      <c r="P11" s="202">
        <f t="shared" si="1"/>
        <v>6.77</v>
      </c>
      <c r="Q11" s="202">
        <f t="shared" si="1"/>
        <v>14.2</v>
      </c>
      <c r="R11" s="202">
        <f t="shared" si="1"/>
        <v>0</v>
      </c>
      <c r="S11" s="202">
        <f t="shared" si="1"/>
        <v>46</v>
      </c>
      <c r="T11" s="202">
        <f t="shared" si="1"/>
        <v>715.28</v>
      </c>
      <c r="U11" s="229">
        <f t="shared" si="0"/>
        <v>3171.4300000000003</v>
      </c>
    </row>
    <row r="12" spans="1:21" ht="38.25" customHeight="1" x14ac:dyDescent="0.45">
      <c r="A12" s="171">
        <v>4</v>
      </c>
      <c r="B12" s="172" t="s">
        <v>83</v>
      </c>
      <c r="C12" s="200">
        <v>1746.6599999999992</v>
      </c>
      <c r="D12" s="200">
        <v>0</v>
      </c>
      <c r="E12" s="200">
        <v>0</v>
      </c>
      <c r="F12" s="200">
        <v>0</v>
      </c>
      <c r="G12" s="200">
        <v>97.97</v>
      </c>
      <c r="H12" s="200">
        <v>1746.6599999999992</v>
      </c>
      <c r="I12" s="200">
        <v>121.10299999999999</v>
      </c>
      <c r="J12" s="203">
        <v>0.28999999999999998</v>
      </c>
      <c r="K12" s="200">
        <v>1.5900000000000003</v>
      </c>
      <c r="L12" s="200">
        <v>0</v>
      </c>
      <c r="M12" s="200">
        <v>0</v>
      </c>
      <c r="N12" s="200">
        <v>121.393</v>
      </c>
      <c r="O12" s="201">
        <v>521.79999999999995</v>
      </c>
      <c r="P12" s="200">
        <v>10.48</v>
      </c>
      <c r="Q12" s="200">
        <v>107.83</v>
      </c>
      <c r="R12" s="200">
        <v>0</v>
      </c>
      <c r="S12" s="200">
        <v>0.5</v>
      </c>
      <c r="T12" s="201">
        <v>532.28</v>
      </c>
      <c r="U12" s="201">
        <f t="shared" si="0"/>
        <v>2400.3329999999992</v>
      </c>
    </row>
    <row r="13" spans="1:21" ht="38.25" customHeight="1" x14ac:dyDescent="0.45">
      <c r="A13" s="171">
        <v>5</v>
      </c>
      <c r="B13" s="172" t="s">
        <v>84</v>
      </c>
      <c r="C13" s="200">
        <v>1023.7699999999998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1023.7699999999998</v>
      </c>
      <c r="I13" s="200">
        <v>146.78400000000005</v>
      </c>
      <c r="J13" s="203">
        <v>0.52</v>
      </c>
      <c r="K13" s="200">
        <v>4.8499999999999996</v>
      </c>
      <c r="L13" s="200">
        <v>0</v>
      </c>
      <c r="M13" s="200">
        <v>0</v>
      </c>
      <c r="N13" s="200">
        <v>147.30400000000006</v>
      </c>
      <c r="O13" s="201">
        <v>85.86</v>
      </c>
      <c r="P13" s="200">
        <v>0</v>
      </c>
      <c r="Q13" s="200">
        <v>0.54</v>
      </c>
      <c r="R13" s="200">
        <v>0</v>
      </c>
      <c r="S13" s="200">
        <v>0</v>
      </c>
      <c r="T13" s="201">
        <v>85.86</v>
      </c>
      <c r="U13" s="201">
        <f t="shared" si="0"/>
        <v>1256.9339999999997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2084.5799999999995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2084.5799999999995</v>
      </c>
      <c r="I14" s="200">
        <v>191.76399999999998</v>
      </c>
      <c r="J14" s="204">
        <v>0.35</v>
      </c>
      <c r="K14" s="200">
        <v>12.706999999999999</v>
      </c>
      <c r="L14" s="200">
        <v>0</v>
      </c>
      <c r="M14" s="200">
        <v>0</v>
      </c>
      <c r="N14" s="200">
        <v>192.11399999999998</v>
      </c>
      <c r="O14" s="201">
        <v>326.80999999999995</v>
      </c>
      <c r="P14" s="200">
        <v>8.4499999999999993</v>
      </c>
      <c r="Q14" s="200">
        <v>17.099999999999998</v>
      </c>
      <c r="R14" s="200">
        <v>0</v>
      </c>
      <c r="S14" s="200">
        <v>0</v>
      </c>
      <c r="T14" s="201">
        <v>335.25999999999993</v>
      </c>
      <c r="U14" s="201">
        <f t="shared" si="0"/>
        <v>2611.9539999999993</v>
      </c>
    </row>
    <row r="15" spans="1:21" s="111" customFormat="1" ht="38.25" customHeight="1" x14ac:dyDescent="0.45">
      <c r="A15" s="336" t="s">
        <v>86</v>
      </c>
      <c r="B15" s="337"/>
      <c r="C15" s="202">
        <f>SUM(C12:C14)</f>
        <v>4855.0099999999984</v>
      </c>
      <c r="D15" s="202">
        <f t="shared" ref="D15:T15" si="2">SUM(D12:D14)</f>
        <v>0</v>
      </c>
      <c r="E15" s="202">
        <f t="shared" si="2"/>
        <v>0.15</v>
      </c>
      <c r="F15" s="202">
        <f t="shared" si="2"/>
        <v>0</v>
      </c>
      <c r="G15" s="202">
        <f t="shared" si="2"/>
        <v>97.97</v>
      </c>
      <c r="H15" s="202">
        <f t="shared" si="2"/>
        <v>4855.0099999999984</v>
      </c>
      <c r="I15" s="202">
        <f t="shared" si="2"/>
        <v>459.65100000000007</v>
      </c>
      <c r="J15" s="202">
        <f t="shared" si="2"/>
        <v>1.1600000000000001</v>
      </c>
      <c r="K15" s="202">
        <f t="shared" si="2"/>
        <v>19.146999999999998</v>
      </c>
      <c r="L15" s="202">
        <f t="shared" si="2"/>
        <v>0</v>
      </c>
      <c r="M15" s="202">
        <f t="shared" si="2"/>
        <v>0</v>
      </c>
      <c r="N15" s="202">
        <f t="shared" si="2"/>
        <v>460.81100000000004</v>
      </c>
      <c r="O15" s="202">
        <f t="shared" si="2"/>
        <v>934.46999999999991</v>
      </c>
      <c r="P15" s="202">
        <f t="shared" si="2"/>
        <v>18.93</v>
      </c>
      <c r="Q15" s="202">
        <f t="shared" si="2"/>
        <v>125.47</v>
      </c>
      <c r="R15" s="202">
        <f t="shared" si="2"/>
        <v>0</v>
      </c>
      <c r="S15" s="202">
        <f t="shared" si="2"/>
        <v>0.5</v>
      </c>
      <c r="T15" s="202">
        <f t="shared" si="2"/>
        <v>953.39999999999986</v>
      </c>
      <c r="U15" s="229">
        <f t="shared" si="0"/>
        <v>6269.2209999999977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1765.4119999999991</v>
      </c>
      <c r="D16" s="200">
        <v>0.87</v>
      </c>
      <c r="E16" s="200">
        <v>13.925999999999998</v>
      </c>
      <c r="F16" s="200">
        <v>14.38</v>
      </c>
      <c r="G16" s="200">
        <v>51.060000000000009</v>
      </c>
      <c r="H16" s="200">
        <v>1751.9019999999991</v>
      </c>
      <c r="I16" s="200">
        <v>110.65000000000002</v>
      </c>
      <c r="J16" s="200">
        <v>0.17</v>
      </c>
      <c r="K16" s="200">
        <v>1.3959999999999999</v>
      </c>
      <c r="L16" s="200">
        <v>0</v>
      </c>
      <c r="M16" s="200">
        <v>0</v>
      </c>
      <c r="N16" s="200">
        <v>110.82000000000002</v>
      </c>
      <c r="O16" s="201">
        <v>96.268999999999977</v>
      </c>
      <c r="P16" s="200">
        <v>13.09</v>
      </c>
      <c r="Q16" s="200">
        <v>32.650000000000006</v>
      </c>
      <c r="R16" s="200">
        <v>0</v>
      </c>
      <c r="S16" s="200">
        <v>0</v>
      </c>
      <c r="T16" s="201">
        <v>109.35899999999998</v>
      </c>
      <c r="U16" s="201">
        <f t="shared" si="0"/>
        <v>1972.0809999999992</v>
      </c>
    </row>
    <row r="17" spans="1:21" ht="38.25" customHeight="1" x14ac:dyDescent="0.45">
      <c r="A17" s="171">
        <v>9</v>
      </c>
      <c r="B17" s="172" t="s">
        <v>120</v>
      </c>
      <c r="C17" s="200">
        <v>199.43399999999986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199.43399999999986</v>
      </c>
      <c r="I17" s="200">
        <v>14.156999999999993</v>
      </c>
      <c r="J17" s="200">
        <v>7.74</v>
      </c>
      <c r="K17" s="200">
        <v>9.17</v>
      </c>
      <c r="L17" s="200">
        <v>0</v>
      </c>
      <c r="M17" s="200">
        <v>4.09</v>
      </c>
      <c r="N17" s="200">
        <v>21.896999999999991</v>
      </c>
      <c r="O17" s="201">
        <v>407.971</v>
      </c>
      <c r="P17" s="200">
        <v>0.3</v>
      </c>
      <c r="Q17" s="200">
        <v>50.24</v>
      </c>
      <c r="R17" s="200">
        <v>0</v>
      </c>
      <c r="S17" s="200">
        <v>0</v>
      </c>
      <c r="T17" s="201">
        <v>408.27100000000002</v>
      </c>
      <c r="U17" s="201">
        <f t="shared" si="0"/>
        <v>629.60199999999986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801.81499999999926</v>
      </c>
      <c r="D18" s="200">
        <v>0</v>
      </c>
      <c r="E18" s="200">
        <v>2.0100000000000002</v>
      </c>
      <c r="F18" s="200">
        <v>0</v>
      </c>
      <c r="G18" s="200">
        <v>0</v>
      </c>
      <c r="H18" s="200">
        <v>801.81499999999926</v>
      </c>
      <c r="I18" s="200">
        <v>16.31999999999999</v>
      </c>
      <c r="J18" s="200">
        <v>0</v>
      </c>
      <c r="K18" s="200">
        <v>0.15</v>
      </c>
      <c r="L18" s="200">
        <v>0</v>
      </c>
      <c r="M18" s="200">
        <v>0</v>
      </c>
      <c r="N18" s="200">
        <v>16.31999999999999</v>
      </c>
      <c r="O18" s="201">
        <v>62.798000000000009</v>
      </c>
      <c r="P18" s="200">
        <v>0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f t="shared" si="0"/>
        <v>880.93299999999931</v>
      </c>
    </row>
    <row r="19" spans="1:21" s="111" customFormat="1" ht="38.25" customHeight="1" x14ac:dyDescent="0.45">
      <c r="A19" s="336" t="s">
        <v>89</v>
      </c>
      <c r="B19" s="337"/>
      <c r="C19" s="202">
        <f>SUM(C16:C18)</f>
        <v>2766.6609999999982</v>
      </c>
      <c r="D19" s="202">
        <f t="shared" ref="D19:T19" si="3">SUM(D16:D18)</f>
        <v>0.87</v>
      </c>
      <c r="E19" s="202">
        <f t="shared" si="3"/>
        <v>15.935999999999998</v>
      </c>
      <c r="F19" s="202">
        <f t="shared" si="3"/>
        <v>14.38</v>
      </c>
      <c r="G19" s="202">
        <f t="shared" si="3"/>
        <v>128.12</v>
      </c>
      <c r="H19" s="202">
        <f t="shared" si="3"/>
        <v>2753.150999999998</v>
      </c>
      <c r="I19" s="202">
        <f t="shared" si="3"/>
        <v>141.12700000000001</v>
      </c>
      <c r="J19" s="202">
        <f t="shared" si="3"/>
        <v>7.91</v>
      </c>
      <c r="K19" s="202">
        <f t="shared" si="3"/>
        <v>10.715999999999999</v>
      </c>
      <c r="L19" s="202">
        <f t="shared" si="3"/>
        <v>0</v>
      </c>
      <c r="M19" s="202">
        <f t="shared" si="3"/>
        <v>4.09</v>
      </c>
      <c r="N19" s="202">
        <f t="shared" si="3"/>
        <v>149.03700000000001</v>
      </c>
      <c r="O19" s="202">
        <f t="shared" si="3"/>
        <v>567.03800000000001</v>
      </c>
      <c r="P19" s="202">
        <f t="shared" si="3"/>
        <v>13.39</v>
      </c>
      <c r="Q19" s="202">
        <f t="shared" si="3"/>
        <v>85.230000000000018</v>
      </c>
      <c r="R19" s="202">
        <f t="shared" si="3"/>
        <v>0</v>
      </c>
      <c r="S19" s="202">
        <f t="shared" si="3"/>
        <v>0</v>
      </c>
      <c r="T19" s="202">
        <f t="shared" si="3"/>
        <v>580.428</v>
      </c>
      <c r="U19" s="229">
        <f t="shared" si="0"/>
        <v>3482.6159999999982</v>
      </c>
    </row>
    <row r="20" spans="1:21" ht="38.25" customHeight="1" x14ac:dyDescent="0.45">
      <c r="A20" s="171">
        <v>8</v>
      </c>
      <c r="B20" s="172" t="s">
        <v>91</v>
      </c>
      <c r="C20" s="200">
        <v>1203.5449999999994</v>
      </c>
      <c r="D20" s="200">
        <v>0</v>
      </c>
      <c r="E20" s="200">
        <v>9.7349999999999994</v>
      </c>
      <c r="F20" s="200">
        <v>0</v>
      </c>
      <c r="G20" s="200">
        <v>56</v>
      </c>
      <c r="H20" s="200">
        <v>1203.5449999999994</v>
      </c>
      <c r="I20" s="200">
        <v>148.99600000000001</v>
      </c>
      <c r="J20" s="200">
        <v>2.1150000000000002</v>
      </c>
      <c r="K20" s="200">
        <v>3.9360000000000004</v>
      </c>
      <c r="L20" s="200">
        <v>0</v>
      </c>
      <c r="M20" s="200">
        <v>0</v>
      </c>
      <c r="N20" s="200">
        <v>151.11100000000002</v>
      </c>
      <c r="O20" s="201">
        <v>341.65099999999995</v>
      </c>
      <c r="P20" s="200">
        <v>0</v>
      </c>
      <c r="Q20" s="200">
        <v>56.927</v>
      </c>
      <c r="R20" s="200">
        <v>0</v>
      </c>
      <c r="S20" s="200">
        <v>0</v>
      </c>
      <c r="T20" s="201">
        <v>341.65099999999995</v>
      </c>
      <c r="U20" s="201">
        <f t="shared" si="0"/>
        <v>1696.3069999999993</v>
      </c>
    </row>
    <row r="21" spans="1:21" ht="38.25" customHeight="1" x14ac:dyDescent="0.45">
      <c r="A21" s="171">
        <v>9</v>
      </c>
      <c r="B21" s="172" t="s">
        <v>90</v>
      </c>
      <c r="C21" s="200">
        <v>198.82999999999987</v>
      </c>
      <c r="D21" s="200">
        <v>0</v>
      </c>
      <c r="E21" s="200">
        <v>0.1</v>
      </c>
      <c r="F21" s="200">
        <v>56.14</v>
      </c>
      <c r="G21" s="200">
        <v>98.039999999999992</v>
      </c>
      <c r="H21" s="200">
        <v>142.68999999999988</v>
      </c>
      <c r="I21" s="200">
        <v>45.90300000000002</v>
      </c>
      <c r="J21" s="200">
        <v>4.07</v>
      </c>
      <c r="K21" s="200">
        <v>25.37</v>
      </c>
      <c r="L21" s="200">
        <v>0</v>
      </c>
      <c r="M21" s="200">
        <v>0</v>
      </c>
      <c r="N21" s="200">
        <v>49.97300000000002</v>
      </c>
      <c r="O21" s="201">
        <v>225.07000000000002</v>
      </c>
      <c r="P21" s="200">
        <v>41.43</v>
      </c>
      <c r="Q21" s="200">
        <v>114.57</v>
      </c>
      <c r="R21" s="200">
        <v>0</v>
      </c>
      <c r="S21" s="200">
        <v>0</v>
      </c>
      <c r="T21" s="201">
        <v>266.5</v>
      </c>
      <c r="U21" s="201">
        <f t="shared" si="0"/>
        <v>459.1629999999999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406.7999999999999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406.7999999999999</v>
      </c>
      <c r="I22" s="200">
        <v>14.990000000000006</v>
      </c>
      <c r="J22" s="200">
        <v>0.42</v>
      </c>
      <c r="K22" s="200">
        <v>2.2400000000000002</v>
      </c>
      <c r="L22" s="200">
        <v>0</v>
      </c>
      <c r="M22" s="200">
        <v>12.74</v>
      </c>
      <c r="N22" s="200">
        <v>15.410000000000005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f t="shared" si="0"/>
        <v>1008.0699999999997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1180.1119999999999</v>
      </c>
      <c r="D23" s="200">
        <v>0</v>
      </c>
      <c r="E23" s="200">
        <v>41.935999999999993</v>
      </c>
      <c r="F23" s="200">
        <v>0</v>
      </c>
      <c r="G23" s="200">
        <v>0</v>
      </c>
      <c r="H23" s="200">
        <v>1180.1119999999999</v>
      </c>
      <c r="I23" s="200">
        <v>11.403999999999996</v>
      </c>
      <c r="J23" s="200">
        <v>0.56999999999999995</v>
      </c>
      <c r="K23" s="200">
        <v>1.8239999999999998</v>
      </c>
      <c r="L23" s="200">
        <v>0</v>
      </c>
      <c r="M23" s="200">
        <v>0</v>
      </c>
      <c r="N23" s="200">
        <v>11.973999999999997</v>
      </c>
      <c r="O23" s="201">
        <v>155.33500000000001</v>
      </c>
      <c r="P23" s="200">
        <v>1.25</v>
      </c>
      <c r="Q23" s="200">
        <v>101.00500000000001</v>
      </c>
      <c r="R23" s="200">
        <v>0</v>
      </c>
      <c r="S23" s="200">
        <v>89.99</v>
      </c>
      <c r="T23" s="201">
        <v>156.58500000000001</v>
      </c>
      <c r="U23" s="201">
        <f t="shared" si="0"/>
        <v>1348.6709999999998</v>
      </c>
    </row>
    <row r="24" spans="1:21" s="111" customFormat="1" ht="38.25" customHeight="1" x14ac:dyDescent="0.45">
      <c r="A24" s="340" t="s">
        <v>94</v>
      </c>
      <c r="B24" s="340"/>
      <c r="C24" s="202">
        <f>SUM(C20:C23)</f>
        <v>2989.2869999999994</v>
      </c>
      <c r="D24" s="202">
        <f t="shared" ref="D24:T24" si="4">SUM(D20:D23)</f>
        <v>0</v>
      </c>
      <c r="E24" s="202">
        <f t="shared" si="4"/>
        <v>51.770999999999994</v>
      </c>
      <c r="F24" s="202">
        <f t="shared" si="4"/>
        <v>56.14</v>
      </c>
      <c r="G24" s="202">
        <f t="shared" si="4"/>
        <v>423.75</v>
      </c>
      <c r="H24" s="202">
        <f t="shared" si="4"/>
        <v>2933.146999999999</v>
      </c>
      <c r="I24" s="202">
        <f t="shared" si="4"/>
        <v>221.29300000000003</v>
      </c>
      <c r="J24" s="202">
        <f t="shared" si="4"/>
        <v>7.1750000000000007</v>
      </c>
      <c r="K24" s="202">
        <f t="shared" si="4"/>
        <v>33.369999999999997</v>
      </c>
      <c r="L24" s="202">
        <f t="shared" si="4"/>
        <v>0</v>
      </c>
      <c r="M24" s="202">
        <f t="shared" si="4"/>
        <v>12.74</v>
      </c>
      <c r="N24" s="202">
        <f t="shared" si="4"/>
        <v>228.46800000000002</v>
      </c>
      <c r="O24" s="202">
        <f t="shared" si="4"/>
        <v>1307.9159999999999</v>
      </c>
      <c r="P24" s="202">
        <f t="shared" si="4"/>
        <v>42.68</v>
      </c>
      <c r="Q24" s="202">
        <f t="shared" si="4"/>
        <v>573.072</v>
      </c>
      <c r="R24" s="202">
        <f t="shared" si="4"/>
        <v>0</v>
      </c>
      <c r="S24" s="202">
        <f t="shared" si="4"/>
        <v>95.71</v>
      </c>
      <c r="T24" s="202">
        <f t="shared" si="4"/>
        <v>1350.596</v>
      </c>
      <c r="U24" s="229">
        <f t="shared" si="0"/>
        <v>4512.2109999999993</v>
      </c>
    </row>
    <row r="25" spans="1:21" s="145" customFormat="1" ht="38.25" customHeight="1" x14ac:dyDescent="0.4">
      <c r="A25" s="336" t="s">
        <v>95</v>
      </c>
      <c r="B25" s="337"/>
      <c r="C25" s="202">
        <f>C24+C19+C15+C11</f>
        <v>12444.842999999995</v>
      </c>
      <c r="D25" s="202">
        <f t="shared" ref="D25:U25" si="5">D24+D19+D15+D11</f>
        <v>0.99</v>
      </c>
      <c r="E25" s="202">
        <f t="shared" si="5"/>
        <v>68.727000000000004</v>
      </c>
      <c r="F25" s="202">
        <f t="shared" si="5"/>
        <v>102.03999999999999</v>
      </c>
      <c r="G25" s="202">
        <f t="shared" si="5"/>
        <v>751.57</v>
      </c>
      <c r="H25" s="202">
        <f t="shared" si="5"/>
        <v>12343.792999999996</v>
      </c>
      <c r="I25" s="202">
        <f t="shared" si="5"/>
        <v>1474.6460000000002</v>
      </c>
      <c r="J25" s="202">
        <f t="shared" si="5"/>
        <v>17.335000000000001</v>
      </c>
      <c r="K25" s="202">
        <f t="shared" si="5"/>
        <v>92.138999999999996</v>
      </c>
      <c r="L25" s="202">
        <f t="shared" si="5"/>
        <v>0</v>
      </c>
      <c r="M25" s="202">
        <f t="shared" si="5"/>
        <v>16.829999999999998</v>
      </c>
      <c r="N25" s="202">
        <f t="shared" si="5"/>
        <v>1491.9810000000002</v>
      </c>
      <c r="O25" s="202">
        <f t="shared" si="5"/>
        <v>3517.9340000000002</v>
      </c>
      <c r="P25" s="202">
        <f t="shared" si="5"/>
        <v>81.77</v>
      </c>
      <c r="Q25" s="202">
        <f t="shared" si="5"/>
        <v>797.97200000000009</v>
      </c>
      <c r="R25" s="202">
        <f t="shared" si="5"/>
        <v>0</v>
      </c>
      <c r="S25" s="202">
        <f t="shared" si="5"/>
        <v>142.20999999999998</v>
      </c>
      <c r="T25" s="202">
        <f t="shared" si="5"/>
        <v>3599.7039999999997</v>
      </c>
      <c r="U25" s="202">
        <f t="shared" si="5"/>
        <v>17435.477999999996</v>
      </c>
    </row>
    <row r="26" spans="1:21" ht="38.25" customHeight="1" x14ac:dyDescent="0.45">
      <c r="A26" s="171">
        <v>15</v>
      </c>
      <c r="B26" s="172" t="s">
        <v>96</v>
      </c>
      <c r="C26" s="200">
        <v>1173.6319999999994</v>
      </c>
      <c r="D26" s="200">
        <v>1.54</v>
      </c>
      <c r="E26" s="200">
        <v>81.445000000000007</v>
      </c>
      <c r="F26" s="200">
        <v>0</v>
      </c>
      <c r="G26" s="200">
        <v>0</v>
      </c>
      <c r="H26" s="200">
        <v>1175.1719999999993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38.54</v>
      </c>
      <c r="Q26" s="200">
        <v>96.1</v>
      </c>
      <c r="R26" s="200">
        <v>0</v>
      </c>
      <c r="S26" s="200">
        <v>0</v>
      </c>
      <c r="T26" s="201">
        <v>96.1</v>
      </c>
      <c r="U26" s="201">
        <f t="shared" si="0"/>
        <v>1271.2719999999993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10252.806999999992</v>
      </c>
      <c r="D27" s="200">
        <v>13.36</v>
      </c>
      <c r="E27" s="200">
        <v>110.59</v>
      </c>
      <c r="F27" s="200">
        <v>0</v>
      </c>
      <c r="G27" s="200">
        <v>0</v>
      </c>
      <c r="H27" s="200">
        <v>10266.166999999992</v>
      </c>
      <c r="I27" s="200">
        <v>365.04499999999996</v>
      </c>
      <c r="J27" s="200">
        <v>6.58</v>
      </c>
      <c r="K27" s="200">
        <v>40.11</v>
      </c>
      <c r="L27" s="200">
        <v>0</v>
      </c>
      <c r="M27" s="200">
        <v>0</v>
      </c>
      <c r="N27" s="200">
        <v>371.62499999999994</v>
      </c>
      <c r="O27" s="201">
        <v>74.990000000000009</v>
      </c>
      <c r="P27" s="200">
        <v>0.03</v>
      </c>
      <c r="Q27" s="200">
        <v>0.06</v>
      </c>
      <c r="R27" s="200">
        <v>0</v>
      </c>
      <c r="S27" s="200">
        <v>0</v>
      </c>
      <c r="T27" s="201">
        <v>75.02000000000001</v>
      </c>
      <c r="U27" s="201">
        <f t="shared" si="0"/>
        <v>10712.811999999993</v>
      </c>
    </row>
    <row r="28" spans="1:21" s="111" customFormat="1" ht="38.25" customHeight="1" x14ac:dyDescent="0.45">
      <c r="A28" s="340" t="s">
        <v>98</v>
      </c>
      <c r="B28" s="340"/>
      <c r="C28" s="202">
        <f>SUM(C26:C27)</f>
        <v>11426.438999999991</v>
      </c>
      <c r="D28" s="202">
        <f t="shared" ref="D28:T28" si="6">SUM(D26:D27)</f>
        <v>14.899999999999999</v>
      </c>
      <c r="E28" s="202">
        <f t="shared" si="6"/>
        <v>192.03500000000003</v>
      </c>
      <c r="F28" s="202">
        <f t="shared" si="6"/>
        <v>0</v>
      </c>
      <c r="G28" s="202">
        <f t="shared" si="6"/>
        <v>0</v>
      </c>
      <c r="H28" s="202">
        <f t="shared" si="6"/>
        <v>11441.338999999991</v>
      </c>
      <c r="I28" s="202">
        <f t="shared" si="6"/>
        <v>365.04499999999996</v>
      </c>
      <c r="J28" s="202">
        <f t="shared" si="6"/>
        <v>6.58</v>
      </c>
      <c r="K28" s="202">
        <f t="shared" si="6"/>
        <v>40.11</v>
      </c>
      <c r="L28" s="202">
        <f t="shared" si="6"/>
        <v>0</v>
      </c>
      <c r="M28" s="202">
        <f t="shared" si="6"/>
        <v>0</v>
      </c>
      <c r="N28" s="202">
        <f t="shared" si="6"/>
        <v>371.62499999999994</v>
      </c>
      <c r="O28" s="202">
        <f t="shared" si="6"/>
        <v>132.55000000000001</v>
      </c>
      <c r="P28" s="202">
        <f t="shared" si="6"/>
        <v>38.57</v>
      </c>
      <c r="Q28" s="202">
        <f t="shared" si="6"/>
        <v>96.16</v>
      </c>
      <c r="R28" s="202">
        <f t="shared" si="6"/>
        <v>0</v>
      </c>
      <c r="S28" s="202">
        <f t="shared" si="6"/>
        <v>0</v>
      </c>
      <c r="T28" s="202">
        <f t="shared" si="6"/>
        <v>171.12</v>
      </c>
      <c r="U28" s="229">
        <f t="shared" si="0"/>
        <v>11984.083999999992</v>
      </c>
    </row>
    <row r="29" spans="1:21" ht="38.25" customHeight="1" x14ac:dyDescent="0.45">
      <c r="A29" s="171">
        <v>17</v>
      </c>
      <c r="B29" s="172" t="s">
        <v>99</v>
      </c>
      <c r="C29" s="200">
        <f>'[5]December 2021'!H29</f>
        <v>4448.9530000000004</v>
      </c>
      <c r="D29" s="200">
        <v>4.84</v>
      </c>
      <c r="E29" s="200">
        <f>'[5]December 2021'!E29+'[5]January 2022'!D29</f>
        <v>58.965999999999994</v>
      </c>
      <c r="F29" s="200">
        <v>0</v>
      </c>
      <c r="G29" s="200">
        <f>'[5]December 2021'!G29+'[5]January 2022'!F29</f>
        <v>0</v>
      </c>
      <c r="H29" s="200">
        <f t="shared" ref="H29:H32" si="7">C29+(D29-F29)</f>
        <v>4453.7930000000006</v>
      </c>
      <c r="I29" s="200">
        <f>'[5]December 2021'!N29</f>
        <v>48.29</v>
      </c>
      <c r="J29" s="200">
        <f>7.8</f>
        <v>7.8</v>
      </c>
      <c r="K29" s="200">
        <f>'[5]December 2021'!K29+'[5]January 2022'!J29</f>
        <v>52.519999999999996</v>
      </c>
      <c r="L29" s="200">
        <v>0</v>
      </c>
      <c r="M29" s="200">
        <f>'[5]December 2021'!M29+'[5]January 2022'!L29</f>
        <v>0</v>
      </c>
      <c r="N29" s="200">
        <f t="shared" ref="N29:N32" si="8">I29+(J29-L29)</f>
        <v>56.089999999999996</v>
      </c>
      <c r="O29" s="201">
        <f>'[5]December 2021'!T29</f>
        <v>138.08000000000001</v>
      </c>
      <c r="P29" s="200">
        <v>0</v>
      </c>
      <c r="Q29" s="200">
        <f>'[5]December 2021'!Q29+'[5]January 2022'!P29</f>
        <v>90.28</v>
      </c>
      <c r="R29" s="200">
        <v>0</v>
      </c>
      <c r="S29" s="200">
        <f>'[5]December 2021'!S29+'[5]January 2022'!R29</f>
        <v>0</v>
      </c>
      <c r="T29" s="201">
        <f t="shared" ref="T29:T32" si="9">O29+(P29-R29)</f>
        <v>138.08000000000001</v>
      </c>
      <c r="U29" s="201">
        <f t="shared" si="0"/>
        <v>4647.9630000000006</v>
      </c>
    </row>
    <row r="30" spans="1:21" ht="38.25" customHeight="1" x14ac:dyDescent="0.45">
      <c r="A30" s="171">
        <v>18</v>
      </c>
      <c r="B30" s="172" t="s">
        <v>100</v>
      </c>
      <c r="C30" s="200">
        <f>'[5]December 2021'!H30</f>
        <v>5854.8640000000005</v>
      </c>
      <c r="D30" s="200">
        <v>6.47</v>
      </c>
      <c r="E30" s="200">
        <f>'[5]December 2021'!E30+'[5]January 2022'!D30</f>
        <v>102.015</v>
      </c>
      <c r="F30" s="200">
        <v>0</v>
      </c>
      <c r="G30" s="200">
        <f>'[5]December 2021'!G30+'[5]January 2022'!F30</f>
        <v>0</v>
      </c>
      <c r="H30" s="200">
        <f t="shared" si="7"/>
        <v>5861.3340000000007</v>
      </c>
      <c r="I30" s="200">
        <f>'[5]December 2021'!N30</f>
        <v>0</v>
      </c>
      <c r="J30" s="200">
        <v>0</v>
      </c>
      <c r="K30" s="200">
        <f>'[5]December 2021'!K30+'[5]January 2022'!J30</f>
        <v>0</v>
      </c>
      <c r="L30" s="200">
        <v>0</v>
      </c>
      <c r="M30" s="200">
        <f>'[5]December 2021'!M30+'[5]January 2022'!L30</f>
        <v>0</v>
      </c>
      <c r="N30" s="200">
        <f t="shared" si="8"/>
        <v>0</v>
      </c>
      <c r="O30" s="201">
        <f>'[5]December 2021'!T30</f>
        <v>0.22</v>
      </c>
      <c r="P30" s="200">
        <v>0</v>
      </c>
      <c r="Q30" s="200">
        <f>'[5]December 2021'!Q30+'[5]January 2022'!P30</f>
        <v>0</v>
      </c>
      <c r="R30" s="200">
        <v>0</v>
      </c>
      <c r="S30" s="200">
        <f>'[5]December 2021'!S30+'[5]January 2022'!R30</f>
        <v>0</v>
      </c>
      <c r="T30" s="201">
        <f t="shared" si="9"/>
        <v>0.22</v>
      </c>
      <c r="U30" s="201">
        <f t="shared" si="0"/>
        <v>5861.554000000001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f>'[5]December 2021'!H31</f>
        <v>3032.8229999999994</v>
      </c>
      <c r="D31" s="200">
        <v>6.48</v>
      </c>
      <c r="E31" s="200">
        <f>'[5]December 2021'!E31+'[5]January 2022'!D31</f>
        <v>32.658000000000001</v>
      </c>
      <c r="F31" s="200">
        <v>0</v>
      </c>
      <c r="G31" s="200">
        <f>'[5]December 2021'!G31+'[5]January 2022'!F31</f>
        <v>0</v>
      </c>
      <c r="H31" s="200">
        <f t="shared" si="7"/>
        <v>3039.3029999999994</v>
      </c>
      <c r="I31" s="200">
        <f>'[5]December 2021'!N31</f>
        <v>3.1600000000000037</v>
      </c>
      <c r="J31" s="200">
        <v>0</v>
      </c>
      <c r="K31" s="200">
        <f>'[5]December 2021'!K31+'[5]January 2022'!J31</f>
        <v>0</v>
      </c>
      <c r="L31" s="200">
        <v>0</v>
      </c>
      <c r="M31" s="200">
        <f>'[5]December 2021'!M31+'[5]January 2022'!L31</f>
        <v>0</v>
      </c>
      <c r="N31" s="200">
        <f t="shared" si="8"/>
        <v>3.1600000000000037</v>
      </c>
      <c r="O31" s="201">
        <f>'[5]December 2021'!T31</f>
        <v>128.47999999999999</v>
      </c>
      <c r="P31" s="200">
        <v>0</v>
      </c>
      <c r="Q31" s="200">
        <f>'[5]December 2021'!Q31+'[5]January 2022'!P31</f>
        <v>80.19</v>
      </c>
      <c r="R31" s="200">
        <v>0</v>
      </c>
      <c r="S31" s="200">
        <f>'[5]December 2021'!S31+'[5]January 2022'!R31</f>
        <v>0</v>
      </c>
      <c r="T31" s="201">
        <f t="shared" si="9"/>
        <v>128.47999999999999</v>
      </c>
      <c r="U31" s="201">
        <f t="shared" si="0"/>
        <v>3170.9429999999993</v>
      </c>
    </row>
    <row r="32" spans="1:21" ht="38.25" customHeight="1" x14ac:dyDescent="0.45">
      <c r="A32" s="171">
        <v>20</v>
      </c>
      <c r="B32" s="172" t="s">
        <v>102</v>
      </c>
      <c r="C32" s="200">
        <f>'[5]December 2021'!H32</f>
        <v>4403.29</v>
      </c>
      <c r="D32" s="200">
        <v>1.21</v>
      </c>
      <c r="E32" s="200">
        <f>'[5]December 2021'!E32+'[5]January 2022'!D32</f>
        <v>54.427</v>
      </c>
      <c r="F32" s="200">
        <v>0</v>
      </c>
      <c r="G32" s="200">
        <f>'[5]December 2021'!G32+'[5]January 2022'!F32</f>
        <v>0</v>
      </c>
      <c r="H32" s="200">
        <f t="shared" si="7"/>
        <v>4404.5</v>
      </c>
      <c r="I32" s="200">
        <f>'[5]December 2021'!N32</f>
        <v>133.6</v>
      </c>
      <c r="J32" s="200">
        <v>0.24</v>
      </c>
      <c r="K32" s="200">
        <f>'[5]December 2021'!K32+'[5]January 2022'!J32</f>
        <v>8.43</v>
      </c>
      <c r="L32" s="200">
        <v>0</v>
      </c>
      <c r="M32" s="200">
        <f>'[5]December 2021'!M32+'[5]January 2022'!L32</f>
        <v>0</v>
      </c>
      <c r="N32" s="200">
        <f t="shared" si="8"/>
        <v>133.84</v>
      </c>
      <c r="O32" s="201">
        <f>'[5]December 2021'!T32</f>
        <v>271.04999999999995</v>
      </c>
      <c r="P32" s="200">
        <v>0</v>
      </c>
      <c r="Q32" s="200">
        <f>'[5]December 2021'!Q32+'[5]January 2022'!P32</f>
        <v>4.5</v>
      </c>
      <c r="R32" s="200">
        <v>0</v>
      </c>
      <c r="S32" s="200">
        <f>'[5]December 2021'!S32+'[5]January 2022'!R32</f>
        <v>0</v>
      </c>
      <c r="T32" s="201">
        <f t="shared" si="9"/>
        <v>271.04999999999995</v>
      </c>
      <c r="U32" s="201">
        <f t="shared" si="0"/>
        <v>4809.3900000000003</v>
      </c>
    </row>
    <row r="33" spans="1:21" s="111" customFormat="1" ht="38.25" customHeight="1" x14ac:dyDescent="0.4">
      <c r="A33" s="340" t="s">
        <v>99</v>
      </c>
      <c r="B33" s="340"/>
      <c r="C33" s="202">
        <f>SUM(C29:C32)</f>
        <v>17739.93</v>
      </c>
      <c r="D33" s="202">
        <f t="shared" ref="D33:U33" si="10">SUM(D29:D32)</f>
        <v>19</v>
      </c>
      <c r="E33" s="202">
        <f t="shared" si="10"/>
        <v>248.066</v>
      </c>
      <c r="F33" s="202">
        <f t="shared" si="10"/>
        <v>0</v>
      </c>
      <c r="G33" s="202">
        <f t="shared" si="10"/>
        <v>0</v>
      </c>
      <c r="H33" s="202">
        <f t="shared" si="10"/>
        <v>17758.93</v>
      </c>
      <c r="I33" s="202">
        <f t="shared" si="10"/>
        <v>185.05</v>
      </c>
      <c r="J33" s="202">
        <f t="shared" si="10"/>
        <v>8.0399999999999991</v>
      </c>
      <c r="K33" s="202">
        <f t="shared" si="10"/>
        <v>60.949999999999996</v>
      </c>
      <c r="L33" s="202">
        <f t="shared" si="10"/>
        <v>0</v>
      </c>
      <c r="M33" s="202">
        <f t="shared" si="10"/>
        <v>0</v>
      </c>
      <c r="N33" s="202">
        <f t="shared" si="10"/>
        <v>193.09</v>
      </c>
      <c r="O33" s="202">
        <f t="shared" si="10"/>
        <v>537.82999999999993</v>
      </c>
      <c r="P33" s="202">
        <f t="shared" si="10"/>
        <v>0</v>
      </c>
      <c r="Q33" s="202">
        <f t="shared" si="10"/>
        <v>174.97</v>
      </c>
      <c r="R33" s="202">
        <f t="shared" si="10"/>
        <v>0</v>
      </c>
      <c r="S33" s="202">
        <f t="shared" si="10"/>
        <v>0</v>
      </c>
      <c r="T33" s="202">
        <f t="shared" si="10"/>
        <v>537.82999999999993</v>
      </c>
      <c r="U33" s="202">
        <f t="shared" si="10"/>
        <v>18489.850000000002</v>
      </c>
    </row>
    <row r="34" spans="1:21" ht="38.25" customHeight="1" x14ac:dyDescent="0.45">
      <c r="A34" s="171">
        <v>21</v>
      </c>
      <c r="B34" s="172" t="s">
        <v>103</v>
      </c>
      <c r="C34" s="200">
        <v>5845.5900000000011</v>
      </c>
      <c r="D34" s="200">
        <v>4.74</v>
      </c>
      <c r="E34" s="200">
        <v>48.9</v>
      </c>
      <c r="F34" s="200">
        <v>0</v>
      </c>
      <c r="G34" s="200">
        <v>0</v>
      </c>
      <c r="H34" s="200">
        <v>5850.3300000000008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f t="shared" si="0"/>
        <v>5850.3300000000008</v>
      </c>
    </row>
    <row r="35" spans="1:21" ht="38.25" customHeight="1" x14ac:dyDescent="0.45">
      <c r="A35" s="171">
        <v>22</v>
      </c>
      <c r="B35" s="172" t="s">
        <v>104</v>
      </c>
      <c r="C35" s="200">
        <v>4582.0550000000003</v>
      </c>
      <c r="D35" s="200">
        <v>7.57</v>
      </c>
      <c r="E35" s="200">
        <v>81.19</v>
      </c>
      <c r="F35" s="200">
        <v>0</v>
      </c>
      <c r="G35" s="200">
        <v>0</v>
      </c>
      <c r="H35" s="200">
        <v>4589.625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f t="shared" si="0"/>
        <v>4606.1549999999997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19366.370000000003</v>
      </c>
      <c r="D36" s="200">
        <v>0</v>
      </c>
      <c r="E36" s="200">
        <v>8.7700000000000014</v>
      </c>
      <c r="F36" s="200">
        <v>0</v>
      </c>
      <c r="G36" s="200">
        <v>0</v>
      </c>
      <c r="H36" s="200">
        <v>19366.370000000003</v>
      </c>
      <c r="I36" s="200">
        <v>8.5</v>
      </c>
      <c r="J36" s="200">
        <v>0</v>
      </c>
      <c r="K36" s="200">
        <v>2.17</v>
      </c>
      <c r="L36" s="200">
        <v>0</v>
      </c>
      <c r="M36" s="200">
        <v>0</v>
      </c>
      <c r="N36" s="200">
        <v>8.5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f t="shared" si="0"/>
        <v>19374.870000000003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6992.5599999999986</v>
      </c>
      <c r="D37" s="200">
        <v>0.34</v>
      </c>
      <c r="E37" s="200">
        <v>16.399999999999999</v>
      </c>
      <c r="F37" s="200">
        <v>0</v>
      </c>
      <c r="G37" s="200">
        <v>0</v>
      </c>
      <c r="H37" s="200">
        <v>6992.8999999999987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3.44</v>
      </c>
      <c r="P37" s="200">
        <v>0</v>
      </c>
      <c r="Q37" s="200">
        <v>3.44</v>
      </c>
      <c r="R37" s="200">
        <v>0</v>
      </c>
      <c r="S37" s="200">
        <v>0</v>
      </c>
      <c r="T37" s="201">
        <v>3.44</v>
      </c>
      <c r="U37" s="201">
        <f t="shared" si="0"/>
        <v>6996.3399999999983</v>
      </c>
    </row>
    <row r="38" spans="1:21" s="111" customFormat="1" ht="38.25" customHeight="1" x14ac:dyDescent="0.4">
      <c r="A38" s="340" t="s">
        <v>107</v>
      </c>
      <c r="B38" s="340"/>
      <c r="C38" s="202">
        <f>SUM(C34:C37)</f>
        <v>36786.575000000004</v>
      </c>
      <c r="D38" s="202">
        <f t="shared" ref="D38:U38" si="11">SUM(D34:D37)</f>
        <v>12.65</v>
      </c>
      <c r="E38" s="202">
        <f t="shared" si="11"/>
        <v>155.26000000000002</v>
      </c>
      <c r="F38" s="202">
        <f t="shared" si="11"/>
        <v>0</v>
      </c>
      <c r="G38" s="202">
        <f t="shared" si="11"/>
        <v>0</v>
      </c>
      <c r="H38" s="202">
        <f t="shared" si="11"/>
        <v>36799.225000000006</v>
      </c>
      <c r="I38" s="202">
        <f t="shared" si="11"/>
        <v>8.6</v>
      </c>
      <c r="J38" s="202">
        <f t="shared" si="11"/>
        <v>0</v>
      </c>
      <c r="K38" s="202">
        <f t="shared" si="11"/>
        <v>2.27</v>
      </c>
      <c r="L38" s="202">
        <f t="shared" si="11"/>
        <v>0</v>
      </c>
      <c r="M38" s="202">
        <f t="shared" si="11"/>
        <v>0</v>
      </c>
      <c r="N38" s="202">
        <f t="shared" si="11"/>
        <v>8.6</v>
      </c>
      <c r="O38" s="202">
        <f t="shared" si="11"/>
        <v>19.87</v>
      </c>
      <c r="P38" s="202">
        <f t="shared" si="11"/>
        <v>0</v>
      </c>
      <c r="Q38" s="202">
        <f t="shared" si="11"/>
        <v>3.44</v>
      </c>
      <c r="R38" s="202">
        <f t="shared" si="11"/>
        <v>0</v>
      </c>
      <c r="S38" s="202">
        <f t="shared" si="11"/>
        <v>0</v>
      </c>
      <c r="T38" s="202">
        <f t="shared" si="11"/>
        <v>19.87</v>
      </c>
      <c r="U38" s="202">
        <f t="shared" si="11"/>
        <v>36827.695</v>
      </c>
    </row>
    <row r="39" spans="1:21" s="145" customFormat="1" ht="38.25" customHeight="1" x14ac:dyDescent="0.45">
      <c r="A39" s="340" t="s">
        <v>108</v>
      </c>
      <c r="B39" s="340"/>
      <c r="C39" s="202">
        <v>65896.054000000004</v>
      </c>
      <c r="D39" s="202">
        <v>56.89</v>
      </c>
      <c r="E39" s="202">
        <v>548.81099999999992</v>
      </c>
      <c r="F39" s="202">
        <v>0</v>
      </c>
      <c r="G39" s="202">
        <v>0</v>
      </c>
      <c r="H39" s="202">
        <v>65952.943999999989</v>
      </c>
      <c r="I39" s="202">
        <v>546.32499999999993</v>
      </c>
      <c r="J39" s="202">
        <v>12.37</v>
      </c>
      <c r="K39" s="202">
        <v>88.710000000000008</v>
      </c>
      <c r="L39" s="202">
        <v>0</v>
      </c>
      <c r="M39" s="202">
        <v>0</v>
      </c>
      <c r="N39" s="202">
        <v>558.69499999999994</v>
      </c>
      <c r="O39" s="202">
        <v>686.06</v>
      </c>
      <c r="P39" s="202">
        <v>4.1900000000000004</v>
      </c>
      <c r="Q39" s="202">
        <v>236</v>
      </c>
      <c r="R39" s="202">
        <v>0</v>
      </c>
      <c r="S39" s="202">
        <v>0</v>
      </c>
      <c r="T39" s="202">
        <v>690.25</v>
      </c>
      <c r="U39" s="229">
        <f t="shared" si="0"/>
        <v>67201.888999999996</v>
      </c>
    </row>
    <row r="40" spans="1:21" ht="38.25" customHeight="1" x14ac:dyDescent="0.45">
      <c r="A40" s="171">
        <v>25</v>
      </c>
      <c r="B40" s="172" t="s">
        <v>109</v>
      </c>
      <c r="C40" s="200">
        <v>13740.358000000002</v>
      </c>
      <c r="D40" s="200">
        <v>12.33</v>
      </c>
      <c r="E40" s="200">
        <v>99.262999999999991</v>
      </c>
      <c r="F40" s="200">
        <v>0</v>
      </c>
      <c r="G40" s="200">
        <v>0</v>
      </c>
      <c r="H40" s="200">
        <v>13752.688000000002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f t="shared" si="0"/>
        <v>13752.688000000002</v>
      </c>
    </row>
    <row r="41" spans="1:21" ht="38.25" customHeight="1" x14ac:dyDescent="0.45">
      <c r="A41" s="171">
        <v>26</v>
      </c>
      <c r="B41" s="172" t="s">
        <v>110</v>
      </c>
      <c r="C41" s="200">
        <v>9873.8259999999918</v>
      </c>
      <c r="D41" s="200">
        <v>10.56</v>
      </c>
      <c r="E41" s="200">
        <v>235.17500000000001</v>
      </c>
      <c r="F41" s="200">
        <v>0</v>
      </c>
      <c r="G41" s="200">
        <v>0</v>
      </c>
      <c r="H41" s="200">
        <v>9884.3859999999913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f t="shared" si="0"/>
        <v>9884.3859999999913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23609.833999999999</v>
      </c>
      <c r="D42" s="200">
        <v>29.66</v>
      </c>
      <c r="E42" s="200">
        <v>129.58599999999998</v>
      </c>
      <c r="F42" s="200">
        <v>0</v>
      </c>
      <c r="G42" s="200">
        <v>0</v>
      </c>
      <c r="H42" s="200">
        <v>23639.493999999999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f t="shared" si="0"/>
        <v>23639.493999999999</v>
      </c>
    </row>
    <row r="43" spans="1:21" ht="38.25" customHeight="1" x14ac:dyDescent="0.45">
      <c r="A43" s="171">
        <v>28</v>
      </c>
      <c r="B43" s="172" t="s">
        <v>112</v>
      </c>
      <c r="C43" s="200">
        <v>2065.3029999999999</v>
      </c>
      <c r="D43" s="200">
        <v>4.0599999999999996</v>
      </c>
      <c r="E43" s="200">
        <v>85.105000000000004</v>
      </c>
      <c r="F43" s="200">
        <v>0</v>
      </c>
      <c r="G43" s="200">
        <v>0</v>
      </c>
      <c r="H43" s="200">
        <v>2069.3629999999998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f t="shared" si="0"/>
        <v>2069.3629999999998</v>
      </c>
    </row>
    <row r="44" spans="1:21" s="111" customFormat="1" ht="38.25" customHeight="1" x14ac:dyDescent="0.4">
      <c r="A44" s="340" t="s">
        <v>109</v>
      </c>
      <c r="B44" s="340"/>
      <c r="C44" s="202">
        <f>SUM(C40:C43)</f>
        <v>49289.320999999996</v>
      </c>
      <c r="D44" s="202">
        <f t="shared" ref="D44:U44" si="12">SUM(D40:D43)</f>
        <v>56.61</v>
      </c>
      <c r="E44" s="202">
        <f t="shared" si="12"/>
        <v>549.12900000000002</v>
      </c>
      <c r="F44" s="202">
        <f t="shared" si="12"/>
        <v>0</v>
      </c>
      <c r="G44" s="202">
        <f t="shared" si="12"/>
        <v>0</v>
      </c>
      <c r="H44" s="202">
        <f t="shared" si="12"/>
        <v>49345.93099999999</v>
      </c>
      <c r="I44" s="202">
        <f t="shared" si="12"/>
        <v>0</v>
      </c>
      <c r="J44" s="202">
        <f t="shared" si="12"/>
        <v>0</v>
      </c>
      <c r="K44" s="202">
        <f t="shared" si="12"/>
        <v>0</v>
      </c>
      <c r="L44" s="202">
        <f t="shared" si="12"/>
        <v>0</v>
      </c>
      <c r="M44" s="202">
        <f t="shared" si="12"/>
        <v>0</v>
      </c>
      <c r="N44" s="202">
        <f t="shared" si="12"/>
        <v>0</v>
      </c>
      <c r="O44" s="202">
        <f t="shared" si="12"/>
        <v>0</v>
      </c>
      <c r="P44" s="202">
        <f t="shared" si="12"/>
        <v>0</v>
      </c>
      <c r="Q44" s="202">
        <f t="shared" si="12"/>
        <v>0</v>
      </c>
      <c r="R44" s="202">
        <f t="shared" si="12"/>
        <v>0</v>
      </c>
      <c r="S44" s="202">
        <f t="shared" si="12"/>
        <v>0</v>
      </c>
      <c r="T44" s="202">
        <f t="shared" si="12"/>
        <v>0</v>
      </c>
      <c r="U44" s="202">
        <f t="shared" si="12"/>
        <v>49345.93099999999</v>
      </c>
    </row>
    <row r="45" spans="1:21" ht="38.25" customHeight="1" x14ac:dyDescent="0.45">
      <c r="A45" s="171">
        <v>29</v>
      </c>
      <c r="B45" s="172" t="s">
        <v>113</v>
      </c>
      <c r="C45" s="200">
        <v>14083.21</v>
      </c>
      <c r="D45" s="200">
        <v>2.89</v>
      </c>
      <c r="E45" s="200">
        <v>109.9</v>
      </c>
      <c r="F45" s="200">
        <v>0</v>
      </c>
      <c r="G45" s="200">
        <v>43.16</v>
      </c>
      <c r="H45" s="200">
        <v>14086.099999999999</v>
      </c>
      <c r="I45" s="200">
        <v>2.04</v>
      </c>
      <c r="J45" s="200">
        <v>1.53</v>
      </c>
      <c r="K45" s="200">
        <v>3.06</v>
      </c>
      <c r="L45" s="200">
        <v>0</v>
      </c>
      <c r="M45" s="200">
        <v>0</v>
      </c>
      <c r="N45" s="200">
        <v>3.5700000000000003</v>
      </c>
      <c r="O45" s="201">
        <v>3.94</v>
      </c>
      <c r="P45" s="200">
        <v>1.81</v>
      </c>
      <c r="Q45" s="200">
        <v>5.75</v>
      </c>
      <c r="R45" s="200">
        <v>0</v>
      </c>
      <c r="S45" s="200">
        <v>0</v>
      </c>
      <c r="T45" s="201">
        <v>5.75</v>
      </c>
      <c r="U45" s="201">
        <f t="shared" si="0"/>
        <v>14095.419999999998</v>
      </c>
    </row>
    <row r="46" spans="1:21" ht="38.25" customHeight="1" x14ac:dyDescent="0.45">
      <c r="A46" s="171">
        <v>30</v>
      </c>
      <c r="B46" s="172" t="s">
        <v>114</v>
      </c>
      <c r="C46" s="200">
        <v>7209.43</v>
      </c>
      <c r="D46" s="200">
        <v>17.12</v>
      </c>
      <c r="E46" s="200">
        <v>106.59</v>
      </c>
      <c r="F46" s="200">
        <v>0</v>
      </c>
      <c r="G46" s="200">
        <v>0</v>
      </c>
      <c r="H46" s="200">
        <v>7226.55</v>
      </c>
      <c r="I46" s="200">
        <v>0</v>
      </c>
      <c r="J46" s="200">
        <v>0</v>
      </c>
      <c r="K46" s="200">
        <v>0</v>
      </c>
      <c r="L46" s="200">
        <v>0</v>
      </c>
      <c r="M46" s="200">
        <v>0</v>
      </c>
      <c r="N46" s="200">
        <v>0</v>
      </c>
      <c r="O46" s="201">
        <v>1.9</v>
      </c>
      <c r="P46" s="200">
        <v>2</v>
      </c>
      <c r="Q46" s="200">
        <v>3.9</v>
      </c>
      <c r="R46" s="200">
        <v>0</v>
      </c>
      <c r="S46" s="200">
        <v>0</v>
      </c>
      <c r="T46" s="201">
        <v>3.9</v>
      </c>
      <c r="U46" s="201">
        <f t="shared" si="0"/>
        <v>7230.45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12250.810000000003</v>
      </c>
      <c r="D47" s="200">
        <v>15.23</v>
      </c>
      <c r="E47" s="200">
        <v>65.239999999999995</v>
      </c>
      <c r="F47" s="200">
        <v>0</v>
      </c>
      <c r="G47" s="200">
        <v>0</v>
      </c>
      <c r="H47" s="200">
        <v>12266.040000000003</v>
      </c>
      <c r="I47" s="200">
        <v>1.2999999999999998</v>
      </c>
      <c r="J47" s="200">
        <v>0</v>
      </c>
      <c r="K47" s="200">
        <v>0</v>
      </c>
      <c r="L47" s="200">
        <v>0</v>
      </c>
      <c r="M47" s="200">
        <v>0</v>
      </c>
      <c r="N47" s="200">
        <v>1.2999999999999998</v>
      </c>
      <c r="O47" s="201">
        <v>56.550000000000004</v>
      </c>
      <c r="P47" s="200">
        <v>9.91</v>
      </c>
      <c r="Q47" s="200">
        <v>19.91</v>
      </c>
      <c r="R47" s="200">
        <v>0</v>
      </c>
      <c r="S47" s="200">
        <v>0</v>
      </c>
      <c r="T47" s="201">
        <v>66.460000000000008</v>
      </c>
      <c r="U47" s="201">
        <f t="shared" si="0"/>
        <v>12333.800000000003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11086.322000000007</v>
      </c>
      <c r="D48" s="200">
        <v>0.69</v>
      </c>
      <c r="E48" s="200">
        <v>37.624999999999993</v>
      </c>
      <c r="F48" s="200">
        <v>0</v>
      </c>
      <c r="G48" s="200">
        <v>0</v>
      </c>
      <c r="H48" s="200">
        <v>11087.012000000008</v>
      </c>
      <c r="I48" s="200">
        <v>0</v>
      </c>
      <c r="J48" s="200">
        <v>0</v>
      </c>
      <c r="K48" s="200">
        <v>0</v>
      </c>
      <c r="L48" s="200">
        <v>0</v>
      </c>
      <c r="M48" s="200">
        <v>0</v>
      </c>
      <c r="N48" s="200">
        <v>0</v>
      </c>
      <c r="O48" s="201">
        <v>7.5</v>
      </c>
      <c r="P48" s="200">
        <v>7.5</v>
      </c>
      <c r="Q48" s="200">
        <v>15</v>
      </c>
      <c r="R48" s="200">
        <v>0</v>
      </c>
      <c r="S48" s="200">
        <v>0</v>
      </c>
      <c r="T48" s="201">
        <v>15</v>
      </c>
      <c r="U48" s="201">
        <f t="shared" si="0"/>
        <v>11102.012000000008</v>
      </c>
    </row>
    <row r="49" spans="1:22" s="111" customFormat="1" ht="38.25" customHeight="1" x14ac:dyDescent="0.4">
      <c r="A49" s="340" t="s">
        <v>117</v>
      </c>
      <c r="B49" s="340"/>
      <c r="C49" s="202">
        <f>SUM(C45:C48)</f>
        <v>44629.772000000012</v>
      </c>
      <c r="D49" s="202">
        <f t="shared" ref="D49:U49" si="13">SUM(D45:D48)</f>
        <v>35.93</v>
      </c>
      <c r="E49" s="202">
        <f t="shared" si="13"/>
        <v>319.35500000000002</v>
      </c>
      <c r="F49" s="202">
        <f t="shared" si="13"/>
        <v>0</v>
      </c>
      <c r="G49" s="202">
        <f t="shared" si="13"/>
        <v>43.16</v>
      </c>
      <c r="H49" s="202">
        <f t="shared" si="13"/>
        <v>44665.702000000012</v>
      </c>
      <c r="I49" s="202">
        <f t="shared" si="13"/>
        <v>3.34</v>
      </c>
      <c r="J49" s="202">
        <f t="shared" si="13"/>
        <v>1.53</v>
      </c>
      <c r="K49" s="202">
        <f t="shared" si="13"/>
        <v>3.06</v>
      </c>
      <c r="L49" s="202">
        <f t="shared" si="13"/>
        <v>0</v>
      </c>
      <c r="M49" s="202">
        <f t="shared" si="13"/>
        <v>0</v>
      </c>
      <c r="N49" s="202">
        <f t="shared" si="13"/>
        <v>4.87</v>
      </c>
      <c r="O49" s="202">
        <f t="shared" si="13"/>
        <v>69.89</v>
      </c>
      <c r="P49" s="202">
        <f t="shared" si="13"/>
        <v>21.22</v>
      </c>
      <c r="Q49" s="202">
        <f t="shared" si="13"/>
        <v>44.56</v>
      </c>
      <c r="R49" s="202">
        <f t="shared" si="13"/>
        <v>0</v>
      </c>
      <c r="S49" s="202">
        <f t="shared" si="13"/>
        <v>0</v>
      </c>
      <c r="T49" s="202">
        <f t="shared" si="13"/>
        <v>91.110000000000014</v>
      </c>
      <c r="U49" s="202">
        <f t="shared" si="13"/>
        <v>44761.682000000008</v>
      </c>
    </row>
    <row r="50" spans="1:22" s="145" customFormat="1" ht="38.25" customHeight="1" x14ac:dyDescent="0.4">
      <c r="A50" s="340" t="s">
        <v>118</v>
      </c>
      <c r="B50" s="340"/>
      <c r="C50" s="202">
        <f>C49+C44</f>
        <v>93919.093000000008</v>
      </c>
      <c r="D50" s="202">
        <f t="shared" ref="D50:U50" si="14">D49+D44</f>
        <v>92.539999999999992</v>
      </c>
      <c r="E50" s="202">
        <f t="shared" si="14"/>
        <v>868.48400000000004</v>
      </c>
      <c r="F50" s="202">
        <f t="shared" si="14"/>
        <v>0</v>
      </c>
      <c r="G50" s="202">
        <f t="shared" si="14"/>
        <v>43.16</v>
      </c>
      <c r="H50" s="202">
        <f t="shared" si="14"/>
        <v>94011.633000000002</v>
      </c>
      <c r="I50" s="202">
        <f t="shared" si="14"/>
        <v>3.34</v>
      </c>
      <c r="J50" s="202">
        <f t="shared" si="14"/>
        <v>1.53</v>
      </c>
      <c r="K50" s="202">
        <f t="shared" si="14"/>
        <v>3.06</v>
      </c>
      <c r="L50" s="202">
        <f t="shared" si="14"/>
        <v>0</v>
      </c>
      <c r="M50" s="202">
        <f t="shared" si="14"/>
        <v>0</v>
      </c>
      <c r="N50" s="202">
        <f t="shared" si="14"/>
        <v>4.87</v>
      </c>
      <c r="O50" s="202">
        <f t="shared" si="14"/>
        <v>69.89</v>
      </c>
      <c r="P50" s="202">
        <f t="shared" si="14"/>
        <v>21.22</v>
      </c>
      <c r="Q50" s="202">
        <f t="shared" si="14"/>
        <v>44.56</v>
      </c>
      <c r="R50" s="202">
        <f t="shared" si="14"/>
        <v>0</v>
      </c>
      <c r="S50" s="202">
        <f t="shared" si="14"/>
        <v>0</v>
      </c>
      <c r="T50" s="202">
        <f t="shared" si="14"/>
        <v>91.110000000000014</v>
      </c>
      <c r="U50" s="202">
        <f t="shared" si="14"/>
        <v>94107.612999999998</v>
      </c>
    </row>
    <row r="51" spans="1:22" s="146" customFormat="1" ht="38.25" customHeight="1" x14ac:dyDescent="0.4">
      <c r="A51" s="340" t="s">
        <v>119</v>
      </c>
      <c r="B51" s="340"/>
      <c r="C51" s="202">
        <f>C50+C39+C25</f>
        <v>172259.99</v>
      </c>
      <c r="D51" s="202">
        <f t="shared" ref="D51:U51" si="15">D50+D39+D25</f>
        <v>150.42000000000002</v>
      </c>
      <c r="E51" s="202">
        <f t="shared" si="15"/>
        <v>1486.0220000000002</v>
      </c>
      <c r="F51" s="202">
        <f t="shared" si="15"/>
        <v>102.03999999999999</v>
      </c>
      <c r="G51" s="202">
        <f t="shared" si="15"/>
        <v>794.73</v>
      </c>
      <c r="H51" s="202">
        <f t="shared" si="15"/>
        <v>172308.37</v>
      </c>
      <c r="I51" s="202">
        <f t="shared" si="15"/>
        <v>2024.3110000000001</v>
      </c>
      <c r="J51" s="202">
        <f t="shared" si="15"/>
        <v>31.234999999999999</v>
      </c>
      <c r="K51" s="202">
        <f t="shared" si="15"/>
        <v>183.90899999999999</v>
      </c>
      <c r="L51" s="202">
        <f t="shared" si="15"/>
        <v>0</v>
      </c>
      <c r="M51" s="202">
        <f t="shared" si="15"/>
        <v>16.829999999999998</v>
      </c>
      <c r="N51" s="202">
        <f t="shared" si="15"/>
        <v>2055.5460000000003</v>
      </c>
      <c r="O51" s="202">
        <f t="shared" si="15"/>
        <v>4273.884</v>
      </c>
      <c r="P51" s="202">
        <f t="shared" si="15"/>
        <v>107.17999999999999</v>
      </c>
      <c r="Q51" s="202">
        <f t="shared" si="15"/>
        <v>1078.5320000000002</v>
      </c>
      <c r="R51" s="202">
        <f t="shared" si="15"/>
        <v>0</v>
      </c>
      <c r="S51" s="202">
        <f t="shared" si="15"/>
        <v>142.20999999999998</v>
      </c>
      <c r="T51" s="202">
        <f t="shared" si="15"/>
        <v>4381.0639999999994</v>
      </c>
      <c r="U51" s="202">
        <f t="shared" si="15"/>
        <v>178744.97999999998</v>
      </c>
      <c r="V51" s="202">
        <f t="shared" ref="V51" si="16">V50+V39+V28+V25</f>
        <v>0</v>
      </c>
    </row>
    <row r="52" spans="1:22" s="111" customFormat="1" ht="19.5" customHeight="1" x14ac:dyDescent="0.4">
      <c r="A52" s="115"/>
      <c r="B52" s="11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</row>
    <row r="53" spans="1:22" s="115" customFormat="1" ht="24.75" hidden="1" customHeight="1" x14ac:dyDescent="0.4">
      <c r="B53" s="225"/>
      <c r="C53" s="309" t="s">
        <v>54</v>
      </c>
      <c r="D53" s="309"/>
      <c r="E53" s="309"/>
      <c r="F53" s="309"/>
      <c r="G53" s="309"/>
      <c r="H53" s="118"/>
      <c r="I53" s="225"/>
      <c r="J53" s="225">
        <f>D51+J51+P51-F51-L51-R51</f>
        <v>186.79500000000004</v>
      </c>
      <c r="K53" s="225"/>
      <c r="L53" s="225"/>
      <c r="M53" s="225"/>
      <c r="N53" s="225"/>
      <c r="R53" s="225"/>
      <c r="U53" s="225"/>
    </row>
    <row r="54" spans="1:22" s="115" customFormat="1" ht="30" hidden="1" customHeight="1" x14ac:dyDescent="0.35">
      <c r="B54" s="225"/>
      <c r="C54" s="309" t="s">
        <v>55</v>
      </c>
      <c r="D54" s="309"/>
      <c r="E54" s="309"/>
      <c r="F54" s="309"/>
      <c r="G54" s="309"/>
      <c r="H54" s="119"/>
      <c r="I54" s="225"/>
      <c r="J54" s="225">
        <f>E51+K51+Q51-G51-M51-S51</f>
        <v>1794.6930000000002</v>
      </c>
      <c r="K54" s="225"/>
      <c r="L54" s="225"/>
      <c r="M54" s="225"/>
      <c r="N54" s="225"/>
      <c r="R54" s="225"/>
      <c r="T54" s="225"/>
    </row>
    <row r="55" spans="1:22" ht="33" hidden="1" customHeight="1" x14ac:dyDescent="0.5">
      <c r="C55" s="309" t="s">
        <v>56</v>
      </c>
      <c r="D55" s="309"/>
      <c r="E55" s="309"/>
      <c r="F55" s="309"/>
      <c r="G55" s="309"/>
      <c r="H55" s="119"/>
      <c r="I55" s="121"/>
      <c r="J55" s="225">
        <f>H51+N51+T51</f>
        <v>178744.98</v>
      </c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22" ht="33" hidden="1" customHeight="1" x14ac:dyDescent="0.5">
      <c r="C56" s="120"/>
      <c r="D56" s="225"/>
      <c r="E56" s="225"/>
      <c r="F56" s="225"/>
      <c r="G56" s="225"/>
      <c r="H56" s="119"/>
      <c r="I56" s="121"/>
      <c r="J56" s="225"/>
      <c r="K56" s="119"/>
      <c r="L56" s="119"/>
      <c r="M56" s="143"/>
      <c r="N56" s="119"/>
      <c r="P56" s="115"/>
      <c r="Q56" s="122"/>
      <c r="U56" s="122"/>
    </row>
    <row r="57" spans="1:22" ht="33" hidden="1" customHeight="1" x14ac:dyDescent="0.5">
      <c r="C57" s="120"/>
      <c r="D57" s="225"/>
      <c r="E57" s="225"/>
      <c r="F57" s="225"/>
      <c r="G57" s="225"/>
      <c r="H57" s="119"/>
      <c r="I57" s="121"/>
      <c r="J57" s="225"/>
      <c r="K57" s="119"/>
      <c r="L57" s="119"/>
      <c r="M57" s="142" t="e">
        <f>#REF!+'dec-2021'!J53</f>
        <v>#REF!</v>
      </c>
      <c r="N57" s="119"/>
      <c r="P57" s="115"/>
      <c r="Q57" s="122"/>
      <c r="U57" s="122"/>
    </row>
    <row r="58" spans="1:22" s="152" customFormat="1" ht="37.5" hidden="1" customHeight="1" x14ac:dyDescent="0.45">
      <c r="B58" s="314" t="s">
        <v>57</v>
      </c>
      <c r="C58" s="314"/>
      <c r="D58" s="314"/>
      <c r="E58" s="314"/>
      <c r="F58" s="314"/>
      <c r="G58" s="153"/>
      <c r="H58" s="154"/>
      <c r="I58" s="155"/>
      <c r="J58" s="315"/>
      <c r="K58" s="313"/>
      <c r="L58" s="313"/>
      <c r="M58" s="169" t="e">
        <f>#REF!+'dec-2021'!J53</f>
        <v>#REF!</v>
      </c>
      <c r="N58" s="154"/>
      <c r="O58" s="154"/>
      <c r="P58" s="227"/>
      <c r="Q58" s="314" t="s">
        <v>58</v>
      </c>
      <c r="R58" s="314"/>
      <c r="S58" s="314"/>
      <c r="T58" s="314"/>
      <c r="U58" s="314"/>
    </row>
    <row r="59" spans="1:22" s="152" customFormat="1" ht="37.5" hidden="1" customHeight="1" x14ac:dyDescent="0.45">
      <c r="B59" s="314" t="s">
        <v>59</v>
      </c>
      <c r="C59" s="314"/>
      <c r="D59" s="314"/>
      <c r="E59" s="314"/>
      <c r="F59" s="314"/>
      <c r="G59" s="154"/>
      <c r="H59" s="153"/>
      <c r="I59" s="156"/>
      <c r="J59" s="157"/>
      <c r="K59" s="228"/>
      <c r="L59" s="157"/>
      <c r="M59" s="154"/>
      <c r="N59" s="153"/>
      <c r="O59" s="154"/>
      <c r="P59" s="227"/>
      <c r="Q59" s="314" t="s">
        <v>59</v>
      </c>
      <c r="R59" s="314"/>
      <c r="S59" s="314"/>
      <c r="T59" s="314"/>
      <c r="U59" s="314"/>
    </row>
    <row r="60" spans="1:22" s="152" customFormat="1" ht="37.5" hidden="1" customHeight="1" x14ac:dyDescent="0.45">
      <c r="I60" s="158"/>
      <c r="J60" s="313" t="s">
        <v>61</v>
      </c>
      <c r="K60" s="313"/>
      <c r="L60" s="313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s="152" customFormat="1" ht="37.5" hidden="1" customHeight="1" x14ac:dyDescent="0.45">
      <c r="G61" s="162"/>
      <c r="H61" s="159" t="e">
        <f>#REF!+'dec-2021'!J53</f>
        <v>#REF!</v>
      </c>
      <c r="I61" s="158"/>
      <c r="J61" s="313" t="s">
        <v>62</v>
      </c>
      <c r="K61" s="313"/>
      <c r="L61" s="313"/>
      <c r="M61" s="159" t="e">
        <f>#REF!+'dec-2021'!J53</f>
        <v>#REF!</v>
      </c>
      <c r="P61" s="160"/>
      <c r="Q61" s="160"/>
      <c r="R61" s="160"/>
      <c r="S61" s="161"/>
      <c r="T61" s="160"/>
      <c r="U61" s="160"/>
    </row>
    <row r="62" spans="1:22" hidden="1" x14ac:dyDescent="0.35"/>
    <row r="63" spans="1:22" hidden="1" x14ac:dyDescent="0.35">
      <c r="H63" s="130"/>
      <c r="I63" s="131"/>
      <c r="J63" s="130"/>
    </row>
    <row r="64" spans="1:22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zoomScale="40" zoomScaleNormal="40" workbookViewId="0">
      <selection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25" t="s">
        <v>123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1" ht="54" customHeight="1" x14ac:dyDescent="0.35">
      <c r="A2" s="327" t="s">
        <v>143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spans="1:21" ht="32.25" customHeight="1" x14ac:dyDescent="0.35">
      <c r="A3" s="329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</row>
    <row r="4" spans="1:21" s="108" customFormat="1" ht="43.5" customHeight="1" x14ac:dyDescent="0.25">
      <c r="A4" s="329" t="s">
        <v>122</v>
      </c>
      <c r="B4" s="380" t="s">
        <v>121</v>
      </c>
      <c r="C4" s="304" t="s">
        <v>131</v>
      </c>
      <c r="D4" s="304"/>
      <c r="E4" s="304"/>
      <c r="F4" s="304"/>
      <c r="G4" s="304"/>
      <c r="H4" s="304"/>
      <c r="I4" s="304" t="s">
        <v>130</v>
      </c>
      <c r="J4" s="304"/>
      <c r="K4" s="304"/>
      <c r="L4" s="304"/>
      <c r="M4" s="304"/>
      <c r="N4" s="304"/>
      <c r="O4" s="304" t="s">
        <v>129</v>
      </c>
      <c r="P4" s="304"/>
      <c r="Q4" s="304"/>
      <c r="R4" s="304"/>
      <c r="S4" s="304"/>
      <c r="T4" s="304"/>
      <c r="U4" s="233"/>
    </row>
    <row r="5" spans="1:21" s="108" customFormat="1" ht="54.75" customHeight="1" x14ac:dyDescent="0.25">
      <c r="A5" s="329"/>
      <c r="B5" s="381"/>
      <c r="C5" s="378" t="s">
        <v>6</v>
      </c>
      <c r="D5" s="376" t="s">
        <v>127</v>
      </c>
      <c r="E5" s="377"/>
      <c r="F5" s="376" t="s">
        <v>126</v>
      </c>
      <c r="G5" s="377"/>
      <c r="H5" s="378" t="s">
        <v>9</v>
      </c>
      <c r="I5" s="378" t="s">
        <v>6</v>
      </c>
      <c r="J5" s="376" t="s">
        <v>127</v>
      </c>
      <c r="K5" s="377"/>
      <c r="L5" s="376" t="s">
        <v>126</v>
      </c>
      <c r="M5" s="377"/>
      <c r="N5" s="378" t="s">
        <v>9</v>
      </c>
      <c r="O5" s="378" t="s">
        <v>6</v>
      </c>
      <c r="P5" s="376" t="s">
        <v>127</v>
      </c>
      <c r="Q5" s="377"/>
      <c r="R5" s="376" t="s">
        <v>126</v>
      </c>
      <c r="S5" s="377"/>
      <c r="T5" s="378" t="s">
        <v>9</v>
      </c>
      <c r="U5" s="380" t="s">
        <v>128</v>
      </c>
    </row>
    <row r="6" spans="1:21" s="108" customFormat="1" ht="38.25" customHeight="1" x14ac:dyDescent="0.25">
      <c r="A6" s="329"/>
      <c r="B6" s="382"/>
      <c r="C6" s="379"/>
      <c r="D6" s="240" t="s">
        <v>124</v>
      </c>
      <c r="E6" s="240" t="s">
        <v>125</v>
      </c>
      <c r="F6" s="240" t="s">
        <v>124</v>
      </c>
      <c r="G6" s="240" t="s">
        <v>125</v>
      </c>
      <c r="H6" s="379"/>
      <c r="I6" s="379"/>
      <c r="J6" s="240" t="s">
        <v>124</v>
      </c>
      <c r="K6" s="240" t="s">
        <v>125</v>
      </c>
      <c r="L6" s="240" t="s">
        <v>124</v>
      </c>
      <c r="M6" s="240" t="s">
        <v>125</v>
      </c>
      <c r="N6" s="379"/>
      <c r="O6" s="379"/>
      <c r="P6" s="240" t="s">
        <v>124</v>
      </c>
      <c r="Q6" s="240" t="s">
        <v>125</v>
      </c>
      <c r="R6" s="240" t="s">
        <v>124</v>
      </c>
      <c r="S6" s="240" t="s">
        <v>125</v>
      </c>
      <c r="T6" s="379"/>
      <c r="U6" s="382"/>
    </row>
    <row r="7" spans="1:21" ht="38.25" customHeight="1" x14ac:dyDescent="0.45">
      <c r="A7" s="171">
        <v>1</v>
      </c>
      <c r="B7" s="172" t="s">
        <v>78</v>
      </c>
      <c r="C7" s="200">
        <f>'[6]January 2022'!H7</f>
        <v>561.05000000000064</v>
      </c>
      <c r="D7" s="200">
        <v>0</v>
      </c>
      <c r="E7" s="200">
        <f>'[6]January 2022'!E7+'[6]February 2022'!D7</f>
        <v>0</v>
      </c>
      <c r="F7" s="200">
        <v>31.52</v>
      </c>
      <c r="G7" s="200">
        <f>'[6]January 2022'!G7+'[6]February 2022'!F7</f>
        <v>132.85999999999999</v>
      </c>
      <c r="H7" s="200">
        <f>C7+(D7-F7)</f>
        <v>529.53000000000065</v>
      </c>
      <c r="I7" s="200">
        <f>'[6]January 2022'!N7</f>
        <v>197.50499999999994</v>
      </c>
      <c r="J7" s="200">
        <v>0.12</v>
      </c>
      <c r="K7" s="200">
        <f>'[6]January 2022'!K7+'[6]February 2022'!J7</f>
        <v>4.4300000000000006</v>
      </c>
      <c r="L7" s="200">
        <v>0</v>
      </c>
      <c r="M7" s="200">
        <f>'[6]January 2022'!M7+'[6]February 2022'!L7</f>
        <v>0</v>
      </c>
      <c r="N7" s="200">
        <f>I7+(J7-L7)</f>
        <v>197.62499999999994</v>
      </c>
      <c r="O7" s="201">
        <f>'[6]January 2022'!T7</f>
        <v>164.57000000000008</v>
      </c>
      <c r="P7" s="200">
        <v>1</v>
      </c>
      <c r="Q7" s="200">
        <f>'[6]January 2022'!Q7+'[6]February 2022'!P7</f>
        <v>3.66</v>
      </c>
      <c r="R7" s="200">
        <v>0</v>
      </c>
      <c r="S7" s="200">
        <f>'[6]January 2022'!S7+'[6]February 2022'!R7</f>
        <v>46</v>
      </c>
      <c r="T7" s="201">
        <f>O7+(P7-R7)</f>
        <v>165.57000000000008</v>
      </c>
      <c r="U7" s="201">
        <f>H7+N7+T7</f>
        <v>892.7250000000007</v>
      </c>
    </row>
    <row r="8" spans="1:21" ht="38.25" customHeight="1" x14ac:dyDescent="0.45">
      <c r="A8" s="171">
        <v>2</v>
      </c>
      <c r="B8" s="172" t="s">
        <v>79</v>
      </c>
      <c r="C8" s="200">
        <f>'[6]January 2022'!H8</f>
        <v>497.47500000000002</v>
      </c>
      <c r="D8" s="200">
        <v>0</v>
      </c>
      <c r="E8" s="200">
        <f>'[6]January 2022'!E8+'[6]February 2022'!D8</f>
        <v>0.87</v>
      </c>
      <c r="F8" s="200">
        <v>0</v>
      </c>
      <c r="G8" s="200">
        <f>'[6]January 2022'!G8+'[6]February 2022'!F8</f>
        <v>0.39</v>
      </c>
      <c r="H8" s="200">
        <f t="shared" ref="H8:H10" si="0">C8+(D8-F8)</f>
        <v>497.47500000000002</v>
      </c>
      <c r="I8" s="200">
        <f>'[6]January 2022'!N8</f>
        <v>117.855</v>
      </c>
      <c r="J8" s="200">
        <v>0.19</v>
      </c>
      <c r="K8" s="200">
        <f>'[6]January 2022'!K8+'[6]February 2022'!J8</f>
        <v>10.78</v>
      </c>
      <c r="L8" s="200">
        <v>0</v>
      </c>
      <c r="M8" s="200">
        <f>'[6]January 2022'!M8+'[6]February 2022'!L8</f>
        <v>0</v>
      </c>
      <c r="N8" s="200">
        <f t="shared" ref="N8:N10" si="1">I8+(J8-L8)</f>
        <v>118.045</v>
      </c>
      <c r="O8" s="201">
        <f>'[6]January 2022'!T8</f>
        <v>176.10000000000002</v>
      </c>
      <c r="P8" s="200">
        <v>5.77</v>
      </c>
      <c r="Q8" s="200">
        <f>'[6]January 2022'!Q8+'[6]February 2022'!P8</f>
        <v>17.309999999999999</v>
      </c>
      <c r="R8" s="200">
        <v>0</v>
      </c>
      <c r="S8" s="200">
        <f>'[6]January 2022'!S8+'[6]February 2022'!R8</f>
        <v>0</v>
      </c>
      <c r="T8" s="201">
        <f t="shared" ref="T8:T10" si="2">O8+(P8-R8)</f>
        <v>181.87000000000003</v>
      </c>
      <c r="U8" s="201">
        <f t="shared" ref="U8:U10" si="3">H8+N8+T8</f>
        <v>797.39</v>
      </c>
    </row>
    <row r="9" spans="1:21" ht="38.25" customHeight="1" x14ac:dyDescent="0.45">
      <c r="A9" s="171">
        <v>3</v>
      </c>
      <c r="B9" s="172" t="s">
        <v>80</v>
      </c>
      <c r="C9" s="200">
        <f>'[6]January 2022'!H9</f>
        <v>743.9599999999997</v>
      </c>
      <c r="D9" s="200">
        <v>0</v>
      </c>
      <c r="E9" s="200">
        <f>'[6]January 2022'!E9+'[6]February 2022'!D9</f>
        <v>0</v>
      </c>
      <c r="F9" s="200">
        <v>0</v>
      </c>
      <c r="G9" s="200">
        <f>'[6]January 2022'!G9+'[6]February 2022'!F9</f>
        <v>0</v>
      </c>
      <c r="H9" s="200">
        <f t="shared" si="0"/>
        <v>743.9599999999997</v>
      </c>
      <c r="I9" s="200">
        <f>'[6]January 2022'!N9</f>
        <v>196.36600000000004</v>
      </c>
      <c r="J9" s="200">
        <v>0.435</v>
      </c>
      <c r="K9" s="200">
        <f>'[6]January 2022'!K9+'[6]February 2022'!J9</f>
        <v>11.667000000000002</v>
      </c>
      <c r="L9" s="200">
        <v>0</v>
      </c>
      <c r="M9" s="200">
        <f>'[6]January 2022'!M9+'[6]February 2022'!L9</f>
        <v>0</v>
      </c>
      <c r="N9" s="200">
        <f t="shared" si="1"/>
        <v>196.80100000000004</v>
      </c>
      <c r="O9" s="201">
        <f>'[6]January 2022'!T9</f>
        <v>141.44</v>
      </c>
      <c r="P9" s="200">
        <v>0</v>
      </c>
      <c r="Q9" s="200">
        <f>'[6]January 2022'!Q9+'[6]February 2022'!P9</f>
        <v>0</v>
      </c>
      <c r="R9" s="200">
        <v>0</v>
      </c>
      <c r="S9" s="200">
        <f>'[6]January 2022'!S9+'[6]February 2022'!R9</f>
        <v>0</v>
      </c>
      <c r="T9" s="201">
        <f t="shared" si="2"/>
        <v>141.44</v>
      </c>
      <c r="U9" s="201">
        <f t="shared" si="3"/>
        <v>1082.2009999999998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f>'[6]January 2022'!H10</f>
        <v>0</v>
      </c>
      <c r="D10" s="200">
        <v>0</v>
      </c>
      <c r="E10" s="200">
        <f>'[6]January 2022'!E10+'[6]February 2022'!D10</f>
        <v>0</v>
      </c>
      <c r="F10" s="200">
        <v>0</v>
      </c>
      <c r="G10" s="200">
        <f>'[6]January 2022'!G10+'[6]February 2022'!F10</f>
        <v>0</v>
      </c>
      <c r="H10" s="200">
        <f t="shared" si="0"/>
        <v>0</v>
      </c>
      <c r="I10" s="200">
        <f>'[6]January 2022'!N10</f>
        <v>141.93900000000008</v>
      </c>
      <c r="J10" s="200">
        <v>0</v>
      </c>
      <c r="K10" s="200">
        <f>'[6]January 2022'!K10+'[6]February 2022'!J10</f>
        <v>2.7740000000000005</v>
      </c>
      <c r="L10" s="200">
        <v>0</v>
      </c>
      <c r="M10" s="200">
        <f>'[6]January 2022'!M10+'[6]February 2022'!L10</f>
        <v>0</v>
      </c>
      <c r="N10" s="200">
        <f t="shared" si="1"/>
        <v>141.93900000000008</v>
      </c>
      <c r="O10" s="201">
        <f>'[6]January 2022'!T10</f>
        <v>233.16999999999996</v>
      </c>
      <c r="P10" s="200">
        <v>0</v>
      </c>
      <c r="Q10" s="200">
        <f>'[6]January 2022'!Q10+'[6]February 2022'!P10</f>
        <v>0</v>
      </c>
      <c r="R10" s="200">
        <v>0</v>
      </c>
      <c r="S10" s="200">
        <f>'[6]January 2022'!S10+'[6]February 2022'!R10</f>
        <v>0</v>
      </c>
      <c r="T10" s="201">
        <f t="shared" si="2"/>
        <v>233.16999999999996</v>
      </c>
      <c r="U10" s="201">
        <f t="shared" si="3"/>
        <v>375.10900000000004</v>
      </c>
    </row>
    <row r="11" spans="1:21" s="111" customFormat="1" ht="38.25" customHeight="1" x14ac:dyDescent="0.45">
      <c r="A11" s="336" t="s">
        <v>82</v>
      </c>
      <c r="B11" s="337"/>
      <c r="C11" s="202">
        <f>SUM(C7:C10)</f>
        <v>1802.4850000000001</v>
      </c>
      <c r="D11" s="202">
        <f t="shared" ref="D11:T11" si="4">SUM(D7:D10)</f>
        <v>0</v>
      </c>
      <c r="E11" s="202">
        <f t="shared" si="4"/>
        <v>0.87</v>
      </c>
      <c r="F11" s="202">
        <f t="shared" si="4"/>
        <v>31.52</v>
      </c>
      <c r="G11" s="202">
        <f t="shared" si="4"/>
        <v>133.24999999999997</v>
      </c>
      <c r="H11" s="202">
        <f t="shared" si="4"/>
        <v>1770.9650000000001</v>
      </c>
      <c r="I11" s="202">
        <f t="shared" si="4"/>
        <v>653.66500000000008</v>
      </c>
      <c r="J11" s="202">
        <f t="shared" si="4"/>
        <v>0.745</v>
      </c>
      <c r="K11" s="202">
        <f t="shared" si="4"/>
        <v>29.651000000000003</v>
      </c>
      <c r="L11" s="202">
        <f t="shared" si="4"/>
        <v>0</v>
      </c>
      <c r="M11" s="202">
        <f t="shared" si="4"/>
        <v>0</v>
      </c>
      <c r="N11" s="202">
        <f t="shared" si="4"/>
        <v>654.41000000000008</v>
      </c>
      <c r="O11" s="202">
        <f t="shared" si="4"/>
        <v>715.28</v>
      </c>
      <c r="P11" s="202">
        <f t="shared" si="4"/>
        <v>6.77</v>
      </c>
      <c r="Q11" s="202">
        <f t="shared" si="4"/>
        <v>20.97</v>
      </c>
      <c r="R11" s="202">
        <f t="shared" si="4"/>
        <v>0</v>
      </c>
      <c r="S11" s="202">
        <f t="shared" si="4"/>
        <v>46</v>
      </c>
      <c r="T11" s="202">
        <f t="shared" si="4"/>
        <v>722.05000000000007</v>
      </c>
      <c r="U11" s="229">
        <f t="shared" ref="U11:U28" si="5">T11+N11+H11</f>
        <v>3147.4250000000002</v>
      </c>
    </row>
    <row r="12" spans="1:21" ht="38.25" customHeight="1" x14ac:dyDescent="0.45">
      <c r="A12" s="171">
        <v>4</v>
      </c>
      <c r="B12" s="172" t="s">
        <v>83</v>
      </c>
      <c r="C12" s="200">
        <f>'[6]January 2022'!H12</f>
        <v>1746.6599999999992</v>
      </c>
      <c r="D12" s="200">
        <v>0</v>
      </c>
      <c r="E12" s="200">
        <f>'[6]January 2022'!E12+'[6]February 2022'!D12</f>
        <v>0</v>
      </c>
      <c r="F12" s="200">
        <v>93.17</v>
      </c>
      <c r="G12" s="200">
        <f>'[6]January 2022'!G12+'[6]February 2022'!F12</f>
        <v>191.14</v>
      </c>
      <c r="H12" s="200">
        <f t="shared" ref="H12:H14" si="6">C12+(D12-F12)</f>
        <v>1653.4899999999991</v>
      </c>
      <c r="I12" s="200">
        <f>'[6]January 2022'!N12</f>
        <v>121.393</v>
      </c>
      <c r="J12" s="234">
        <v>0.12</v>
      </c>
      <c r="K12" s="200">
        <f>'[6]January 2022'!K12+'[6]February 2022'!J12</f>
        <v>1.7100000000000004</v>
      </c>
      <c r="L12" s="200">
        <v>0</v>
      </c>
      <c r="M12" s="200">
        <f>'[6]January 2022'!M12+'[6]February 2022'!L12</f>
        <v>0</v>
      </c>
      <c r="N12" s="200">
        <f t="shared" ref="N12:N14" si="7">I12+(J12-L12)</f>
        <v>121.51300000000001</v>
      </c>
      <c r="O12" s="201">
        <f>'[6]January 2022'!T12</f>
        <v>532.28</v>
      </c>
      <c r="P12" s="200">
        <f>25.67+10.48</f>
        <v>36.150000000000006</v>
      </c>
      <c r="Q12" s="200">
        <f>'[6]January 2022'!Q12+'[6]February 2022'!P12</f>
        <v>143.98000000000002</v>
      </c>
      <c r="R12" s="200">
        <v>0</v>
      </c>
      <c r="S12" s="200">
        <f>'[6]January 2022'!S12+'[6]February 2022'!R12</f>
        <v>0.5</v>
      </c>
      <c r="T12" s="201">
        <f t="shared" ref="T12:T14" si="8">O12+(P12-R12)</f>
        <v>568.42999999999995</v>
      </c>
      <c r="U12" s="201">
        <f t="shared" ref="U12:U14" si="9">H12+N12+T12</f>
        <v>2343.4329999999991</v>
      </c>
    </row>
    <row r="13" spans="1:21" ht="38.25" customHeight="1" x14ac:dyDescent="0.45">
      <c r="A13" s="171">
        <v>5</v>
      </c>
      <c r="B13" s="172" t="s">
        <v>84</v>
      </c>
      <c r="C13" s="200">
        <f>'[6]January 2022'!H13</f>
        <v>1023.7699999999998</v>
      </c>
      <c r="D13" s="200">
        <v>0</v>
      </c>
      <c r="E13" s="200">
        <f>'[6]January 2022'!E13+'[6]February 2022'!D13</f>
        <v>0</v>
      </c>
      <c r="F13" s="200">
        <v>0</v>
      </c>
      <c r="G13" s="200">
        <f>'[6]January 2022'!G13+'[6]February 2022'!F13</f>
        <v>0</v>
      </c>
      <c r="H13" s="200">
        <f t="shared" si="6"/>
        <v>1023.7699999999998</v>
      </c>
      <c r="I13" s="200">
        <f>'[6]January 2022'!N13</f>
        <v>147.30400000000006</v>
      </c>
      <c r="J13" s="234">
        <v>0.49</v>
      </c>
      <c r="K13" s="200">
        <f>'[6]January 2022'!K13+'[6]February 2022'!J13</f>
        <v>5.34</v>
      </c>
      <c r="L13" s="200">
        <v>0</v>
      </c>
      <c r="M13" s="200">
        <f>'[6]January 2022'!M13+'[6]February 2022'!L13</f>
        <v>0</v>
      </c>
      <c r="N13" s="200">
        <f t="shared" si="7"/>
        <v>147.79400000000007</v>
      </c>
      <c r="O13" s="201">
        <f>'[6]January 2022'!T13</f>
        <v>85.86</v>
      </c>
      <c r="P13" s="200">
        <v>0</v>
      </c>
      <c r="Q13" s="200">
        <f>'[6]January 2022'!Q13+'[6]February 2022'!P13</f>
        <v>0.54</v>
      </c>
      <c r="R13" s="200">
        <v>0</v>
      </c>
      <c r="S13" s="200">
        <f>'[6]January 2022'!S13+'[6]February 2022'!R13</f>
        <v>0</v>
      </c>
      <c r="T13" s="201">
        <f t="shared" si="8"/>
        <v>85.86</v>
      </c>
      <c r="U13" s="201">
        <f t="shared" si="9"/>
        <v>1257.4239999999998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f>'[6]January 2022'!H14</f>
        <v>2084.5799999999995</v>
      </c>
      <c r="D14" s="200">
        <v>0</v>
      </c>
      <c r="E14" s="200">
        <f>'[6]January 2022'!E14+'[6]February 2022'!D14</f>
        <v>0.15</v>
      </c>
      <c r="F14" s="200">
        <v>0</v>
      </c>
      <c r="G14" s="200">
        <f>'[6]January 2022'!G14+'[6]February 2022'!F14</f>
        <v>0</v>
      </c>
      <c r="H14" s="200">
        <f t="shared" si="6"/>
        <v>2084.5799999999995</v>
      </c>
      <c r="I14" s="200">
        <f>'[6]January 2022'!N14</f>
        <v>192.11399999999998</v>
      </c>
      <c r="J14" s="235">
        <v>0.37</v>
      </c>
      <c r="K14" s="200">
        <f>'[6]January 2022'!K14+'[6]February 2022'!J14</f>
        <v>13.076999999999998</v>
      </c>
      <c r="L14" s="200">
        <v>0</v>
      </c>
      <c r="M14" s="200">
        <f>'[6]January 2022'!M14+'[6]February 2022'!L14</f>
        <v>0</v>
      </c>
      <c r="N14" s="200">
        <f t="shared" si="7"/>
        <v>192.48399999999998</v>
      </c>
      <c r="O14" s="201">
        <f>'[6]January 2022'!T14</f>
        <v>335.25999999999993</v>
      </c>
      <c r="P14" s="200">
        <v>8.4499999999999993</v>
      </c>
      <c r="Q14" s="200">
        <f>'[6]January 2022'!Q14+'[6]February 2022'!P14</f>
        <v>25.549999999999997</v>
      </c>
      <c r="R14" s="200">
        <v>0</v>
      </c>
      <c r="S14" s="200">
        <f>'[6]January 2022'!S14+'[6]February 2022'!R14</f>
        <v>0</v>
      </c>
      <c r="T14" s="201">
        <f t="shared" si="8"/>
        <v>343.70999999999992</v>
      </c>
      <c r="U14" s="201">
        <f t="shared" si="9"/>
        <v>2620.7739999999994</v>
      </c>
    </row>
    <row r="15" spans="1:21" s="111" customFormat="1" ht="38.25" customHeight="1" x14ac:dyDescent="0.45">
      <c r="A15" s="336" t="s">
        <v>86</v>
      </c>
      <c r="B15" s="337"/>
      <c r="C15" s="202">
        <f>SUM(C12:C14)</f>
        <v>4855.0099999999984</v>
      </c>
      <c r="D15" s="202">
        <f t="shared" ref="D15:T15" si="10">SUM(D12:D14)</f>
        <v>0</v>
      </c>
      <c r="E15" s="202">
        <f t="shared" si="10"/>
        <v>0.15</v>
      </c>
      <c r="F15" s="202">
        <f t="shared" si="10"/>
        <v>93.17</v>
      </c>
      <c r="G15" s="202">
        <f t="shared" si="10"/>
        <v>191.14</v>
      </c>
      <c r="H15" s="202">
        <f t="shared" si="10"/>
        <v>4761.8399999999983</v>
      </c>
      <c r="I15" s="202">
        <f t="shared" si="10"/>
        <v>460.81100000000004</v>
      </c>
      <c r="J15" s="202">
        <f t="shared" si="10"/>
        <v>0.98</v>
      </c>
      <c r="K15" s="202">
        <f t="shared" si="10"/>
        <v>20.126999999999999</v>
      </c>
      <c r="L15" s="202">
        <f t="shared" si="10"/>
        <v>0</v>
      </c>
      <c r="M15" s="202">
        <f t="shared" si="10"/>
        <v>0</v>
      </c>
      <c r="N15" s="202">
        <f t="shared" si="10"/>
        <v>461.79100000000005</v>
      </c>
      <c r="O15" s="202">
        <f t="shared" si="10"/>
        <v>953.39999999999986</v>
      </c>
      <c r="P15" s="202">
        <f t="shared" si="10"/>
        <v>44.600000000000009</v>
      </c>
      <c r="Q15" s="202">
        <f t="shared" si="10"/>
        <v>170.07</v>
      </c>
      <c r="R15" s="202">
        <f t="shared" si="10"/>
        <v>0</v>
      </c>
      <c r="S15" s="202">
        <f t="shared" si="10"/>
        <v>0.5</v>
      </c>
      <c r="T15" s="202">
        <f t="shared" si="10"/>
        <v>997.99999999999989</v>
      </c>
      <c r="U15" s="229">
        <f t="shared" si="5"/>
        <v>6221.6309999999985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f>'[6]January 2022'!H16</f>
        <v>1751.9019999999991</v>
      </c>
      <c r="D16" s="200">
        <v>6.37</v>
      </c>
      <c r="E16" s="200">
        <f>'[6]January 2022'!E16+'[6]February 2022'!D16</f>
        <v>20.295999999999999</v>
      </c>
      <c r="F16" s="200">
        <v>0.87</v>
      </c>
      <c r="G16" s="200">
        <f>'[6]January 2022'!G16+'[6]February 2022'!F16</f>
        <v>51.930000000000007</v>
      </c>
      <c r="H16" s="200">
        <f t="shared" ref="H16:H18" si="11">C16+(D16-F16)</f>
        <v>1757.4019999999991</v>
      </c>
      <c r="I16" s="200">
        <f>'[6]January 2022'!N16</f>
        <v>110.82000000000002</v>
      </c>
      <c r="J16" s="200">
        <v>0.06</v>
      </c>
      <c r="K16" s="200">
        <f>'[6]January 2022'!K16+'[6]February 2022'!J16</f>
        <v>1.456</v>
      </c>
      <c r="L16" s="200">
        <v>0</v>
      </c>
      <c r="M16" s="200">
        <f>'[6]January 2022'!M16+'[6]February 2022'!L16</f>
        <v>0</v>
      </c>
      <c r="N16" s="200">
        <f t="shared" ref="N16:N18" si="12">I16+(J16-L16)</f>
        <v>110.88000000000002</v>
      </c>
      <c r="O16" s="201">
        <f>'[6]January 2022'!T16</f>
        <v>109.35899999999998</v>
      </c>
      <c r="P16" s="200">
        <v>1.29</v>
      </c>
      <c r="Q16" s="200">
        <f>'[6]January 2022'!Q16+'[6]February 2022'!P16</f>
        <v>33.940000000000005</v>
      </c>
      <c r="R16" s="200">
        <v>0</v>
      </c>
      <c r="S16" s="200">
        <f>'[6]January 2022'!S16+'[6]February 2022'!R16</f>
        <v>0</v>
      </c>
      <c r="T16" s="201">
        <f t="shared" ref="T16:T18" si="13">O16+(P16-R16)</f>
        <v>110.64899999999999</v>
      </c>
      <c r="U16" s="201">
        <f t="shared" ref="U16:U18" si="14">H16+N16+T16</f>
        <v>1978.9309999999991</v>
      </c>
    </row>
    <row r="17" spans="1:21" ht="38.25" customHeight="1" x14ac:dyDescent="0.45">
      <c r="A17" s="171">
        <v>9</v>
      </c>
      <c r="B17" s="172" t="s">
        <v>120</v>
      </c>
      <c r="C17" s="200">
        <f>'[6]January 2022'!H17</f>
        <v>199.43399999999986</v>
      </c>
      <c r="D17" s="200">
        <v>0</v>
      </c>
      <c r="E17" s="200">
        <f>'[6]January 2022'!E17+'[6]February 2022'!D17</f>
        <v>0</v>
      </c>
      <c r="F17" s="200">
        <v>0</v>
      </c>
      <c r="G17" s="200">
        <f>'[6]January 2022'!G17+'[6]February 2022'!F17</f>
        <v>77.06</v>
      </c>
      <c r="H17" s="200">
        <f t="shared" si="11"/>
        <v>199.43399999999986</v>
      </c>
      <c r="I17" s="200">
        <f>'[6]January 2022'!N17</f>
        <v>21.896999999999991</v>
      </c>
      <c r="J17" s="200">
        <v>0.03</v>
      </c>
      <c r="K17" s="200">
        <f>'[6]January 2022'!K17+'[6]February 2022'!J17</f>
        <v>9.1999999999999993</v>
      </c>
      <c r="L17" s="200">
        <v>0</v>
      </c>
      <c r="M17" s="200">
        <f>'[6]January 2022'!M17+'[6]February 2022'!L17</f>
        <v>4.09</v>
      </c>
      <c r="N17" s="200">
        <f t="shared" si="12"/>
        <v>21.926999999999992</v>
      </c>
      <c r="O17" s="201">
        <f>'[6]January 2022'!T17</f>
        <v>408.27100000000002</v>
      </c>
      <c r="P17" s="200">
        <v>0</v>
      </c>
      <c r="Q17" s="200">
        <f>'[6]January 2022'!Q17+'[6]February 2022'!P17</f>
        <v>50.24</v>
      </c>
      <c r="R17" s="200">
        <v>0</v>
      </c>
      <c r="S17" s="200">
        <f>'[6]January 2022'!S17+'[6]February 2022'!R17</f>
        <v>0</v>
      </c>
      <c r="T17" s="201">
        <f t="shared" si="13"/>
        <v>408.27100000000002</v>
      </c>
      <c r="U17" s="201">
        <f t="shared" si="14"/>
        <v>629.63199999999983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f>'[6]January 2022'!H18</f>
        <v>801.81499999999926</v>
      </c>
      <c r="D18" s="200">
        <v>0</v>
      </c>
      <c r="E18" s="200">
        <f>'[6]January 2022'!E18+'[6]February 2022'!D18</f>
        <v>2.0100000000000002</v>
      </c>
      <c r="F18" s="200">
        <v>131.94999999999999</v>
      </c>
      <c r="G18" s="200">
        <f>'[6]January 2022'!G18+'[6]February 2022'!F18</f>
        <v>131.94999999999999</v>
      </c>
      <c r="H18" s="200">
        <f t="shared" si="11"/>
        <v>669.86499999999933</v>
      </c>
      <c r="I18" s="200">
        <f>'[6]January 2022'!N18</f>
        <v>16.31999999999999</v>
      </c>
      <c r="J18" s="200">
        <v>0</v>
      </c>
      <c r="K18" s="200">
        <f>'[6]January 2022'!K18+'[6]February 2022'!J18</f>
        <v>0.15</v>
      </c>
      <c r="L18" s="200">
        <v>0</v>
      </c>
      <c r="M18" s="200">
        <f>'[6]January 2022'!M18+'[6]February 2022'!L18</f>
        <v>0</v>
      </c>
      <c r="N18" s="200">
        <f t="shared" si="12"/>
        <v>16.31999999999999</v>
      </c>
      <c r="O18" s="201">
        <f>'[6]January 2022'!T18</f>
        <v>62.798000000000009</v>
      </c>
      <c r="P18" s="200">
        <v>131.94999999999999</v>
      </c>
      <c r="Q18" s="200">
        <f>'[6]January 2022'!Q18+'[6]February 2022'!P18</f>
        <v>134.29</v>
      </c>
      <c r="R18" s="200">
        <v>0</v>
      </c>
      <c r="S18" s="200">
        <f>'[6]January 2022'!S18+'[6]February 2022'!R18</f>
        <v>0</v>
      </c>
      <c r="T18" s="201">
        <f t="shared" si="13"/>
        <v>194.74799999999999</v>
      </c>
      <c r="U18" s="201">
        <f t="shared" si="14"/>
        <v>880.93299999999931</v>
      </c>
    </row>
    <row r="19" spans="1:21" s="111" customFormat="1" ht="38.25" customHeight="1" x14ac:dyDescent="0.45">
      <c r="A19" s="336" t="s">
        <v>89</v>
      </c>
      <c r="B19" s="337"/>
      <c r="C19" s="202">
        <f>SUM(C16:C18)</f>
        <v>2753.150999999998</v>
      </c>
      <c r="D19" s="202">
        <f t="shared" ref="D19:T19" si="15">SUM(D16:D18)</f>
        <v>6.37</v>
      </c>
      <c r="E19" s="202">
        <f t="shared" si="15"/>
        <v>22.306000000000001</v>
      </c>
      <c r="F19" s="202">
        <f t="shared" si="15"/>
        <v>132.82</v>
      </c>
      <c r="G19" s="202">
        <f t="shared" si="15"/>
        <v>260.94</v>
      </c>
      <c r="H19" s="202">
        <f t="shared" si="15"/>
        <v>2626.7009999999982</v>
      </c>
      <c r="I19" s="202">
        <f t="shared" si="15"/>
        <v>149.03700000000001</v>
      </c>
      <c r="J19" s="202">
        <f t="shared" si="15"/>
        <v>0.09</v>
      </c>
      <c r="K19" s="202">
        <f t="shared" si="15"/>
        <v>10.805999999999999</v>
      </c>
      <c r="L19" s="202">
        <f t="shared" si="15"/>
        <v>0</v>
      </c>
      <c r="M19" s="202">
        <f t="shared" si="15"/>
        <v>4.09</v>
      </c>
      <c r="N19" s="202">
        <f t="shared" si="15"/>
        <v>149.12700000000001</v>
      </c>
      <c r="O19" s="202">
        <f t="shared" si="15"/>
        <v>580.428</v>
      </c>
      <c r="P19" s="202">
        <f t="shared" si="15"/>
        <v>133.23999999999998</v>
      </c>
      <c r="Q19" s="202">
        <f t="shared" si="15"/>
        <v>218.47</v>
      </c>
      <c r="R19" s="202">
        <f t="shared" si="15"/>
        <v>0</v>
      </c>
      <c r="S19" s="202">
        <f t="shared" si="15"/>
        <v>0</v>
      </c>
      <c r="T19" s="202">
        <f t="shared" si="15"/>
        <v>713.66799999999989</v>
      </c>
      <c r="U19" s="229">
        <f t="shared" si="5"/>
        <v>3489.4959999999983</v>
      </c>
    </row>
    <row r="20" spans="1:21" ht="38.25" customHeight="1" x14ac:dyDescent="0.45">
      <c r="A20" s="171">
        <v>8</v>
      </c>
      <c r="B20" s="172" t="s">
        <v>91</v>
      </c>
      <c r="C20" s="200">
        <f>'[6]January 2022'!H20</f>
        <v>1203.5449999999994</v>
      </c>
      <c r="D20" s="200">
        <v>0</v>
      </c>
      <c r="E20" s="200">
        <f>'[6]January 2022'!E20+'[6]February 2022'!D20</f>
        <v>9.7349999999999994</v>
      </c>
      <c r="F20" s="200">
        <v>0</v>
      </c>
      <c r="G20" s="200">
        <f>'[6]January 2022'!G20+'[6]February 2022'!F20</f>
        <v>56</v>
      </c>
      <c r="H20" s="200">
        <f t="shared" ref="H20:H23" si="16">C20+(D20-F20)</f>
        <v>1203.5449999999994</v>
      </c>
      <c r="I20" s="200">
        <f>'[6]January 2022'!N20</f>
        <v>151.11100000000002</v>
      </c>
      <c r="J20" s="200">
        <v>1.05</v>
      </c>
      <c r="K20" s="200">
        <f>'[6]January 2022'!K20+'[6]February 2022'!J20</f>
        <v>4.9860000000000007</v>
      </c>
      <c r="L20" s="200">
        <v>0</v>
      </c>
      <c r="M20" s="200">
        <f>'[6]January 2022'!M20+'[6]February 2022'!L20</f>
        <v>0</v>
      </c>
      <c r="N20" s="200">
        <f t="shared" ref="N20:N23" si="17">I20+(J20-L20)</f>
        <v>152.16100000000003</v>
      </c>
      <c r="O20" s="201">
        <f>'[6]January 2022'!T20</f>
        <v>341.65099999999995</v>
      </c>
      <c r="P20" s="200">
        <v>0</v>
      </c>
      <c r="Q20" s="200">
        <f>'[6]January 2022'!Q20+'[6]February 2022'!P20</f>
        <v>56.927</v>
      </c>
      <c r="R20" s="200">
        <v>0</v>
      </c>
      <c r="S20" s="200">
        <f>'[6]January 2022'!S20+'[6]February 2022'!R20</f>
        <v>0</v>
      </c>
      <c r="T20" s="201">
        <f t="shared" ref="T20:T23" si="18">O20+(P20-R20)</f>
        <v>341.65099999999995</v>
      </c>
      <c r="U20" s="201">
        <f t="shared" ref="U20:U23" si="19">H20+N20+T20</f>
        <v>1697.3569999999995</v>
      </c>
    </row>
    <row r="21" spans="1:21" ht="38.25" customHeight="1" x14ac:dyDescent="0.45">
      <c r="A21" s="171">
        <v>9</v>
      </c>
      <c r="B21" s="172" t="s">
        <v>90</v>
      </c>
      <c r="C21" s="200">
        <f>'[6]January 2022'!H21</f>
        <v>142.68999999999988</v>
      </c>
      <c r="D21" s="200">
        <v>0</v>
      </c>
      <c r="E21" s="200">
        <f>'[6]January 2022'!E21+'[6]February 2022'!D21</f>
        <v>0.1</v>
      </c>
      <c r="F21" s="200">
        <v>0</v>
      </c>
      <c r="G21" s="200">
        <f>'[6]January 2022'!G21+'[6]February 2022'!F21</f>
        <v>98.039999999999992</v>
      </c>
      <c r="H21" s="200">
        <f t="shared" si="16"/>
        <v>142.68999999999988</v>
      </c>
      <c r="I21" s="200">
        <f>'[6]January 2022'!N21</f>
        <v>49.97300000000002</v>
      </c>
      <c r="J21" s="200">
        <v>7.0000000000000007E-2</v>
      </c>
      <c r="K21" s="200">
        <f>'[6]January 2022'!K21+'[6]February 2022'!J21</f>
        <v>25.44</v>
      </c>
      <c r="L21" s="200">
        <v>0</v>
      </c>
      <c r="M21" s="200">
        <f>'[6]January 2022'!M21+'[6]February 2022'!L21</f>
        <v>0</v>
      </c>
      <c r="N21" s="200">
        <f t="shared" si="17"/>
        <v>50.043000000000021</v>
      </c>
      <c r="O21" s="201">
        <f>'[6]January 2022'!T21</f>
        <v>266.5</v>
      </c>
      <c r="P21" s="200">
        <v>0</v>
      </c>
      <c r="Q21" s="200">
        <f>'[6]January 2022'!Q21+'[6]February 2022'!P21</f>
        <v>114.57</v>
      </c>
      <c r="R21" s="200">
        <v>0</v>
      </c>
      <c r="S21" s="200">
        <f>'[6]January 2022'!S21+'[6]February 2022'!R21</f>
        <v>0</v>
      </c>
      <c r="T21" s="201">
        <f t="shared" si="18"/>
        <v>266.5</v>
      </c>
      <c r="U21" s="201">
        <f t="shared" si="19"/>
        <v>459.23299999999989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f>'[6]January 2022'!H22</f>
        <v>406.7999999999999</v>
      </c>
      <c r="D22" s="200">
        <v>0.08</v>
      </c>
      <c r="E22" s="200">
        <f>'[6]January 2022'!E22+'[6]February 2022'!D22</f>
        <v>0.08</v>
      </c>
      <c r="F22" s="200">
        <v>0</v>
      </c>
      <c r="G22" s="200">
        <f>'[6]January 2022'!G22+'[6]February 2022'!F22</f>
        <v>269.70999999999998</v>
      </c>
      <c r="H22" s="200">
        <f t="shared" si="16"/>
        <v>406.87999999999988</v>
      </c>
      <c r="I22" s="200">
        <f>'[6]January 2022'!N22</f>
        <v>15.410000000000005</v>
      </c>
      <c r="J22" s="200">
        <v>0</v>
      </c>
      <c r="K22" s="200">
        <f>'[6]January 2022'!K22+'[6]February 2022'!J22</f>
        <v>2.2400000000000002</v>
      </c>
      <c r="L22" s="200">
        <v>0</v>
      </c>
      <c r="M22" s="200">
        <f>'[6]January 2022'!M22+'[6]February 2022'!L22</f>
        <v>12.74</v>
      </c>
      <c r="N22" s="200">
        <f t="shared" si="17"/>
        <v>15.410000000000005</v>
      </c>
      <c r="O22" s="201">
        <f>'[6]January 2022'!T22</f>
        <v>585.8599999999999</v>
      </c>
      <c r="P22" s="200">
        <v>0</v>
      </c>
      <c r="Q22" s="200">
        <f>'[6]January 2022'!Q22+'[6]February 2022'!P22</f>
        <v>300.57</v>
      </c>
      <c r="R22" s="200">
        <v>0</v>
      </c>
      <c r="S22" s="200">
        <f>'[6]January 2022'!S22+'[6]February 2022'!R22</f>
        <v>5.72</v>
      </c>
      <c r="T22" s="201">
        <f t="shared" si="18"/>
        <v>585.8599999999999</v>
      </c>
      <c r="U22" s="201">
        <f t="shared" si="19"/>
        <v>1008.1499999999999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f>'[6]January 2022'!H23</f>
        <v>1180.1119999999999</v>
      </c>
      <c r="D23" s="200">
        <v>2.5</v>
      </c>
      <c r="E23" s="200">
        <f>'[6]January 2022'!E23+'[6]February 2022'!D23</f>
        <v>44.435999999999993</v>
      </c>
      <c r="F23" s="200">
        <v>3.4</v>
      </c>
      <c r="G23" s="200">
        <f>'[6]January 2022'!G23+'[6]February 2022'!F23</f>
        <v>3.4</v>
      </c>
      <c r="H23" s="200">
        <f t="shared" si="16"/>
        <v>1179.2119999999998</v>
      </c>
      <c r="I23" s="200">
        <f>'[6]January 2022'!N23</f>
        <v>11.973999999999997</v>
      </c>
      <c r="J23" s="200">
        <v>0.14000000000000001</v>
      </c>
      <c r="K23" s="200">
        <f>'[6]January 2022'!K23+'[6]February 2022'!J23</f>
        <v>1.964</v>
      </c>
      <c r="L23" s="200">
        <v>0</v>
      </c>
      <c r="M23" s="200">
        <f>'[6]January 2022'!M23+'[6]February 2022'!L23</f>
        <v>0</v>
      </c>
      <c r="N23" s="200">
        <f t="shared" si="17"/>
        <v>12.113999999999997</v>
      </c>
      <c r="O23" s="201">
        <f>'[6]January 2022'!T23</f>
        <v>156.58500000000001</v>
      </c>
      <c r="P23" s="200">
        <v>4</v>
      </c>
      <c r="Q23" s="200">
        <f>'[6]January 2022'!Q23+'[6]February 2022'!P23</f>
        <v>105.00500000000001</v>
      </c>
      <c r="R23" s="200">
        <v>0</v>
      </c>
      <c r="S23" s="200">
        <f>'[6]January 2022'!S23+'[6]February 2022'!R23</f>
        <v>89.99</v>
      </c>
      <c r="T23" s="201">
        <f t="shared" si="18"/>
        <v>160.58500000000001</v>
      </c>
      <c r="U23" s="201">
        <f t="shared" si="19"/>
        <v>1351.9109999999998</v>
      </c>
    </row>
    <row r="24" spans="1:21" s="111" customFormat="1" ht="38.25" customHeight="1" x14ac:dyDescent="0.45">
      <c r="A24" s="340" t="s">
        <v>94</v>
      </c>
      <c r="B24" s="340"/>
      <c r="C24" s="202">
        <f>SUM(C20:C23)</f>
        <v>2933.146999999999</v>
      </c>
      <c r="D24" s="202">
        <f t="shared" ref="D24:T24" si="20">SUM(D20:D23)</f>
        <v>2.58</v>
      </c>
      <c r="E24" s="202">
        <f t="shared" si="20"/>
        <v>54.350999999999992</v>
      </c>
      <c r="F24" s="202">
        <f t="shared" si="20"/>
        <v>3.4</v>
      </c>
      <c r="G24" s="202">
        <f t="shared" si="20"/>
        <v>427.15</v>
      </c>
      <c r="H24" s="202">
        <f t="shared" si="20"/>
        <v>2932.3269999999989</v>
      </c>
      <c r="I24" s="202">
        <f t="shared" si="20"/>
        <v>228.46800000000002</v>
      </c>
      <c r="J24" s="202">
        <f t="shared" si="20"/>
        <v>1.2600000000000002</v>
      </c>
      <c r="K24" s="202">
        <f t="shared" si="20"/>
        <v>34.630000000000003</v>
      </c>
      <c r="L24" s="202">
        <f t="shared" si="20"/>
        <v>0</v>
      </c>
      <c r="M24" s="202">
        <f t="shared" si="20"/>
        <v>12.74</v>
      </c>
      <c r="N24" s="202">
        <f t="shared" si="20"/>
        <v>229.72800000000007</v>
      </c>
      <c r="O24" s="202">
        <f t="shared" si="20"/>
        <v>1350.596</v>
      </c>
      <c r="P24" s="202">
        <f t="shared" si="20"/>
        <v>4</v>
      </c>
      <c r="Q24" s="202">
        <f t="shared" si="20"/>
        <v>577.072</v>
      </c>
      <c r="R24" s="202">
        <f t="shared" si="20"/>
        <v>0</v>
      </c>
      <c r="S24" s="202">
        <f t="shared" si="20"/>
        <v>95.71</v>
      </c>
      <c r="T24" s="202">
        <f t="shared" si="20"/>
        <v>1354.596</v>
      </c>
      <c r="U24" s="229">
        <f t="shared" si="5"/>
        <v>4516.6509999999989</v>
      </c>
    </row>
    <row r="25" spans="1:21" s="145" customFormat="1" ht="38.25" customHeight="1" x14ac:dyDescent="0.4">
      <c r="A25" s="336" t="s">
        <v>95</v>
      </c>
      <c r="B25" s="337"/>
      <c r="C25" s="202">
        <f>C24+C19+C15+C11</f>
        <v>12343.792999999996</v>
      </c>
      <c r="D25" s="202">
        <f t="shared" ref="D25:U25" si="21">D24+D19+D15+D11</f>
        <v>8.9499999999999993</v>
      </c>
      <c r="E25" s="202">
        <f t="shared" si="21"/>
        <v>77.677000000000007</v>
      </c>
      <c r="F25" s="202">
        <f t="shared" si="21"/>
        <v>260.90999999999997</v>
      </c>
      <c r="G25" s="202">
        <f t="shared" si="21"/>
        <v>1012.4799999999999</v>
      </c>
      <c r="H25" s="202">
        <f t="shared" si="21"/>
        <v>12091.832999999995</v>
      </c>
      <c r="I25" s="202">
        <f t="shared" si="21"/>
        <v>1491.9810000000002</v>
      </c>
      <c r="J25" s="202">
        <f t="shared" si="21"/>
        <v>3.0750000000000002</v>
      </c>
      <c r="K25" s="202">
        <f t="shared" si="21"/>
        <v>95.213999999999999</v>
      </c>
      <c r="L25" s="202">
        <f t="shared" si="21"/>
        <v>0</v>
      </c>
      <c r="M25" s="202">
        <f t="shared" si="21"/>
        <v>16.829999999999998</v>
      </c>
      <c r="N25" s="202">
        <f t="shared" si="21"/>
        <v>1495.0560000000003</v>
      </c>
      <c r="O25" s="202">
        <f t="shared" si="21"/>
        <v>3599.7039999999997</v>
      </c>
      <c r="P25" s="202">
        <f t="shared" si="21"/>
        <v>188.60999999999999</v>
      </c>
      <c r="Q25" s="202">
        <f t="shared" si="21"/>
        <v>986.58200000000011</v>
      </c>
      <c r="R25" s="202">
        <f t="shared" si="21"/>
        <v>0</v>
      </c>
      <c r="S25" s="202">
        <f t="shared" si="21"/>
        <v>142.20999999999998</v>
      </c>
      <c r="T25" s="202">
        <f t="shared" si="21"/>
        <v>3788.3140000000003</v>
      </c>
      <c r="U25" s="202">
        <f t="shared" si="21"/>
        <v>17375.202999999994</v>
      </c>
    </row>
    <row r="26" spans="1:21" ht="38.25" customHeight="1" x14ac:dyDescent="0.45">
      <c r="A26" s="171">
        <v>15</v>
      </c>
      <c r="B26" s="172" t="s">
        <v>96</v>
      </c>
      <c r="C26" s="200">
        <f>'[6]January 2022'!H26</f>
        <v>1175.1719999999993</v>
      </c>
      <c r="D26" s="200">
        <v>3.19</v>
      </c>
      <c r="E26" s="200">
        <f>'[6]January 2022'!E26+'[6]February 2022'!D26</f>
        <v>84.635000000000005</v>
      </c>
      <c r="F26" s="200">
        <v>0</v>
      </c>
      <c r="G26" s="200">
        <f>'[6]January 2022'!G26+'[6]February 2022'!F26</f>
        <v>0</v>
      </c>
      <c r="H26" s="200">
        <f t="shared" ref="H26:H27" si="22">C26+(D26-F26)</f>
        <v>1178.3619999999994</v>
      </c>
      <c r="I26" s="200">
        <f>'[6]January 2022'!N26</f>
        <v>0</v>
      </c>
      <c r="J26" s="200">
        <v>0</v>
      </c>
      <c r="K26" s="200">
        <f>'[6]January 2022'!K26+'[6]February 2022'!J26</f>
        <v>0</v>
      </c>
      <c r="L26" s="200">
        <v>0</v>
      </c>
      <c r="M26" s="200">
        <f>'[6]January 2022'!M26+'[6]February 2022'!L26</f>
        <v>0</v>
      </c>
      <c r="N26" s="200">
        <f t="shared" ref="N26:N27" si="23">I26+(J26-L26)</f>
        <v>0</v>
      </c>
      <c r="O26" s="201">
        <f>'[6]January 2022'!T26</f>
        <v>96.1</v>
      </c>
      <c r="P26" s="200">
        <v>11.46</v>
      </c>
      <c r="Q26" s="200">
        <f>'[6]January 2022'!Q26+'[6]February 2022'!P26</f>
        <v>107.56</v>
      </c>
      <c r="R26" s="200">
        <v>0</v>
      </c>
      <c r="S26" s="200">
        <f>'[6]January 2022'!S26+'[6]February 2022'!R26</f>
        <v>0</v>
      </c>
      <c r="T26" s="201">
        <f t="shared" ref="T26:T27" si="24">O26+(P26-R26)</f>
        <v>107.56</v>
      </c>
      <c r="U26" s="201">
        <f t="shared" ref="U26:U27" si="25">H26+N26+T26</f>
        <v>1285.9219999999993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f>'[6]January 2022'!H27</f>
        <v>10266.166999999992</v>
      </c>
      <c r="D27" s="200">
        <v>14.24</v>
      </c>
      <c r="E27" s="200">
        <f>'[6]January 2022'!E27+'[6]February 2022'!D27</f>
        <v>124.83</v>
      </c>
      <c r="F27" s="200">
        <v>0</v>
      </c>
      <c r="G27" s="200">
        <f>'[6]January 2022'!G27+'[6]February 2022'!F27</f>
        <v>0</v>
      </c>
      <c r="H27" s="200">
        <f t="shared" si="22"/>
        <v>10280.406999999992</v>
      </c>
      <c r="I27" s="200">
        <f>'[6]January 2022'!N27</f>
        <v>371.62499999999994</v>
      </c>
      <c r="J27" s="200">
        <f>1.04+2.73</f>
        <v>3.77</v>
      </c>
      <c r="K27" s="200">
        <f>'[6]January 2022'!K27+'[6]February 2022'!J27</f>
        <v>43.88</v>
      </c>
      <c r="L27" s="200">
        <v>0</v>
      </c>
      <c r="M27" s="200">
        <f>'[6]January 2022'!M27+'[6]February 2022'!L27</f>
        <v>0</v>
      </c>
      <c r="N27" s="200">
        <f t="shared" si="23"/>
        <v>375.39499999999992</v>
      </c>
      <c r="O27" s="201">
        <f>'[6]January 2022'!T27</f>
        <v>75.02000000000001</v>
      </c>
      <c r="P27" s="200">
        <v>0</v>
      </c>
      <c r="Q27" s="200">
        <f>'[6]January 2022'!Q27+'[6]February 2022'!P27</f>
        <v>0.06</v>
      </c>
      <c r="R27" s="200">
        <v>0</v>
      </c>
      <c r="S27" s="200">
        <f>'[6]January 2022'!S27+'[6]February 2022'!R27</f>
        <v>0</v>
      </c>
      <c r="T27" s="201">
        <f t="shared" si="24"/>
        <v>75.02000000000001</v>
      </c>
      <c r="U27" s="201">
        <f t="shared" si="25"/>
        <v>10730.821999999993</v>
      </c>
    </row>
    <row r="28" spans="1:21" s="111" customFormat="1" ht="38.25" customHeight="1" x14ac:dyDescent="0.45">
      <c r="A28" s="340" t="s">
        <v>98</v>
      </c>
      <c r="B28" s="340"/>
      <c r="C28" s="202">
        <f>SUM(C26:C27)</f>
        <v>11441.338999999991</v>
      </c>
      <c r="D28" s="202">
        <f t="shared" ref="D28:T28" si="26">SUM(D26:D27)</f>
        <v>17.43</v>
      </c>
      <c r="E28" s="202">
        <f t="shared" si="26"/>
        <v>209.465</v>
      </c>
      <c r="F28" s="202">
        <f t="shared" si="26"/>
        <v>0</v>
      </c>
      <c r="G28" s="202">
        <f t="shared" si="26"/>
        <v>0</v>
      </c>
      <c r="H28" s="202">
        <f t="shared" si="26"/>
        <v>11458.768999999991</v>
      </c>
      <c r="I28" s="202">
        <f t="shared" si="26"/>
        <v>371.62499999999994</v>
      </c>
      <c r="J28" s="202">
        <f t="shared" si="26"/>
        <v>3.77</v>
      </c>
      <c r="K28" s="202">
        <f t="shared" si="26"/>
        <v>43.88</v>
      </c>
      <c r="L28" s="202">
        <f t="shared" si="26"/>
        <v>0</v>
      </c>
      <c r="M28" s="202">
        <f t="shared" si="26"/>
        <v>0</v>
      </c>
      <c r="N28" s="202">
        <f t="shared" si="26"/>
        <v>375.39499999999992</v>
      </c>
      <c r="O28" s="202">
        <f t="shared" si="26"/>
        <v>171.12</v>
      </c>
      <c r="P28" s="202">
        <f t="shared" si="26"/>
        <v>11.46</v>
      </c>
      <c r="Q28" s="202">
        <f t="shared" si="26"/>
        <v>107.62</v>
      </c>
      <c r="R28" s="202">
        <f t="shared" si="26"/>
        <v>0</v>
      </c>
      <c r="S28" s="202">
        <f t="shared" si="26"/>
        <v>0</v>
      </c>
      <c r="T28" s="202">
        <f t="shared" si="26"/>
        <v>182.58</v>
      </c>
      <c r="U28" s="229">
        <f t="shared" si="5"/>
        <v>12016.743999999992</v>
      </c>
    </row>
    <row r="29" spans="1:21" ht="38.25" customHeight="1" x14ac:dyDescent="0.45">
      <c r="A29" s="171">
        <v>17</v>
      </c>
      <c r="B29" s="172" t="s">
        <v>99</v>
      </c>
      <c r="C29" s="200">
        <f>'[6]January 2022'!H29</f>
        <v>4453.7930000000006</v>
      </c>
      <c r="D29" s="200">
        <v>5.27</v>
      </c>
      <c r="E29" s="200">
        <f>'[6]January 2022'!E29+'[6]February 2022'!D29</f>
        <v>64.23599999999999</v>
      </c>
      <c r="F29" s="200">
        <v>0</v>
      </c>
      <c r="G29" s="200">
        <f>'[6]January 2022'!G29+'[6]February 2022'!F29</f>
        <v>0</v>
      </c>
      <c r="H29" s="200">
        <f t="shared" ref="H29:H32" si="27">C29+(D29-F29)</f>
        <v>4459.063000000001</v>
      </c>
      <c r="I29" s="200">
        <f>'[6]January 2022'!N29</f>
        <v>56.089999999999996</v>
      </c>
      <c r="J29" s="200">
        <f>7.8</f>
        <v>7.8</v>
      </c>
      <c r="K29" s="200">
        <f>'[6]January 2022'!K29+'[6]February 2022'!J29</f>
        <v>60.319999999999993</v>
      </c>
      <c r="L29" s="200">
        <v>0</v>
      </c>
      <c r="M29" s="200">
        <f>'[6]January 2022'!M29+'[6]February 2022'!L29</f>
        <v>0</v>
      </c>
      <c r="N29" s="200">
        <f t="shared" ref="N29:N32" si="28">I29+(J29-L29)</f>
        <v>63.889999999999993</v>
      </c>
      <c r="O29" s="201">
        <f>'[6]January 2022'!T29</f>
        <v>138.08000000000001</v>
      </c>
      <c r="P29" s="200">
        <v>0</v>
      </c>
      <c r="Q29" s="200">
        <f>'[6]January 2022'!Q29+'[6]February 2022'!P29</f>
        <v>90.28</v>
      </c>
      <c r="R29" s="200">
        <v>0</v>
      </c>
      <c r="S29" s="200">
        <f>'[6]January 2022'!S29+'[6]February 2022'!R29</f>
        <v>0</v>
      </c>
      <c r="T29" s="201">
        <f t="shared" ref="T29:T32" si="29">O29+(P29-R29)</f>
        <v>138.08000000000001</v>
      </c>
      <c r="U29" s="201">
        <f t="shared" ref="U29:U32" si="30">H29+N29+T29</f>
        <v>4661.0330000000013</v>
      </c>
    </row>
    <row r="30" spans="1:21" ht="38.25" customHeight="1" x14ac:dyDescent="0.45">
      <c r="A30" s="171">
        <v>18</v>
      </c>
      <c r="B30" s="172" t="s">
        <v>100</v>
      </c>
      <c r="C30" s="200">
        <f>'[6]January 2022'!H30</f>
        <v>5861.3340000000007</v>
      </c>
      <c r="D30" s="200">
        <v>14.39</v>
      </c>
      <c r="E30" s="200">
        <f>'[6]January 2022'!E30+'[6]February 2022'!D30</f>
        <v>116.405</v>
      </c>
      <c r="F30" s="200">
        <v>0</v>
      </c>
      <c r="G30" s="200">
        <f>'[6]January 2022'!G30+'[6]February 2022'!F30</f>
        <v>0</v>
      </c>
      <c r="H30" s="200">
        <f t="shared" si="27"/>
        <v>5875.7240000000011</v>
      </c>
      <c r="I30" s="200">
        <f>'[6]January 2022'!N30</f>
        <v>0</v>
      </c>
      <c r="J30" s="200">
        <v>0</v>
      </c>
      <c r="K30" s="200">
        <f>'[6]January 2022'!K30+'[6]February 2022'!J30</f>
        <v>0</v>
      </c>
      <c r="L30" s="200">
        <v>0</v>
      </c>
      <c r="M30" s="200">
        <f>'[6]January 2022'!M30+'[6]February 2022'!L30</f>
        <v>0</v>
      </c>
      <c r="N30" s="200">
        <f t="shared" si="28"/>
        <v>0</v>
      </c>
      <c r="O30" s="201">
        <f>'[6]January 2022'!T30</f>
        <v>0.22</v>
      </c>
      <c r="P30" s="200">
        <v>0</v>
      </c>
      <c r="Q30" s="200">
        <f>'[6]January 2022'!Q30+'[6]February 2022'!P30</f>
        <v>0</v>
      </c>
      <c r="R30" s="200">
        <v>0</v>
      </c>
      <c r="S30" s="200">
        <f>'[6]January 2022'!S30+'[6]February 2022'!R30</f>
        <v>0</v>
      </c>
      <c r="T30" s="201">
        <f t="shared" si="29"/>
        <v>0.22</v>
      </c>
      <c r="U30" s="201">
        <f t="shared" si="30"/>
        <v>5875.9440000000013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f>'[6]January 2022'!H31</f>
        <v>3039.3029999999994</v>
      </c>
      <c r="D31" s="200">
        <f>9.67+15.42</f>
        <v>25.09</v>
      </c>
      <c r="E31" s="200">
        <f>'[6]January 2022'!E31+'[6]February 2022'!D31</f>
        <v>57.748000000000005</v>
      </c>
      <c r="F31" s="200">
        <v>0</v>
      </c>
      <c r="G31" s="200">
        <f>'[6]January 2022'!G31+'[6]February 2022'!F31</f>
        <v>0</v>
      </c>
      <c r="H31" s="200">
        <f t="shared" si="27"/>
        <v>3064.3929999999996</v>
      </c>
      <c r="I31" s="200">
        <f>'[6]January 2022'!N31</f>
        <v>3.1600000000000037</v>
      </c>
      <c r="J31" s="200">
        <v>0</v>
      </c>
      <c r="K31" s="200">
        <f>'[6]January 2022'!K31+'[6]February 2022'!J31</f>
        <v>0</v>
      </c>
      <c r="L31" s="200">
        <v>0</v>
      </c>
      <c r="M31" s="200">
        <f>'[6]January 2022'!M31+'[6]February 2022'!L31</f>
        <v>0</v>
      </c>
      <c r="N31" s="200">
        <f t="shared" si="28"/>
        <v>3.1600000000000037</v>
      </c>
      <c r="O31" s="201">
        <f>'[6]January 2022'!T31</f>
        <v>128.47999999999999</v>
      </c>
      <c r="P31" s="200">
        <v>0</v>
      </c>
      <c r="Q31" s="200">
        <f>'[6]January 2022'!Q31+'[6]February 2022'!P31</f>
        <v>80.19</v>
      </c>
      <c r="R31" s="200">
        <v>0</v>
      </c>
      <c r="S31" s="200">
        <f>'[6]January 2022'!S31+'[6]February 2022'!R31</f>
        <v>0</v>
      </c>
      <c r="T31" s="201">
        <f t="shared" si="29"/>
        <v>128.47999999999999</v>
      </c>
      <c r="U31" s="201">
        <f t="shared" si="30"/>
        <v>3196.0329999999994</v>
      </c>
    </row>
    <row r="32" spans="1:21" ht="38.25" customHeight="1" x14ac:dyDescent="0.45">
      <c r="A32" s="171">
        <v>20</v>
      </c>
      <c r="B32" s="172" t="s">
        <v>102</v>
      </c>
      <c r="C32" s="200">
        <f>'[6]January 2022'!H32</f>
        <v>4404.5</v>
      </c>
      <c r="D32" s="200">
        <f>3.04+25.44</f>
        <v>28.48</v>
      </c>
      <c r="E32" s="200">
        <f>'[6]January 2022'!E32+'[6]February 2022'!D32</f>
        <v>82.906999999999996</v>
      </c>
      <c r="F32" s="200">
        <v>0</v>
      </c>
      <c r="G32" s="200">
        <f>'[6]January 2022'!G32+'[6]February 2022'!F32</f>
        <v>0</v>
      </c>
      <c r="H32" s="200">
        <f t="shared" si="27"/>
        <v>4432.9799999999996</v>
      </c>
      <c r="I32" s="200">
        <f>'[6]January 2022'!N32</f>
        <v>133.84</v>
      </c>
      <c r="J32" s="200">
        <v>0</v>
      </c>
      <c r="K32" s="200">
        <f>'[6]January 2022'!K32+'[6]February 2022'!J32</f>
        <v>8.43</v>
      </c>
      <c r="L32" s="200">
        <v>0</v>
      </c>
      <c r="M32" s="200">
        <f>'[6]January 2022'!M32+'[6]February 2022'!L32</f>
        <v>0</v>
      </c>
      <c r="N32" s="200">
        <f t="shared" si="28"/>
        <v>133.84</v>
      </c>
      <c r="O32" s="201">
        <f>'[6]January 2022'!T32</f>
        <v>271.04999999999995</v>
      </c>
      <c r="P32" s="200">
        <v>0</v>
      </c>
      <c r="Q32" s="200">
        <f>'[6]January 2022'!Q32+'[6]February 2022'!P32</f>
        <v>4.5</v>
      </c>
      <c r="R32" s="200">
        <v>0</v>
      </c>
      <c r="S32" s="200">
        <f>'[6]January 2022'!S32+'[6]February 2022'!R32</f>
        <v>0</v>
      </c>
      <c r="T32" s="201">
        <f t="shared" si="29"/>
        <v>271.04999999999995</v>
      </c>
      <c r="U32" s="201">
        <f t="shared" si="30"/>
        <v>4837.87</v>
      </c>
    </row>
    <row r="33" spans="1:21" s="111" customFormat="1" ht="38.25" customHeight="1" x14ac:dyDescent="0.4">
      <c r="A33" s="340" t="s">
        <v>99</v>
      </c>
      <c r="B33" s="340"/>
      <c r="C33" s="202">
        <f>SUM(C29:C32)</f>
        <v>17758.93</v>
      </c>
      <c r="D33" s="202">
        <f t="shared" ref="D33:U33" si="31">SUM(D29:D32)</f>
        <v>73.23</v>
      </c>
      <c r="E33" s="202">
        <f t="shared" si="31"/>
        <v>321.29599999999999</v>
      </c>
      <c r="F33" s="202">
        <f t="shared" si="31"/>
        <v>0</v>
      </c>
      <c r="G33" s="202">
        <f t="shared" si="31"/>
        <v>0</v>
      </c>
      <c r="H33" s="202">
        <f t="shared" si="31"/>
        <v>17832.160000000003</v>
      </c>
      <c r="I33" s="202">
        <f t="shared" si="31"/>
        <v>193.09</v>
      </c>
      <c r="J33" s="202">
        <f t="shared" si="31"/>
        <v>7.8</v>
      </c>
      <c r="K33" s="202">
        <f t="shared" si="31"/>
        <v>68.75</v>
      </c>
      <c r="L33" s="202">
        <f t="shared" si="31"/>
        <v>0</v>
      </c>
      <c r="M33" s="202">
        <f t="shared" si="31"/>
        <v>0</v>
      </c>
      <c r="N33" s="202">
        <f t="shared" si="31"/>
        <v>200.89</v>
      </c>
      <c r="O33" s="202">
        <f t="shared" si="31"/>
        <v>537.82999999999993</v>
      </c>
      <c r="P33" s="202">
        <f t="shared" si="31"/>
        <v>0</v>
      </c>
      <c r="Q33" s="202">
        <f t="shared" si="31"/>
        <v>174.97</v>
      </c>
      <c r="R33" s="202">
        <f t="shared" si="31"/>
        <v>0</v>
      </c>
      <c r="S33" s="202">
        <f t="shared" si="31"/>
        <v>0</v>
      </c>
      <c r="T33" s="202">
        <f t="shared" si="31"/>
        <v>537.82999999999993</v>
      </c>
      <c r="U33" s="202">
        <f t="shared" si="31"/>
        <v>18570.88</v>
      </c>
    </row>
    <row r="34" spans="1:21" ht="38.25" customHeight="1" x14ac:dyDescent="0.45">
      <c r="A34" s="171">
        <v>21</v>
      </c>
      <c r="B34" s="172" t="s">
        <v>103</v>
      </c>
      <c r="C34" s="200">
        <f>'[6]January 2022'!H34</f>
        <v>5850.3300000000008</v>
      </c>
      <c r="D34" s="200">
        <v>7.77</v>
      </c>
      <c r="E34" s="200">
        <f>'[6]January 2022'!E34+'[6]February 2022'!D34</f>
        <v>56.67</v>
      </c>
      <c r="F34" s="200">
        <v>0</v>
      </c>
      <c r="G34" s="200">
        <f>'[6]January 2022'!G34+'[6]February 2022'!F34</f>
        <v>0</v>
      </c>
      <c r="H34" s="200">
        <f t="shared" ref="H34:H37" si="32">C34+(D34-F34)</f>
        <v>5858.1000000000013</v>
      </c>
      <c r="I34" s="200">
        <f>'[6]January 2022'!N34</f>
        <v>0</v>
      </c>
      <c r="J34" s="200">
        <v>0</v>
      </c>
      <c r="K34" s="200">
        <f>'[6]January 2022'!K34+'[6]February 2022'!J34</f>
        <v>0</v>
      </c>
      <c r="L34" s="200">
        <v>0</v>
      </c>
      <c r="M34" s="200">
        <f>'[6]January 2022'!M34+'[6]February 2022'!L34</f>
        <v>0</v>
      </c>
      <c r="N34" s="200">
        <f t="shared" ref="N34:N37" si="33">I34+(J34-L34)</f>
        <v>0</v>
      </c>
      <c r="O34" s="201">
        <f>'[6]January 2022'!T34</f>
        <v>0</v>
      </c>
      <c r="P34" s="200">
        <v>0</v>
      </c>
      <c r="Q34" s="200">
        <f>'[6]January 2022'!Q34+'[6]February 2022'!P34</f>
        <v>0</v>
      </c>
      <c r="R34" s="200">
        <v>0</v>
      </c>
      <c r="S34" s="200">
        <f>'[6]January 2022'!S34+'[6]February 2022'!R34</f>
        <v>0</v>
      </c>
      <c r="T34" s="201">
        <f t="shared" ref="T34:T37" si="34">O34+(P34-R34)</f>
        <v>0</v>
      </c>
      <c r="U34" s="201">
        <f t="shared" ref="U34:U37" si="35">H34+N34+T34</f>
        <v>5858.1000000000013</v>
      </c>
    </row>
    <row r="35" spans="1:21" ht="38.25" customHeight="1" x14ac:dyDescent="0.45">
      <c r="A35" s="171">
        <v>22</v>
      </c>
      <c r="B35" s="172" t="s">
        <v>104</v>
      </c>
      <c r="C35" s="200">
        <f>'[6]January 2022'!H35</f>
        <v>4589.625</v>
      </c>
      <c r="D35" s="200">
        <v>16.14</v>
      </c>
      <c r="E35" s="200">
        <f>'[6]January 2022'!E35+'[6]February 2022'!D35</f>
        <v>97.33</v>
      </c>
      <c r="F35" s="200">
        <v>0</v>
      </c>
      <c r="G35" s="200">
        <f>'[6]January 2022'!G35+'[6]February 2022'!F35</f>
        <v>0</v>
      </c>
      <c r="H35" s="200">
        <f t="shared" si="32"/>
        <v>4605.7650000000003</v>
      </c>
      <c r="I35" s="200">
        <f>'[6]January 2022'!N35</f>
        <v>0.1</v>
      </c>
      <c r="J35" s="200">
        <v>0</v>
      </c>
      <c r="K35" s="200">
        <f>'[6]January 2022'!K35+'[6]February 2022'!J35</f>
        <v>0.1</v>
      </c>
      <c r="L35" s="200">
        <v>0</v>
      </c>
      <c r="M35" s="200">
        <f>'[6]January 2022'!M35+'[6]February 2022'!L35</f>
        <v>0</v>
      </c>
      <c r="N35" s="200">
        <f t="shared" si="33"/>
        <v>0.1</v>
      </c>
      <c r="O35" s="201">
        <f>'[6]January 2022'!T35</f>
        <v>16.43</v>
      </c>
      <c r="P35" s="200">
        <v>0</v>
      </c>
      <c r="Q35" s="200">
        <f>'[6]January 2022'!Q35+'[6]February 2022'!P35</f>
        <v>0</v>
      </c>
      <c r="R35" s="200">
        <v>0</v>
      </c>
      <c r="S35" s="200">
        <f>'[6]January 2022'!S35+'[6]February 2022'!R35</f>
        <v>0</v>
      </c>
      <c r="T35" s="201">
        <f t="shared" si="34"/>
        <v>16.43</v>
      </c>
      <c r="U35" s="201">
        <f t="shared" si="35"/>
        <v>4622.295000000001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f>'[6]January 2022'!H36</f>
        <v>19366.370000000003</v>
      </c>
      <c r="D36" s="200">
        <v>0.5</v>
      </c>
      <c r="E36" s="200">
        <f>'[6]January 2022'!E36+'[6]February 2022'!D36</f>
        <v>9.2700000000000014</v>
      </c>
      <c r="F36" s="200">
        <v>0</v>
      </c>
      <c r="G36" s="200">
        <f>'[6]January 2022'!G36+'[6]February 2022'!F36</f>
        <v>0</v>
      </c>
      <c r="H36" s="200">
        <f t="shared" si="32"/>
        <v>19366.870000000003</v>
      </c>
      <c r="I36" s="200">
        <f>'[6]January 2022'!N36</f>
        <v>8.5</v>
      </c>
      <c r="J36" s="200">
        <v>0</v>
      </c>
      <c r="K36" s="200">
        <f>'[6]January 2022'!K36+'[6]February 2022'!J36</f>
        <v>2.17</v>
      </c>
      <c r="L36" s="200">
        <v>0</v>
      </c>
      <c r="M36" s="200">
        <f>'[6]January 2022'!M36+'[6]February 2022'!L36</f>
        <v>0</v>
      </c>
      <c r="N36" s="200">
        <f t="shared" si="33"/>
        <v>8.5</v>
      </c>
      <c r="O36" s="201">
        <f>'[6]January 2022'!T36</f>
        <v>0</v>
      </c>
      <c r="P36" s="200">
        <v>0</v>
      </c>
      <c r="Q36" s="200">
        <f>'[6]January 2022'!Q36+'[6]February 2022'!P36</f>
        <v>0</v>
      </c>
      <c r="R36" s="200">
        <v>0</v>
      </c>
      <c r="S36" s="200">
        <f>'[6]January 2022'!S36+'[6]February 2022'!R36</f>
        <v>0</v>
      </c>
      <c r="T36" s="201">
        <f t="shared" si="34"/>
        <v>0</v>
      </c>
      <c r="U36" s="201">
        <f t="shared" si="35"/>
        <v>19375.370000000003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f>'[6]January 2022'!H37</f>
        <v>6992.8999999999987</v>
      </c>
      <c r="D37" s="200">
        <f>0.03+6.87+7</f>
        <v>13.9</v>
      </c>
      <c r="E37" s="200">
        <f>'[6]January 2022'!E37+'[6]February 2022'!D37</f>
        <v>30.299999999999997</v>
      </c>
      <c r="F37" s="200">
        <v>0</v>
      </c>
      <c r="G37" s="200">
        <f>'[6]January 2022'!G37+'[6]February 2022'!F37</f>
        <v>0</v>
      </c>
      <c r="H37" s="200">
        <f t="shared" si="32"/>
        <v>7006.7999999999984</v>
      </c>
      <c r="I37" s="200">
        <f>'[6]January 2022'!N37</f>
        <v>0</v>
      </c>
      <c r="J37" s="200">
        <v>0</v>
      </c>
      <c r="K37" s="200">
        <f>'[6]January 2022'!K37+'[6]February 2022'!J37</f>
        <v>0</v>
      </c>
      <c r="L37" s="200">
        <v>0</v>
      </c>
      <c r="M37" s="200">
        <f>'[6]January 2022'!M37+'[6]February 2022'!L37</f>
        <v>0</v>
      </c>
      <c r="N37" s="200">
        <f t="shared" si="33"/>
        <v>0</v>
      </c>
      <c r="O37" s="201">
        <f>'[6]January 2022'!T37</f>
        <v>3.44</v>
      </c>
      <c r="P37" s="200">
        <v>0</v>
      </c>
      <c r="Q37" s="200">
        <f>'[6]January 2022'!Q37+'[6]February 2022'!P37</f>
        <v>3.44</v>
      </c>
      <c r="R37" s="200">
        <v>0.34</v>
      </c>
      <c r="S37" s="200">
        <f>'[6]January 2022'!S37+'[6]February 2022'!R37</f>
        <v>0.34</v>
      </c>
      <c r="T37" s="201">
        <f t="shared" si="34"/>
        <v>3.1</v>
      </c>
      <c r="U37" s="201">
        <f t="shared" si="35"/>
        <v>7009.8999999999987</v>
      </c>
    </row>
    <row r="38" spans="1:21" s="111" customFormat="1" ht="38.25" customHeight="1" x14ac:dyDescent="0.4">
      <c r="A38" s="340" t="s">
        <v>107</v>
      </c>
      <c r="B38" s="340"/>
      <c r="C38" s="202">
        <f>SUM(C34:C37)</f>
        <v>36799.225000000006</v>
      </c>
      <c r="D38" s="202">
        <f t="shared" ref="D38:U38" si="36">SUM(D34:D37)</f>
        <v>38.31</v>
      </c>
      <c r="E38" s="202">
        <f t="shared" si="36"/>
        <v>193.57</v>
      </c>
      <c r="F38" s="202">
        <f t="shared" si="36"/>
        <v>0</v>
      </c>
      <c r="G38" s="202">
        <f t="shared" si="36"/>
        <v>0</v>
      </c>
      <c r="H38" s="202">
        <f t="shared" si="36"/>
        <v>36837.535000000003</v>
      </c>
      <c r="I38" s="202">
        <f t="shared" si="36"/>
        <v>8.6</v>
      </c>
      <c r="J38" s="202">
        <f t="shared" si="36"/>
        <v>0</v>
      </c>
      <c r="K38" s="202">
        <f t="shared" si="36"/>
        <v>2.27</v>
      </c>
      <c r="L38" s="202">
        <f t="shared" si="36"/>
        <v>0</v>
      </c>
      <c r="M38" s="202">
        <f t="shared" si="36"/>
        <v>0</v>
      </c>
      <c r="N38" s="202">
        <f t="shared" si="36"/>
        <v>8.6</v>
      </c>
      <c r="O38" s="202">
        <f t="shared" si="36"/>
        <v>19.87</v>
      </c>
      <c r="P38" s="202">
        <f t="shared" si="36"/>
        <v>0</v>
      </c>
      <c r="Q38" s="202">
        <f t="shared" si="36"/>
        <v>3.44</v>
      </c>
      <c r="R38" s="202">
        <f t="shared" si="36"/>
        <v>0.34</v>
      </c>
      <c r="S38" s="202">
        <f t="shared" si="36"/>
        <v>0.34</v>
      </c>
      <c r="T38" s="202">
        <f t="shared" si="36"/>
        <v>19.53</v>
      </c>
      <c r="U38" s="202">
        <f t="shared" si="36"/>
        <v>36865.665000000008</v>
      </c>
    </row>
    <row r="39" spans="1:21" s="145" customFormat="1" ht="38.25" customHeight="1" x14ac:dyDescent="0.4">
      <c r="A39" s="340" t="s">
        <v>108</v>
      </c>
      <c r="B39" s="340"/>
      <c r="C39" s="202">
        <f>C38+C33+C28</f>
        <v>65999.493999999992</v>
      </c>
      <c r="D39" s="202">
        <f t="shared" ref="D39:I39" si="37">D38+D33+D28</f>
        <v>128.97</v>
      </c>
      <c r="E39" s="202">
        <f t="shared" si="37"/>
        <v>724.33100000000002</v>
      </c>
      <c r="F39" s="202">
        <f t="shared" si="37"/>
        <v>0</v>
      </c>
      <c r="G39" s="202">
        <f t="shared" si="37"/>
        <v>0</v>
      </c>
      <c r="H39" s="202">
        <f t="shared" si="37"/>
        <v>66128.463999999993</v>
      </c>
      <c r="I39" s="202">
        <f t="shared" si="37"/>
        <v>573.31499999999994</v>
      </c>
      <c r="J39" s="202">
        <f t="shared" ref="J39" si="38">J38+J33+J28</f>
        <v>11.57</v>
      </c>
      <c r="K39" s="202">
        <f t="shared" ref="K39" si="39">K38+K33+K28</f>
        <v>114.9</v>
      </c>
      <c r="L39" s="202">
        <f t="shared" ref="L39" si="40">L38+L33+L28</f>
        <v>0</v>
      </c>
      <c r="M39" s="202">
        <f t="shared" ref="M39" si="41">M38+M33+M28</f>
        <v>0</v>
      </c>
      <c r="N39" s="202">
        <f t="shared" ref="N39:O39" si="42">N38+N33+N28</f>
        <v>584.88499999999988</v>
      </c>
      <c r="O39" s="202">
        <f t="shared" si="42"/>
        <v>728.81999999999994</v>
      </c>
      <c r="P39" s="202">
        <f t="shared" ref="P39" si="43">P38+P33+P28</f>
        <v>11.46</v>
      </c>
      <c r="Q39" s="202">
        <f t="shared" ref="Q39" si="44">Q38+Q33+Q28</f>
        <v>286.02999999999997</v>
      </c>
      <c r="R39" s="202">
        <f t="shared" ref="R39" si="45">R38+R33+R28</f>
        <v>0.34</v>
      </c>
      <c r="S39" s="202">
        <f t="shared" ref="S39" si="46">S38+S33+S28</f>
        <v>0.34</v>
      </c>
      <c r="T39" s="202">
        <f t="shared" ref="T39:U39" si="47">T38+T33+T28</f>
        <v>739.93999999999994</v>
      </c>
      <c r="U39" s="202">
        <f t="shared" si="47"/>
        <v>67453.289000000004</v>
      </c>
    </row>
    <row r="40" spans="1:21" ht="38.25" customHeight="1" x14ac:dyDescent="0.45">
      <c r="A40" s="171">
        <v>25</v>
      </c>
      <c r="B40" s="172" t="s">
        <v>109</v>
      </c>
      <c r="C40" s="200">
        <f>'[6]January 2022'!H40</f>
        <v>13752.688000000002</v>
      </c>
      <c r="D40" s="200">
        <v>7.35</v>
      </c>
      <c r="E40" s="200">
        <f>'[6]January 2022'!E40+'[6]February 2022'!D40</f>
        <v>106.61299999999999</v>
      </c>
      <c r="F40" s="200">
        <v>0</v>
      </c>
      <c r="G40" s="200">
        <f>'[6]January 2022'!G40+'[6]February 2022'!F40</f>
        <v>0</v>
      </c>
      <c r="H40" s="200">
        <f t="shared" ref="H40:H43" si="48">C40+(D40-F40)</f>
        <v>13760.038000000002</v>
      </c>
      <c r="I40" s="200">
        <f>'[6]January 2022'!N40</f>
        <v>0</v>
      </c>
      <c r="J40" s="200">
        <v>0</v>
      </c>
      <c r="K40" s="200">
        <f>'[6]January 2022'!K40+'[6]February 2022'!J40</f>
        <v>0</v>
      </c>
      <c r="L40" s="200">
        <v>0</v>
      </c>
      <c r="M40" s="200">
        <f>'[6]January 2022'!M40+'[6]February 2022'!L40</f>
        <v>0</v>
      </c>
      <c r="N40" s="200">
        <f t="shared" ref="N40:N43" si="49">I40+(J40-L40)</f>
        <v>0</v>
      </c>
      <c r="O40" s="201">
        <f>'[6]January 2022'!T40</f>
        <v>0</v>
      </c>
      <c r="P40" s="200">
        <v>0</v>
      </c>
      <c r="Q40" s="200">
        <f>'[6]January 2022'!Q40+'[6]February 2022'!P40</f>
        <v>0</v>
      </c>
      <c r="R40" s="200">
        <v>0</v>
      </c>
      <c r="S40" s="200">
        <f>'[6]January 2022'!S40+'[6]February 2022'!R40</f>
        <v>0</v>
      </c>
      <c r="T40" s="201">
        <f t="shared" ref="T40:T43" si="50">O40+(P40-R40)</f>
        <v>0</v>
      </c>
      <c r="U40" s="201">
        <f t="shared" ref="U40:U43" si="51">H40+N40+T40</f>
        <v>13760.038000000002</v>
      </c>
    </row>
    <row r="41" spans="1:21" ht="38.25" customHeight="1" x14ac:dyDescent="0.45">
      <c r="A41" s="171">
        <v>26</v>
      </c>
      <c r="B41" s="172" t="s">
        <v>110</v>
      </c>
      <c r="C41" s="200">
        <f>'[6]January 2022'!H41</f>
        <v>9884.3859999999913</v>
      </c>
      <c r="D41" s="200">
        <v>8.27</v>
      </c>
      <c r="E41" s="200">
        <f>'[6]January 2022'!E41+'[6]February 2022'!D41</f>
        <v>243.44500000000002</v>
      </c>
      <c r="F41" s="200">
        <v>0</v>
      </c>
      <c r="G41" s="200">
        <f>'[6]January 2022'!G41+'[6]February 2022'!F41</f>
        <v>0</v>
      </c>
      <c r="H41" s="200">
        <f t="shared" si="48"/>
        <v>9892.6559999999918</v>
      </c>
      <c r="I41" s="200">
        <f>'[6]January 2022'!N41</f>
        <v>0</v>
      </c>
      <c r="J41" s="200">
        <v>0</v>
      </c>
      <c r="K41" s="200">
        <f>'[6]January 2022'!K41+'[6]February 2022'!J41</f>
        <v>0</v>
      </c>
      <c r="L41" s="200">
        <v>0</v>
      </c>
      <c r="M41" s="200">
        <f>'[6]January 2022'!M41+'[6]February 2022'!L41</f>
        <v>0</v>
      </c>
      <c r="N41" s="200">
        <f t="shared" si="49"/>
        <v>0</v>
      </c>
      <c r="O41" s="201">
        <f>'[6]January 2022'!T41</f>
        <v>0</v>
      </c>
      <c r="P41" s="200">
        <v>0</v>
      </c>
      <c r="Q41" s="200">
        <f>'[6]January 2022'!Q41+'[6]February 2022'!P41</f>
        <v>0</v>
      </c>
      <c r="R41" s="200">
        <v>0</v>
      </c>
      <c r="S41" s="200">
        <f>'[6]January 2022'!S41+'[6]February 2022'!R41</f>
        <v>0</v>
      </c>
      <c r="T41" s="201">
        <f t="shared" si="50"/>
        <v>0</v>
      </c>
      <c r="U41" s="201">
        <f t="shared" si="51"/>
        <v>9892.6559999999918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f>'[6]January 2022'!H42</f>
        <v>23639.493999999999</v>
      </c>
      <c r="D42" s="200">
        <v>28.81</v>
      </c>
      <c r="E42" s="200">
        <f>'[6]January 2022'!E42+'[6]February 2022'!D42</f>
        <v>158.39599999999999</v>
      </c>
      <c r="F42" s="200">
        <v>0</v>
      </c>
      <c r="G42" s="200">
        <f>'[6]January 2022'!G42+'[6]February 2022'!F42</f>
        <v>0</v>
      </c>
      <c r="H42" s="200">
        <f t="shared" si="48"/>
        <v>23668.304</v>
      </c>
      <c r="I42" s="200">
        <f>'[6]January 2022'!N42</f>
        <v>0</v>
      </c>
      <c r="J42" s="200">
        <v>0</v>
      </c>
      <c r="K42" s="200">
        <f>'[6]January 2022'!K42+'[6]February 2022'!J42</f>
        <v>0</v>
      </c>
      <c r="L42" s="200">
        <v>0</v>
      </c>
      <c r="M42" s="200">
        <f>'[6]January 2022'!M42+'[6]February 2022'!L42</f>
        <v>0</v>
      </c>
      <c r="N42" s="200">
        <f t="shared" si="49"/>
        <v>0</v>
      </c>
      <c r="O42" s="201">
        <f>'[6]January 2022'!T42</f>
        <v>0</v>
      </c>
      <c r="P42" s="200">
        <v>0</v>
      </c>
      <c r="Q42" s="200">
        <f>'[6]January 2022'!Q42+'[6]February 2022'!P42</f>
        <v>0</v>
      </c>
      <c r="R42" s="200">
        <v>0</v>
      </c>
      <c r="S42" s="200">
        <f>'[6]January 2022'!S42+'[6]February 2022'!R42</f>
        <v>0</v>
      </c>
      <c r="T42" s="201">
        <f t="shared" si="50"/>
        <v>0</v>
      </c>
      <c r="U42" s="201">
        <f t="shared" si="51"/>
        <v>23668.304</v>
      </c>
    </row>
    <row r="43" spans="1:21" ht="38.25" customHeight="1" x14ac:dyDescent="0.45">
      <c r="A43" s="171">
        <v>28</v>
      </c>
      <c r="B43" s="172" t="s">
        <v>112</v>
      </c>
      <c r="C43" s="200">
        <f>'[6]January 2022'!H43</f>
        <v>2069.3629999999998</v>
      </c>
      <c r="D43" s="200">
        <v>7.76</v>
      </c>
      <c r="E43" s="200">
        <f>'[6]January 2022'!E43+'[6]February 2022'!D43</f>
        <v>92.865000000000009</v>
      </c>
      <c r="F43" s="200">
        <v>0</v>
      </c>
      <c r="G43" s="200">
        <f>'[6]January 2022'!G43+'[6]February 2022'!F43</f>
        <v>0</v>
      </c>
      <c r="H43" s="200">
        <f t="shared" si="48"/>
        <v>2077.123</v>
      </c>
      <c r="I43" s="200">
        <f>'[6]January 2022'!N43</f>
        <v>0</v>
      </c>
      <c r="J43" s="200">
        <v>0</v>
      </c>
      <c r="K43" s="200">
        <f>'[6]January 2022'!K43+'[6]February 2022'!J43</f>
        <v>0</v>
      </c>
      <c r="L43" s="200">
        <v>0</v>
      </c>
      <c r="M43" s="200">
        <f>'[6]January 2022'!M43+'[6]February 2022'!L43</f>
        <v>0</v>
      </c>
      <c r="N43" s="200">
        <f t="shared" si="49"/>
        <v>0</v>
      </c>
      <c r="O43" s="201">
        <f>'[6]January 2022'!T43</f>
        <v>0</v>
      </c>
      <c r="P43" s="200">
        <v>0</v>
      </c>
      <c r="Q43" s="200">
        <f>'[6]January 2022'!Q43+'[6]February 2022'!P43</f>
        <v>0</v>
      </c>
      <c r="R43" s="200">
        <v>0</v>
      </c>
      <c r="S43" s="200">
        <f>'[6]January 2022'!S43+'[6]February 2022'!R43</f>
        <v>0</v>
      </c>
      <c r="T43" s="201">
        <f t="shared" si="50"/>
        <v>0</v>
      </c>
      <c r="U43" s="201">
        <f t="shared" si="51"/>
        <v>2077.123</v>
      </c>
    </row>
    <row r="44" spans="1:21" s="111" customFormat="1" ht="38.25" customHeight="1" x14ac:dyDescent="0.4">
      <c r="A44" s="340" t="s">
        <v>109</v>
      </c>
      <c r="B44" s="340"/>
      <c r="C44" s="202">
        <f>SUM(C40:C43)</f>
        <v>49345.93099999999</v>
      </c>
      <c r="D44" s="202">
        <f t="shared" ref="D44:U44" si="52">SUM(D40:D43)</f>
        <v>52.19</v>
      </c>
      <c r="E44" s="202">
        <f t="shared" si="52"/>
        <v>601.31899999999996</v>
      </c>
      <c r="F44" s="202">
        <f t="shared" si="52"/>
        <v>0</v>
      </c>
      <c r="G44" s="202">
        <f t="shared" si="52"/>
        <v>0</v>
      </c>
      <c r="H44" s="202">
        <f t="shared" si="52"/>
        <v>49398.120999999992</v>
      </c>
      <c r="I44" s="202">
        <f t="shared" si="52"/>
        <v>0</v>
      </c>
      <c r="J44" s="202">
        <f t="shared" si="52"/>
        <v>0</v>
      </c>
      <c r="K44" s="202">
        <f t="shared" si="52"/>
        <v>0</v>
      </c>
      <c r="L44" s="202">
        <f t="shared" si="52"/>
        <v>0</v>
      </c>
      <c r="M44" s="202">
        <f t="shared" si="52"/>
        <v>0</v>
      </c>
      <c r="N44" s="202">
        <f t="shared" si="52"/>
        <v>0</v>
      </c>
      <c r="O44" s="202">
        <f t="shared" si="52"/>
        <v>0</v>
      </c>
      <c r="P44" s="202">
        <f t="shared" si="52"/>
        <v>0</v>
      </c>
      <c r="Q44" s="202">
        <f t="shared" si="52"/>
        <v>0</v>
      </c>
      <c r="R44" s="202">
        <f t="shared" si="52"/>
        <v>0</v>
      </c>
      <c r="S44" s="202">
        <f t="shared" si="52"/>
        <v>0</v>
      </c>
      <c r="T44" s="202">
        <f t="shared" si="52"/>
        <v>0</v>
      </c>
      <c r="U44" s="202">
        <f t="shared" si="52"/>
        <v>49398.120999999992</v>
      </c>
    </row>
    <row r="45" spans="1:21" ht="38.25" customHeight="1" x14ac:dyDescent="0.45">
      <c r="A45" s="171">
        <v>29</v>
      </c>
      <c r="B45" s="172" t="s">
        <v>113</v>
      </c>
      <c r="C45" s="200">
        <f>'[6]January 2022'!H45</f>
        <v>14086.099999999999</v>
      </c>
      <c r="D45" s="200">
        <v>16.45</v>
      </c>
      <c r="E45" s="200">
        <f>'[6]January 2022'!E45+'[6]February 2022'!D45</f>
        <v>126.35000000000001</v>
      </c>
      <c r="F45" s="200">
        <v>0</v>
      </c>
      <c r="G45" s="200">
        <f>'[6]January 2022'!G45+'[6]February 2022'!F45</f>
        <v>43.16</v>
      </c>
      <c r="H45" s="200">
        <f t="shared" ref="H45:H48" si="53">C45+(D45-F45)</f>
        <v>14102.55</v>
      </c>
      <c r="I45" s="200">
        <f>'[6]January 2022'!N45</f>
        <v>3.5700000000000003</v>
      </c>
      <c r="J45" s="200">
        <v>1.53</v>
      </c>
      <c r="K45" s="200">
        <f>'[6]January 2022'!K45+'[6]February 2022'!J45</f>
        <v>4.59</v>
      </c>
      <c r="L45" s="200">
        <v>0</v>
      </c>
      <c r="M45" s="200">
        <f>'[6]January 2022'!M45+'[6]February 2022'!L45</f>
        <v>0</v>
      </c>
      <c r="N45" s="200">
        <f t="shared" ref="N45:N48" si="54">I45+(J45-L45)</f>
        <v>5.1000000000000005</v>
      </c>
      <c r="O45" s="201">
        <f>'[6]January 2022'!T45</f>
        <v>5.75</v>
      </c>
      <c r="P45" s="200">
        <f>4.42+1.81</f>
        <v>6.23</v>
      </c>
      <c r="Q45" s="200">
        <f>'[6]January 2022'!Q45+'[6]February 2022'!P45</f>
        <v>11.98</v>
      </c>
      <c r="R45" s="200">
        <v>0</v>
      </c>
      <c r="S45" s="200">
        <f>'[6]January 2022'!S45+'[6]February 2022'!R45</f>
        <v>0</v>
      </c>
      <c r="T45" s="201">
        <f t="shared" ref="T45:T48" si="55">O45+(P45-R45)</f>
        <v>11.98</v>
      </c>
      <c r="U45" s="201">
        <f t="shared" ref="U45:U48" si="56">H45+N45+T45</f>
        <v>14119.63</v>
      </c>
    </row>
    <row r="46" spans="1:21" ht="38.25" customHeight="1" x14ac:dyDescent="0.45">
      <c r="A46" s="171">
        <v>30</v>
      </c>
      <c r="B46" s="172" t="s">
        <v>114</v>
      </c>
      <c r="C46" s="200">
        <f>'[6]January 2022'!H46</f>
        <v>7226.55</v>
      </c>
      <c r="D46" s="200">
        <v>13.15</v>
      </c>
      <c r="E46" s="200">
        <f>'[6]January 2022'!E46+'[6]February 2022'!D46</f>
        <v>119.74000000000001</v>
      </c>
      <c r="F46" s="200">
        <v>0</v>
      </c>
      <c r="G46" s="200">
        <f>'[6]January 2022'!G46+'[6]February 2022'!F46</f>
        <v>0</v>
      </c>
      <c r="H46" s="200">
        <f t="shared" si="53"/>
        <v>7239.7</v>
      </c>
      <c r="I46" s="200">
        <f>'[6]January 2022'!N46</f>
        <v>0</v>
      </c>
      <c r="J46" s="200">
        <v>0</v>
      </c>
      <c r="K46" s="200">
        <f>'[6]January 2022'!K46+'[6]February 2022'!J46</f>
        <v>0</v>
      </c>
      <c r="L46" s="200">
        <v>0</v>
      </c>
      <c r="M46" s="200">
        <f>'[6]January 2022'!M46+'[6]February 2022'!L46</f>
        <v>0</v>
      </c>
      <c r="N46" s="200">
        <f t="shared" si="54"/>
        <v>0</v>
      </c>
      <c r="O46" s="201">
        <f>'[6]January 2022'!T46</f>
        <v>3.9</v>
      </c>
      <c r="P46" s="200">
        <v>2</v>
      </c>
      <c r="Q46" s="200">
        <f>'[6]January 2022'!Q46+'[6]February 2022'!P46</f>
        <v>5.9</v>
      </c>
      <c r="R46" s="200">
        <v>0</v>
      </c>
      <c r="S46" s="200">
        <f>'[6]January 2022'!S46+'[6]February 2022'!R46</f>
        <v>0</v>
      </c>
      <c r="T46" s="201">
        <f t="shared" si="55"/>
        <v>5.9</v>
      </c>
      <c r="U46" s="201">
        <f t="shared" si="56"/>
        <v>7245.5999999999995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f>'[6]January 2022'!H47</f>
        <v>12266.040000000003</v>
      </c>
      <c r="D47" s="200">
        <v>17.13</v>
      </c>
      <c r="E47" s="200">
        <f>'[6]January 2022'!E47+'[6]February 2022'!D47</f>
        <v>82.36999999999999</v>
      </c>
      <c r="F47" s="200">
        <v>0</v>
      </c>
      <c r="G47" s="200">
        <f>'[6]January 2022'!G47+'[6]February 2022'!F47</f>
        <v>0</v>
      </c>
      <c r="H47" s="200">
        <f t="shared" si="53"/>
        <v>12283.170000000002</v>
      </c>
      <c r="I47" s="200">
        <f>'[6]January 2022'!N47</f>
        <v>1.2999999999999998</v>
      </c>
      <c r="J47" s="200">
        <v>0</v>
      </c>
      <c r="K47" s="200">
        <f>'[6]January 2022'!K47+'[6]February 2022'!J47</f>
        <v>0</v>
      </c>
      <c r="L47" s="200">
        <v>0</v>
      </c>
      <c r="M47" s="200">
        <f>'[6]January 2022'!M47+'[6]February 2022'!L47</f>
        <v>0</v>
      </c>
      <c r="N47" s="200">
        <f t="shared" si="54"/>
        <v>1.2999999999999998</v>
      </c>
      <c r="O47" s="201">
        <f>'[6]January 2022'!T47</f>
        <v>66.460000000000008</v>
      </c>
      <c r="P47" s="200">
        <v>9.91</v>
      </c>
      <c r="Q47" s="200">
        <f>'[6]January 2022'!Q47+'[6]February 2022'!P47</f>
        <v>29.82</v>
      </c>
      <c r="R47" s="200">
        <v>0</v>
      </c>
      <c r="S47" s="200">
        <f>'[6]January 2022'!S47+'[6]February 2022'!R47</f>
        <v>0</v>
      </c>
      <c r="T47" s="201">
        <f t="shared" si="55"/>
        <v>76.37</v>
      </c>
      <c r="U47" s="201">
        <f t="shared" si="56"/>
        <v>12360.840000000002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f>'[6]January 2022'!H48</f>
        <v>11087.012000000008</v>
      </c>
      <c r="D48" s="200">
        <v>0.6</v>
      </c>
      <c r="E48" s="200">
        <f>'[6]January 2022'!E48+'[6]February 2022'!D48</f>
        <v>38.224999999999994</v>
      </c>
      <c r="F48" s="200">
        <v>0</v>
      </c>
      <c r="G48" s="200">
        <f>'[6]January 2022'!G48+'[6]February 2022'!F48</f>
        <v>0</v>
      </c>
      <c r="H48" s="200">
        <f t="shared" si="53"/>
        <v>11087.612000000008</v>
      </c>
      <c r="I48" s="200">
        <f>'[6]January 2022'!N48</f>
        <v>0</v>
      </c>
      <c r="J48" s="200">
        <v>0</v>
      </c>
      <c r="K48" s="200">
        <f>'[6]January 2022'!K48+'[6]February 2022'!J48</f>
        <v>0</v>
      </c>
      <c r="L48" s="200">
        <v>0</v>
      </c>
      <c r="M48" s="200">
        <f>'[6]January 2022'!M48+'[6]February 2022'!L48</f>
        <v>0</v>
      </c>
      <c r="N48" s="200">
        <f t="shared" si="54"/>
        <v>0</v>
      </c>
      <c r="O48" s="201">
        <f>'[6]January 2022'!T48</f>
        <v>15</v>
      </c>
      <c r="P48" s="200">
        <v>7.5</v>
      </c>
      <c r="Q48" s="200">
        <f>'[6]January 2022'!Q48+'[6]February 2022'!P48</f>
        <v>22.5</v>
      </c>
      <c r="R48" s="200">
        <v>0</v>
      </c>
      <c r="S48" s="200">
        <f>'[6]January 2022'!S48+'[6]February 2022'!R48</f>
        <v>0</v>
      </c>
      <c r="T48" s="201">
        <f t="shared" si="55"/>
        <v>22.5</v>
      </c>
      <c r="U48" s="201">
        <f t="shared" si="56"/>
        <v>11110.112000000008</v>
      </c>
    </row>
    <row r="49" spans="1:22" s="111" customFormat="1" ht="38.25" customHeight="1" x14ac:dyDescent="0.4">
      <c r="A49" s="340" t="s">
        <v>117</v>
      </c>
      <c r="B49" s="340"/>
      <c r="C49" s="202">
        <f>SUM(C45:C48)</f>
        <v>44665.702000000012</v>
      </c>
      <c r="D49" s="202">
        <f t="shared" ref="D49:U49" si="57">SUM(D45:D48)</f>
        <v>47.330000000000005</v>
      </c>
      <c r="E49" s="202">
        <f t="shared" si="57"/>
        <v>366.68500000000006</v>
      </c>
      <c r="F49" s="202">
        <f t="shared" si="57"/>
        <v>0</v>
      </c>
      <c r="G49" s="202">
        <f t="shared" si="57"/>
        <v>43.16</v>
      </c>
      <c r="H49" s="202">
        <f t="shared" si="57"/>
        <v>44713.032000000007</v>
      </c>
      <c r="I49" s="202">
        <f t="shared" si="57"/>
        <v>4.87</v>
      </c>
      <c r="J49" s="202">
        <f t="shared" si="57"/>
        <v>1.53</v>
      </c>
      <c r="K49" s="202">
        <f t="shared" si="57"/>
        <v>4.59</v>
      </c>
      <c r="L49" s="202">
        <f t="shared" si="57"/>
        <v>0</v>
      </c>
      <c r="M49" s="202">
        <f t="shared" si="57"/>
        <v>0</v>
      </c>
      <c r="N49" s="202">
        <f t="shared" si="57"/>
        <v>6.4</v>
      </c>
      <c r="O49" s="202">
        <f t="shared" si="57"/>
        <v>91.110000000000014</v>
      </c>
      <c r="P49" s="202">
        <f t="shared" si="57"/>
        <v>25.64</v>
      </c>
      <c r="Q49" s="202">
        <f t="shared" si="57"/>
        <v>70.2</v>
      </c>
      <c r="R49" s="202">
        <f t="shared" si="57"/>
        <v>0</v>
      </c>
      <c r="S49" s="202">
        <f t="shared" si="57"/>
        <v>0</v>
      </c>
      <c r="T49" s="202">
        <f t="shared" si="57"/>
        <v>116.75</v>
      </c>
      <c r="U49" s="202">
        <f t="shared" si="57"/>
        <v>44836.182000000008</v>
      </c>
    </row>
    <row r="50" spans="1:22" s="145" customFormat="1" ht="38.25" customHeight="1" x14ac:dyDescent="0.4">
      <c r="A50" s="340" t="s">
        <v>118</v>
      </c>
      <c r="B50" s="340"/>
      <c r="C50" s="202">
        <f>C49+C44</f>
        <v>94011.633000000002</v>
      </c>
      <c r="D50" s="202">
        <f t="shared" ref="D50:U50" si="58">D49+D44</f>
        <v>99.52000000000001</v>
      </c>
      <c r="E50" s="202">
        <f t="shared" si="58"/>
        <v>968.00400000000002</v>
      </c>
      <c r="F50" s="202">
        <f t="shared" si="58"/>
        <v>0</v>
      </c>
      <c r="G50" s="202">
        <f t="shared" si="58"/>
        <v>43.16</v>
      </c>
      <c r="H50" s="202">
        <f t="shared" si="58"/>
        <v>94111.152999999991</v>
      </c>
      <c r="I50" s="202">
        <f t="shared" si="58"/>
        <v>4.87</v>
      </c>
      <c r="J50" s="202">
        <f t="shared" si="58"/>
        <v>1.53</v>
      </c>
      <c r="K50" s="202">
        <f t="shared" si="58"/>
        <v>4.59</v>
      </c>
      <c r="L50" s="202">
        <f t="shared" si="58"/>
        <v>0</v>
      </c>
      <c r="M50" s="202">
        <f t="shared" si="58"/>
        <v>0</v>
      </c>
      <c r="N50" s="202">
        <f t="shared" si="58"/>
        <v>6.4</v>
      </c>
      <c r="O50" s="202">
        <f t="shared" si="58"/>
        <v>91.110000000000014</v>
      </c>
      <c r="P50" s="202">
        <f t="shared" si="58"/>
        <v>25.64</v>
      </c>
      <c r="Q50" s="202">
        <f t="shared" si="58"/>
        <v>70.2</v>
      </c>
      <c r="R50" s="202">
        <f t="shared" si="58"/>
        <v>0</v>
      </c>
      <c r="S50" s="202">
        <f t="shared" si="58"/>
        <v>0</v>
      </c>
      <c r="T50" s="202">
        <f t="shared" si="58"/>
        <v>116.75</v>
      </c>
      <c r="U50" s="202">
        <f t="shared" si="58"/>
        <v>94234.303</v>
      </c>
    </row>
    <row r="51" spans="1:22" s="146" customFormat="1" ht="38.25" customHeight="1" x14ac:dyDescent="0.4">
      <c r="A51" s="340" t="s">
        <v>119</v>
      </c>
      <c r="B51" s="340"/>
      <c r="C51" s="202">
        <f>C50+C39+C25</f>
        <v>172354.91999999998</v>
      </c>
      <c r="D51" s="202">
        <f t="shared" ref="D51:U51" si="59">D50+D39+D25</f>
        <v>237.44</v>
      </c>
      <c r="E51" s="202">
        <f t="shared" si="59"/>
        <v>1770.0119999999999</v>
      </c>
      <c r="F51" s="202">
        <f t="shared" si="59"/>
        <v>260.90999999999997</v>
      </c>
      <c r="G51" s="202">
        <f t="shared" si="59"/>
        <v>1055.6399999999999</v>
      </c>
      <c r="H51" s="202">
        <f t="shared" si="59"/>
        <v>172331.44999999995</v>
      </c>
      <c r="I51" s="202">
        <f t="shared" si="59"/>
        <v>2070.1660000000002</v>
      </c>
      <c r="J51" s="202">
        <f t="shared" si="59"/>
        <v>16.175000000000001</v>
      </c>
      <c r="K51" s="202">
        <f t="shared" si="59"/>
        <v>214.70400000000001</v>
      </c>
      <c r="L51" s="202">
        <f t="shared" si="59"/>
        <v>0</v>
      </c>
      <c r="M51" s="202">
        <f t="shared" si="59"/>
        <v>16.829999999999998</v>
      </c>
      <c r="N51" s="202">
        <f t="shared" si="59"/>
        <v>2086.3410000000003</v>
      </c>
      <c r="O51" s="202">
        <f t="shared" si="59"/>
        <v>4419.634</v>
      </c>
      <c r="P51" s="202">
        <f t="shared" si="59"/>
        <v>225.70999999999998</v>
      </c>
      <c r="Q51" s="202">
        <f t="shared" si="59"/>
        <v>1342.8120000000001</v>
      </c>
      <c r="R51" s="202">
        <f t="shared" si="59"/>
        <v>0.34</v>
      </c>
      <c r="S51" s="202">
        <f t="shared" si="59"/>
        <v>142.54999999999998</v>
      </c>
      <c r="T51" s="202">
        <f t="shared" si="59"/>
        <v>4645.0039999999999</v>
      </c>
      <c r="U51" s="202">
        <f t="shared" si="59"/>
        <v>179062.79499999998</v>
      </c>
      <c r="V51" s="202">
        <f t="shared" ref="V51" si="60">V50+V39+V28+V25</f>
        <v>0</v>
      </c>
    </row>
    <row r="52" spans="1:22" s="111" customFormat="1" ht="19.5" customHeight="1" x14ac:dyDescent="0.4">
      <c r="A52" s="115"/>
      <c r="B52" s="115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</row>
    <row r="53" spans="1:22" s="115" customFormat="1" ht="24.75" hidden="1" customHeight="1" x14ac:dyDescent="0.4">
      <c r="B53" s="230"/>
      <c r="C53" s="309" t="s">
        <v>54</v>
      </c>
      <c r="D53" s="309"/>
      <c r="E53" s="309"/>
      <c r="F53" s="309"/>
      <c r="G53" s="309"/>
      <c r="H53" s="118"/>
      <c r="I53" s="230"/>
      <c r="J53" s="230">
        <f>D51+J51+P51-F51-L51-R51</f>
        <v>218.07500000000002</v>
      </c>
      <c r="K53" s="230"/>
      <c r="L53" s="230"/>
      <c r="M53" s="230"/>
      <c r="N53" s="230"/>
      <c r="R53" s="230"/>
      <c r="U53" s="230"/>
    </row>
    <row r="54" spans="1:22" s="115" customFormat="1" ht="30" hidden="1" customHeight="1" x14ac:dyDescent="0.35">
      <c r="B54" s="230"/>
      <c r="C54" s="309" t="s">
        <v>55</v>
      </c>
      <c r="D54" s="309"/>
      <c r="E54" s="309"/>
      <c r="F54" s="309"/>
      <c r="G54" s="309"/>
      <c r="H54" s="119"/>
      <c r="I54" s="230"/>
      <c r="J54" s="230">
        <f>E51+K51+Q51-G51-M51-S51</f>
        <v>2112.5080000000003</v>
      </c>
      <c r="K54" s="230"/>
      <c r="L54" s="230"/>
      <c r="M54" s="230"/>
      <c r="N54" s="230"/>
      <c r="R54" s="230"/>
      <c r="T54" s="230"/>
    </row>
    <row r="55" spans="1:22" ht="33" hidden="1" customHeight="1" x14ac:dyDescent="0.5">
      <c r="C55" s="309" t="s">
        <v>56</v>
      </c>
      <c r="D55" s="309"/>
      <c r="E55" s="309"/>
      <c r="F55" s="309"/>
      <c r="G55" s="309"/>
      <c r="H55" s="119"/>
      <c r="I55" s="121"/>
      <c r="J55" s="230">
        <f>H51+N51+T51</f>
        <v>179062.79499999995</v>
      </c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22" ht="33" hidden="1" customHeight="1" x14ac:dyDescent="0.5">
      <c r="C56" s="120"/>
      <c r="D56" s="230"/>
      <c r="E56" s="230"/>
      <c r="F56" s="230"/>
      <c r="G56" s="230"/>
      <c r="H56" s="119"/>
      <c r="I56" s="121"/>
      <c r="J56" s="230"/>
      <c r="K56" s="119"/>
      <c r="L56" s="119"/>
      <c r="M56" s="143"/>
      <c r="N56" s="119"/>
      <c r="P56" s="115"/>
      <c r="Q56" s="122"/>
      <c r="U56" s="122"/>
    </row>
    <row r="57" spans="1:22" ht="33" hidden="1" customHeight="1" x14ac:dyDescent="0.5">
      <c r="C57" s="120"/>
      <c r="D57" s="230"/>
      <c r="E57" s="230"/>
      <c r="F57" s="230"/>
      <c r="G57" s="230"/>
      <c r="H57" s="119"/>
      <c r="I57" s="121"/>
      <c r="J57" s="230"/>
      <c r="K57" s="119"/>
      <c r="L57" s="119"/>
      <c r="M57" s="142" t="e">
        <f>#REF!+'dec-2021'!J53</f>
        <v>#REF!</v>
      </c>
      <c r="N57" s="119"/>
      <c r="P57" s="115"/>
      <c r="Q57" s="122"/>
      <c r="U57" s="122"/>
    </row>
    <row r="58" spans="1:22" s="152" customFormat="1" ht="37.5" hidden="1" customHeight="1" x14ac:dyDescent="0.45">
      <c r="B58" s="314" t="s">
        <v>57</v>
      </c>
      <c r="C58" s="314"/>
      <c r="D58" s="314"/>
      <c r="E58" s="314"/>
      <c r="F58" s="314"/>
      <c r="G58" s="153"/>
      <c r="H58" s="154"/>
      <c r="I58" s="155"/>
      <c r="J58" s="315"/>
      <c r="K58" s="313"/>
      <c r="L58" s="313"/>
      <c r="M58" s="169" t="e">
        <f>#REF!+'dec-2021'!J53</f>
        <v>#REF!</v>
      </c>
      <c r="N58" s="154"/>
      <c r="O58" s="154"/>
      <c r="P58" s="232"/>
      <c r="Q58" s="314" t="s">
        <v>58</v>
      </c>
      <c r="R58" s="314"/>
      <c r="S58" s="314"/>
      <c r="T58" s="314"/>
      <c r="U58" s="314"/>
    </row>
    <row r="59" spans="1:22" s="152" customFormat="1" ht="37.5" hidden="1" customHeight="1" x14ac:dyDescent="0.45">
      <c r="B59" s="314" t="s">
        <v>59</v>
      </c>
      <c r="C59" s="314"/>
      <c r="D59" s="314"/>
      <c r="E59" s="314"/>
      <c r="F59" s="314"/>
      <c r="G59" s="154"/>
      <c r="H59" s="153"/>
      <c r="I59" s="156"/>
      <c r="J59" s="157"/>
      <c r="K59" s="231"/>
      <c r="L59" s="157"/>
      <c r="M59" s="154"/>
      <c r="N59" s="153"/>
      <c r="O59" s="154"/>
      <c r="P59" s="232"/>
      <c r="Q59" s="314" t="s">
        <v>59</v>
      </c>
      <c r="R59" s="314"/>
      <c r="S59" s="314"/>
      <c r="T59" s="314"/>
      <c r="U59" s="314"/>
    </row>
    <row r="60" spans="1:22" s="152" customFormat="1" ht="37.5" hidden="1" customHeight="1" x14ac:dyDescent="0.45">
      <c r="I60" s="158"/>
      <c r="J60" s="313" t="s">
        <v>61</v>
      </c>
      <c r="K60" s="313"/>
      <c r="L60" s="313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s="152" customFormat="1" ht="37.5" hidden="1" customHeight="1" x14ac:dyDescent="0.45">
      <c r="G61" s="162"/>
      <c r="H61" s="159" t="e">
        <f>#REF!+'dec-2021'!J53</f>
        <v>#REF!</v>
      </c>
      <c r="I61" s="158"/>
      <c r="J61" s="313" t="s">
        <v>62</v>
      </c>
      <c r="K61" s="313"/>
      <c r="L61" s="313"/>
      <c r="M61" s="159" t="e">
        <f>#REF!+'dec-2021'!J53</f>
        <v>#REF!</v>
      </c>
      <c r="P61" s="160"/>
      <c r="Q61" s="160"/>
      <c r="R61" s="160"/>
      <c r="S61" s="161"/>
      <c r="T61" s="160"/>
      <c r="U61" s="160"/>
    </row>
    <row r="62" spans="1:22" hidden="1" x14ac:dyDescent="0.35"/>
    <row r="63" spans="1:22" hidden="1" x14ac:dyDescent="0.35">
      <c r="H63" s="130"/>
      <c r="I63" s="131"/>
      <c r="J63" s="130"/>
    </row>
    <row r="64" spans="1:22" hidden="1" x14ac:dyDescent="0.35">
      <c r="H64" s="130"/>
      <c r="I64" s="131"/>
      <c r="J64" s="130"/>
    </row>
    <row r="65" spans="3:21" hidden="1" x14ac:dyDescent="0.35">
      <c r="H65" s="125">
        <f>'[2]nov 17'!J53+'[2]dec 17'!J51</f>
        <v>98988.2883</v>
      </c>
      <c r="I65" s="131"/>
      <c r="J65" s="130"/>
    </row>
    <row r="66" spans="3:21" x14ac:dyDescent="0.35">
      <c r="C66" s="119"/>
      <c r="H66" s="130"/>
      <c r="I66" s="131"/>
      <c r="J66" s="130"/>
    </row>
    <row r="67" spans="3:21" x14ac:dyDescent="0.35"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</row>
    <row r="68" spans="3:21" x14ac:dyDescent="0.35">
      <c r="P68" s="107"/>
      <c r="Q68" s="107"/>
      <c r="R68" s="107"/>
      <c r="S68" s="108"/>
      <c r="T68" s="107"/>
      <c r="U68" s="107"/>
    </row>
    <row r="69" spans="3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zoomScale="55" zoomScaleNormal="55" workbookViewId="0">
      <selection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25" t="s">
        <v>123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1" ht="90" customHeight="1" x14ac:dyDescent="0.35">
      <c r="A2" s="383" t="s">
        <v>148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</row>
    <row r="3" spans="1:21" s="108" customFormat="1" ht="43.5" customHeight="1" x14ac:dyDescent="0.25">
      <c r="A3" s="385" t="s">
        <v>122</v>
      </c>
      <c r="B3" s="386" t="s">
        <v>121</v>
      </c>
      <c r="C3" s="304" t="s">
        <v>131</v>
      </c>
      <c r="D3" s="304"/>
      <c r="E3" s="304"/>
      <c r="F3" s="304"/>
      <c r="G3" s="304"/>
      <c r="H3" s="304"/>
      <c r="I3" s="304" t="s">
        <v>130</v>
      </c>
      <c r="J3" s="304"/>
      <c r="K3" s="304"/>
      <c r="L3" s="304"/>
      <c r="M3" s="304"/>
      <c r="N3" s="304"/>
      <c r="O3" s="304" t="s">
        <v>129</v>
      </c>
      <c r="P3" s="304"/>
      <c r="Q3" s="304"/>
      <c r="R3" s="304"/>
      <c r="S3" s="304"/>
      <c r="T3" s="304"/>
      <c r="U3" s="236"/>
    </row>
    <row r="4" spans="1:21" s="108" customFormat="1" ht="54.75" customHeight="1" x14ac:dyDescent="0.25">
      <c r="A4" s="385"/>
      <c r="B4" s="387"/>
      <c r="C4" s="378" t="s">
        <v>6</v>
      </c>
      <c r="D4" s="376" t="s">
        <v>127</v>
      </c>
      <c r="E4" s="377"/>
      <c r="F4" s="376" t="s">
        <v>126</v>
      </c>
      <c r="G4" s="377"/>
      <c r="H4" s="378" t="s">
        <v>9</v>
      </c>
      <c r="I4" s="378" t="s">
        <v>6</v>
      </c>
      <c r="J4" s="376" t="s">
        <v>127</v>
      </c>
      <c r="K4" s="377"/>
      <c r="L4" s="376" t="s">
        <v>126</v>
      </c>
      <c r="M4" s="377"/>
      <c r="N4" s="378" t="s">
        <v>9</v>
      </c>
      <c r="O4" s="378" t="s">
        <v>6</v>
      </c>
      <c r="P4" s="376" t="s">
        <v>127</v>
      </c>
      <c r="Q4" s="377"/>
      <c r="R4" s="376" t="s">
        <v>126</v>
      </c>
      <c r="S4" s="377"/>
      <c r="T4" s="378" t="s">
        <v>9</v>
      </c>
      <c r="U4" s="380" t="s">
        <v>128</v>
      </c>
    </row>
    <row r="5" spans="1:21" s="108" customFormat="1" ht="38.25" customHeight="1" x14ac:dyDescent="0.25">
      <c r="A5" s="385"/>
      <c r="B5" s="388"/>
      <c r="C5" s="379"/>
      <c r="D5" s="240" t="s">
        <v>124</v>
      </c>
      <c r="E5" s="240" t="s">
        <v>125</v>
      </c>
      <c r="F5" s="240" t="s">
        <v>124</v>
      </c>
      <c r="G5" s="240" t="s">
        <v>125</v>
      </c>
      <c r="H5" s="379"/>
      <c r="I5" s="379"/>
      <c r="J5" s="240" t="s">
        <v>124</v>
      </c>
      <c r="K5" s="240" t="s">
        <v>125</v>
      </c>
      <c r="L5" s="240" t="s">
        <v>124</v>
      </c>
      <c r="M5" s="240" t="s">
        <v>125</v>
      </c>
      <c r="N5" s="379"/>
      <c r="O5" s="379"/>
      <c r="P5" s="240" t="s">
        <v>124</v>
      </c>
      <c r="Q5" s="240" t="s">
        <v>125</v>
      </c>
      <c r="R5" s="240" t="s">
        <v>124</v>
      </c>
      <c r="S5" s="240" t="s">
        <v>125</v>
      </c>
      <c r="T5" s="379"/>
      <c r="U5" s="382"/>
    </row>
    <row r="6" spans="1:21" ht="38.25" customHeight="1" x14ac:dyDescent="0.45">
      <c r="A6" s="245">
        <v>1</v>
      </c>
      <c r="B6" s="246" t="s">
        <v>78</v>
      </c>
      <c r="C6" s="200">
        <f>'[6]January 2022'!H7</f>
        <v>561.05000000000064</v>
      </c>
      <c r="D6" s="200">
        <v>0</v>
      </c>
      <c r="E6" s="200">
        <f>'[6]January 2022'!E7+'[6]February 2022'!D7</f>
        <v>0</v>
      </c>
      <c r="F6" s="200">
        <v>31.52</v>
      </c>
      <c r="G6" s="200">
        <f>'[6]January 2022'!G7+'[6]February 2022'!F7</f>
        <v>132.85999999999999</v>
      </c>
      <c r="H6" s="200">
        <f>C6+(D6-F6)</f>
        <v>529.53000000000065</v>
      </c>
      <c r="I6" s="200">
        <f>'[6]January 2022'!N7</f>
        <v>197.50499999999994</v>
      </c>
      <c r="J6" s="200">
        <v>0.12</v>
      </c>
      <c r="K6" s="200">
        <f>'[6]January 2022'!K7+'[6]February 2022'!J7</f>
        <v>4.4300000000000006</v>
      </c>
      <c r="L6" s="200">
        <v>0</v>
      </c>
      <c r="M6" s="200">
        <f>'[6]January 2022'!M7+'[6]February 2022'!L7</f>
        <v>0</v>
      </c>
      <c r="N6" s="200">
        <f>I6+(J6-L6)</f>
        <v>197.62499999999994</v>
      </c>
      <c r="O6" s="201">
        <f>'[6]January 2022'!T7</f>
        <v>164.57000000000008</v>
      </c>
      <c r="P6" s="200">
        <v>1</v>
      </c>
      <c r="Q6" s="200">
        <f>'[6]January 2022'!Q7+'[6]February 2022'!P7</f>
        <v>3.66</v>
      </c>
      <c r="R6" s="200">
        <v>0</v>
      </c>
      <c r="S6" s="200">
        <f>'[6]January 2022'!S7+'[6]February 2022'!R7</f>
        <v>46</v>
      </c>
      <c r="T6" s="201">
        <f>O6+(P6-R6)</f>
        <v>165.57000000000008</v>
      </c>
      <c r="U6" s="201">
        <f>H6+N6+T6</f>
        <v>892.7250000000007</v>
      </c>
    </row>
    <row r="7" spans="1:21" ht="38.25" customHeight="1" x14ac:dyDescent="0.45">
      <c r="A7" s="245">
        <v>2</v>
      </c>
      <c r="B7" s="246" t="s">
        <v>79</v>
      </c>
      <c r="C7" s="200">
        <f>'[6]January 2022'!H8</f>
        <v>497.47500000000002</v>
      </c>
      <c r="D7" s="200">
        <v>0</v>
      </c>
      <c r="E7" s="200">
        <f>'[6]January 2022'!E8+'[6]February 2022'!D8</f>
        <v>0.87</v>
      </c>
      <c r="F7" s="200">
        <v>0</v>
      </c>
      <c r="G7" s="200">
        <f>'[6]January 2022'!G8+'[6]February 2022'!F8</f>
        <v>0.39</v>
      </c>
      <c r="H7" s="200">
        <f t="shared" ref="H7:H9" si="0">C7+(D7-F7)</f>
        <v>497.47500000000002</v>
      </c>
      <c r="I7" s="200">
        <f>'[6]January 2022'!N8</f>
        <v>117.855</v>
      </c>
      <c r="J7" s="200">
        <v>0.19</v>
      </c>
      <c r="K7" s="200">
        <f>'[6]January 2022'!K8+'[6]February 2022'!J8</f>
        <v>10.78</v>
      </c>
      <c r="L7" s="200">
        <v>0</v>
      </c>
      <c r="M7" s="200">
        <f>'[6]January 2022'!M8+'[6]February 2022'!L8</f>
        <v>0</v>
      </c>
      <c r="N7" s="200">
        <f t="shared" ref="N7:N9" si="1">I7+(J7-L7)</f>
        <v>118.045</v>
      </c>
      <c r="O7" s="201">
        <f>'[6]January 2022'!T8</f>
        <v>176.10000000000002</v>
      </c>
      <c r="P7" s="200">
        <v>5.77</v>
      </c>
      <c r="Q7" s="200">
        <f>'[6]January 2022'!Q8+'[6]February 2022'!P8</f>
        <v>17.309999999999999</v>
      </c>
      <c r="R7" s="200">
        <v>0</v>
      </c>
      <c r="S7" s="200">
        <f>'[6]January 2022'!S8+'[6]February 2022'!R8</f>
        <v>0</v>
      </c>
      <c r="T7" s="201">
        <f t="shared" ref="T7:T9" si="2">O7+(P7-R7)</f>
        <v>181.87000000000003</v>
      </c>
      <c r="U7" s="201">
        <f t="shared" ref="U7:U9" si="3">H7+N7+T7</f>
        <v>797.39</v>
      </c>
    </row>
    <row r="8" spans="1:21" ht="38.25" customHeight="1" x14ac:dyDescent="0.45">
      <c r="A8" s="245">
        <v>3</v>
      </c>
      <c r="B8" s="246" t="s">
        <v>80</v>
      </c>
      <c r="C8" s="200">
        <f>'[6]January 2022'!H9</f>
        <v>743.9599999999997</v>
      </c>
      <c r="D8" s="200">
        <v>0</v>
      </c>
      <c r="E8" s="200">
        <f>'[6]January 2022'!E9+'[6]February 2022'!D9</f>
        <v>0</v>
      </c>
      <c r="F8" s="200">
        <v>0</v>
      </c>
      <c r="G8" s="200">
        <f>'[6]January 2022'!G9+'[6]February 2022'!F9</f>
        <v>0</v>
      </c>
      <c r="H8" s="200">
        <f t="shared" si="0"/>
        <v>743.9599999999997</v>
      </c>
      <c r="I8" s="200">
        <f>'[6]January 2022'!N9</f>
        <v>196.36600000000004</v>
      </c>
      <c r="J8" s="200">
        <v>0.435</v>
      </c>
      <c r="K8" s="200">
        <f>'[6]January 2022'!K9+'[6]February 2022'!J9</f>
        <v>11.667000000000002</v>
      </c>
      <c r="L8" s="200">
        <v>0</v>
      </c>
      <c r="M8" s="200">
        <f>'[6]January 2022'!M9+'[6]February 2022'!L9</f>
        <v>0</v>
      </c>
      <c r="N8" s="200">
        <f t="shared" si="1"/>
        <v>196.80100000000004</v>
      </c>
      <c r="O8" s="201">
        <f>'[6]January 2022'!T9</f>
        <v>141.44</v>
      </c>
      <c r="P8" s="200">
        <v>0</v>
      </c>
      <c r="Q8" s="200">
        <f>'[6]January 2022'!Q9+'[6]February 2022'!P9</f>
        <v>0</v>
      </c>
      <c r="R8" s="200">
        <v>0</v>
      </c>
      <c r="S8" s="200">
        <f>'[6]January 2022'!S9+'[6]February 2022'!R9</f>
        <v>0</v>
      </c>
      <c r="T8" s="201">
        <f t="shared" si="2"/>
        <v>141.44</v>
      </c>
      <c r="U8" s="201">
        <f t="shared" si="3"/>
        <v>1082.2009999999998</v>
      </c>
    </row>
    <row r="9" spans="1:21" s="111" customFormat="1" ht="38.25" customHeight="1" x14ac:dyDescent="0.45">
      <c r="A9" s="245">
        <v>4</v>
      </c>
      <c r="B9" s="246" t="s">
        <v>81</v>
      </c>
      <c r="C9" s="200">
        <f>'[6]January 2022'!H10</f>
        <v>0</v>
      </c>
      <c r="D9" s="200">
        <v>0</v>
      </c>
      <c r="E9" s="200">
        <f>'[6]January 2022'!E10+'[6]February 2022'!D10</f>
        <v>0</v>
      </c>
      <c r="F9" s="200">
        <v>0</v>
      </c>
      <c r="G9" s="200">
        <f>'[6]January 2022'!G10+'[6]February 2022'!F10</f>
        <v>0</v>
      </c>
      <c r="H9" s="200">
        <f t="shared" si="0"/>
        <v>0</v>
      </c>
      <c r="I9" s="200">
        <f>'[6]January 2022'!N10</f>
        <v>141.93900000000008</v>
      </c>
      <c r="J9" s="200">
        <v>0</v>
      </c>
      <c r="K9" s="200">
        <f>'[6]January 2022'!K10+'[6]February 2022'!J10</f>
        <v>2.7740000000000005</v>
      </c>
      <c r="L9" s="200">
        <v>0</v>
      </c>
      <c r="M9" s="200">
        <f>'[6]January 2022'!M10+'[6]February 2022'!L10</f>
        <v>0</v>
      </c>
      <c r="N9" s="200">
        <f t="shared" si="1"/>
        <v>141.93900000000008</v>
      </c>
      <c r="O9" s="201">
        <f>'[6]January 2022'!T10</f>
        <v>233.16999999999996</v>
      </c>
      <c r="P9" s="200">
        <v>0</v>
      </c>
      <c r="Q9" s="200">
        <f>'[6]January 2022'!Q10+'[6]February 2022'!P10</f>
        <v>0</v>
      </c>
      <c r="R9" s="200">
        <v>0</v>
      </c>
      <c r="S9" s="200">
        <f>'[6]January 2022'!S10+'[6]February 2022'!R10</f>
        <v>0</v>
      </c>
      <c r="T9" s="201">
        <f t="shared" si="2"/>
        <v>233.16999999999996</v>
      </c>
      <c r="U9" s="201">
        <f t="shared" si="3"/>
        <v>375.10900000000004</v>
      </c>
    </row>
    <row r="10" spans="1:21" s="111" customFormat="1" ht="38.25" customHeight="1" x14ac:dyDescent="0.45">
      <c r="A10" s="336" t="s">
        <v>82</v>
      </c>
      <c r="B10" s="337"/>
      <c r="C10" s="202">
        <f>SUM(C6:C9)</f>
        <v>1802.4850000000001</v>
      </c>
      <c r="D10" s="202">
        <f t="shared" ref="D10:T10" si="4">SUM(D6:D9)</f>
        <v>0</v>
      </c>
      <c r="E10" s="202">
        <f t="shared" si="4"/>
        <v>0.87</v>
      </c>
      <c r="F10" s="202">
        <f t="shared" si="4"/>
        <v>31.52</v>
      </c>
      <c r="G10" s="202">
        <f t="shared" si="4"/>
        <v>133.24999999999997</v>
      </c>
      <c r="H10" s="202">
        <f t="shared" si="4"/>
        <v>1770.9650000000001</v>
      </c>
      <c r="I10" s="202">
        <f t="shared" si="4"/>
        <v>653.66500000000008</v>
      </c>
      <c r="J10" s="202">
        <f t="shared" si="4"/>
        <v>0.745</v>
      </c>
      <c r="K10" s="202">
        <f t="shared" si="4"/>
        <v>29.651000000000003</v>
      </c>
      <c r="L10" s="202">
        <f t="shared" si="4"/>
        <v>0</v>
      </c>
      <c r="M10" s="202">
        <f t="shared" si="4"/>
        <v>0</v>
      </c>
      <c r="N10" s="202">
        <f t="shared" si="4"/>
        <v>654.41000000000008</v>
      </c>
      <c r="O10" s="202">
        <f t="shared" si="4"/>
        <v>715.28</v>
      </c>
      <c r="P10" s="202">
        <f t="shared" si="4"/>
        <v>6.77</v>
      </c>
      <c r="Q10" s="202">
        <f t="shared" si="4"/>
        <v>20.97</v>
      </c>
      <c r="R10" s="202">
        <f t="shared" si="4"/>
        <v>0</v>
      </c>
      <c r="S10" s="202">
        <f t="shared" si="4"/>
        <v>46</v>
      </c>
      <c r="T10" s="202">
        <f t="shared" si="4"/>
        <v>722.05000000000007</v>
      </c>
      <c r="U10" s="229">
        <f t="shared" ref="U10:U27" si="5">T10+N10+H10</f>
        <v>3147.4250000000002</v>
      </c>
    </row>
    <row r="11" spans="1:21" ht="38.25" customHeight="1" x14ac:dyDescent="0.45">
      <c r="A11" s="171">
        <v>4</v>
      </c>
      <c r="B11" s="246" t="s">
        <v>83</v>
      </c>
      <c r="C11" s="200">
        <f>'[6]January 2022'!H12</f>
        <v>1746.6599999999992</v>
      </c>
      <c r="D11" s="200">
        <v>0</v>
      </c>
      <c r="E11" s="200">
        <f>'[6]January 2022'!E12+'[6]February 2022'!D12</f>
        <v>0</v>
      </c>
      <c r="F11" s="200">
        <v>93.17</v>
      </c>
      <c r="G11" s="200">
        <f>'[6]January 2022'!G12+'[6]February 2022'!F12</f>
        <v>191.14</v>
      </c>
      <c r="H11" s="200">
        <f t="shared" ref="H11:H13" si="6">C11+(D11-F11)</f>
        <v>1653.4899999999991</v>
      </c>
      <c r="I11" s="200">
        <f>'[6]January 2022'!N12</f>
        <v>121.393</v>
      </c>
      <c r="J11" s="234">
        <v>0.12</v>
      </c>
      <c r="K11" s="200">
        <f>'[6]January 2022'!K12+'[6]February 2022'!J12</f>
        <v>1.7100000000000004</v>
      </c>
      <c r="L11" s="200">
        <v>0</v>
      </c>
      <c r="M11" s="200">
        <f>'[6]January 2022'!M12+'[6]February 2022'!L12</f>
        <v>0</v>
      </c>
      <c r="N11" s="200">
        <f t="shared" ref="N11:N13" si="7">I11+(J11-L11)</f>
        <v>121.51300000000001</v>
      </c>
      <c r="O11" s="201">
        <f>'[6]January 2022'!T12</f>
        <v>532.28</v>
      </c>
      <c r="P11" s="200">
        <f>25.67+10.48</f>
        <v>36.150000000000006</v>
      </c>
      <c r="Q11" s="200">
        <f>'[6]January 2022'!Q12+'[6]February 2022'!P12</f>
        <v>143.98000000000002</v>
      </c>
      <c r="R11" s="200">
        <v>0</v>
      </c>
      <c r="S11" s="200">
        <f>'[6]January 2022'!S12+'[6]February 2022'!R12</f>
        <v>0.5</v>
      </c>
      <c r="T11" s="201">
        <f t="shared" ref="T11:T13" si="8">O11+(P11-R11)</f>
        <v>568.42999999999995</v>
      </c>
      <c r="U11" s="201">
        <f t="shared" ref="U11:U13" si="9">H11+N11+T11</f>
        <v>2343.4329999999991</v>
      </c>
    </row>
    <row r="12" spans="1:21" ht="38.25" customHeight="1" x14ac:dyDescent="0.45">
      <c r="A12" s="171">
        <v>5</v>
      </c>
      <c r="B12" s="246" t="s">
        <v>84</v>
      </c>
      <c r="C12" s="200">
        <f>'[6]January 2022'!H13</f>
        <v>1023.7699999999998</v>
      </c>
      <c r="D12" s="200">
        <v>0</v>
      </c>
      <c r="E12" s="200">
        <f>'[6]January 2022'!E13+'[6]February 2022'!D13</f>
        <v>0</v>
      </c>
      <c r="F12" s="200">
        <v>0</v>
      </c>
      <c r="G12" s="200">
        <f>'[6]January 2022'!G13+'[6]February 2022'!F13</f>
        <v>0</v>
      </c>
      <c r="H12" s="200">
        <f t="shared" si="6"/>
        <v>1023.7699999999998</v>
      </c>
      <c r="I12" s="200">
        <f>'[6]January 2022'!N13</f>
        <v>147.30400000000006</v>
      </c>
      <c r="J12" s="234">
        <v>0.49</v>
      </c>
      <c r="K12" s="200">
        <f>'[6]January 2022'!K13+'[6]February 2022'!J13</f>
        <v>5.34</v>
      </c>
      <c r="L12" s="200">
        <v>0</v>
      </c>
      <c r="M12" s="200">
        <f>'[6]January 2022'!M13+'[6]February 2022'!L13</f>
        <v>0</v>
      </c>
      <c r="N12" s="200">
        <f t="shared" si="7"/>
        <v>147.79400000000007</v>
      </c>
      <c r="O12" s="201">
        <f>'[6]January 2022'!T13</f>
        <v>85.86</v>
      </c>
      <c r="P12" s="200">
        <v>0</v>
      </c>
      <c r="Q12" s="200">
        <f>'[6]January 2022'!Q13+'[6]February 2022'!P13</f>
        <v>0.54</v>
      </c>
      <c r="R12" s="200">
        <v>0</v>
      </c>
      <c r="S12" s="200">
        <f>'[6]January 2022'!S13+'[6]February 2022'!R13</f>
        <v>0</v>
      </c>
      <c r="T12" s="201">
        <f t="shared" si="8"/>
        <v>85.86</v>
      </c>
      <c r="U12" s="201">
        <f t="shared" si="9"/>
        <v>1257.4239999999998</v>
      </c>
    </row>
    <row r="13" spans="1:21" s="111" customFormat="1" ht="38.25" customHeight="1" x14ac:dyDescent="0.45">
      <c r="A13" s="171">
        <v>6</v>
      </c>
      <c r="B13" s="246" t="s">
        <v>85</v>
      </c>
      <c r="C13" s="200">
        <f>'[6]January 2022'!H14</f>
        <v>2084.5799999999995</v>
      </c>
      <c r="D13" s="200">
        <v>0</v>
      </c>
      <c r="E13" s="200">
        <f>'[6]January 2022'!E14+'[6]February 2022'!D14</f>
        <v>0.15</v>
      </c>
      <c r="F13" s="200">
        <v>0</v>
      </c>
      <c r="G13" s="200">
        <f>'[6]January 2022'!G14+'[6]February 2022'!F14</f>
        <v>0</v>
      </c>
      <c r="H13" s="200">
        <f t="shared" si="6"/>
        <v>2084.5799999999995</v>
      </c>
      <c r="I13" s="200">
        <f>'[6]January 2022'!N14</f>
        <v>192.11399999999998</v>
      </c>
      <c r="J13" s="235">
        <v>0.37</v>
      </c>
      <c r="K13" s="200">
        <f>'[6]January 2022'!K14+'[6]February 2022'!J14</f>
        <v>13.076999999999998</v>
      </c>
      <c r="L13" s="200">
        <v>0</v>
      </c>
      <c r="M13" s="200">
        <f>'[6]January 2022'!M14+'[6]February 2022'!L14</f>
        <v>0</v>
      </c>
      <c r="N13" s="200">
        <f t="shared" si="7"/>
        <v>192.48399999999998</v>
      </c>
      <c r="O13" s="201">
        <f>'[6]January 2022'!T14</f>
        <v>335.25999999999993</v>
      </c>
      <c r="P13" s="200">
        <v>8.4499999999999993</v>
      </c>
      <c r="Q13" s="200">
        <f>'[6]January 2022'!Q14+'[6]February 2022'!P14</f>
        <v>25.549999999999997</v>
      </c>
      <c r="R13" s="200">
        <v>0</v>
      </c>
      <c r="S13" s="200">
        <f>'[6]January 2022'!S14+'[6]February 2022'!R14</f>
        <v>0</v>
      </c>
      <c r="T13" s="201">
        <f t="shared" si="8"/>
        <v>343.70999999999992</v>
      </c>
      <c r="U13" s="201">
        <f t="shared" si="9"/>
        <v>2620.7739999999994</v>
      </c>
    </row>
    <row r="14" spans="1:21" s="111" customFormat="1" ht="38.25" customHeight="1" x14ac:dyDescent="0.45">
      <c r="A14" s="336" t="s">
        <v>86</v>
      </c>
      <c r="B14" s="337"/>
      <c r="C14" s="202">
        <f>SUM(C11:C13)</f>
        <v>4855.0099999999984</v>
      </c>
      <c r="D14" s="202">
        <f t="shared" ref="D14:T14" si="10">SUM(D11:D13)</f>
        <v>0</v>
      </c>
      <c r="E14" s="202">
        <f t="shared" si="10"/>
        <v>0.15</v>
      </c>
      <c r="F14" s="202">
        <f t="shared" si="10"/>
        <v>93.17</v>
      </c>
      <c r="G14" s="202">
        <f t="shared" si="10"/>
        <v>191.14</v>
      </c>
      <c r="H14" s="202">
        <f t="shared" si="10"/>
        <v>4761.8399999999983</v>
      </c>
      <c r="I14" s="202">
        <f t="shared" si="10"/>
        <v>460.81100000000004</v>
      </c>
      <c r="J14" s="202">
        <f t="shared" si="10"/>
        <v>0.98</v>
      </c>
      <c r="K14" s="202">
        <f t="shared" si="10"/>
        <v>20.126999999999999</v>
      </c>
      <c r="L14" s="202">
        <f t="shared" si="10"/>
        <v>0</v>
      </c>
      <c r="M14" s="202">
        <f t="shared" si="10"/>
        <v>0</v>
      </c>
      <c r="N14" s="202">
        <f t="shared" si="10"/>
        <v>461.79100000000005</v>
      </c>
      <c r="O14" s="202">
        <f t="shared" si="10"/>
        <v>953.39999999999986</v>
      </c>
      <c r="P14" s="202">
        <f t="shared" si="10"/>
        <v>44.600000000000009</v>
      </c>
      <c r="Q14" s="202">
        <f t="shared" si="10"/>
        <v>170.07</v>
      </c>
      <c r="R14" s="202">
        <f t="shared" si="10"/>
        <v>0</v>
      </c>
      <c r="S14" s="202">
        <f t="shared" si="10"/>
        <v>0.5</v>
      </c>
      <c r="T14" s="202">
        <f t="shared" si="10"/>
        <v>997.99999999999989</v>
      </c>
      <c r="U14" s="229">
        <f t="shared" si="5"/>
        <v>6221.6309999999985</v>
      </c>
    </row>
    <row r="15" spans="1:21" s="112" customFormat="1" ht="38.25" customHeight="1" x14ac:dyDescent="0.45">
      <c r="A15" s="246">
        <v>8</v>
      </c>
      <c r="B15" s="246" t="s">
        <v>88</v>
      </c>
      <c r="C15" s="200">
        <f>'[6]January 2022'!H16</f>
        <v>1751.9019999999991</v>
      </c>
      <c r="D15" s="200">
        <v>6.37</v>
      </c>
      <c r="E15" s="200">
        <f>'[6]January 2022'!E16+'[6]February 2022'!D16</f>
        <v>20.295999999999999</v>
      </c>
      <c r="F15" s="200">
        <v>0.87</v>
      </c>
      <c r="G15" s="200">
        <f>'[6]January 2022'!G16+'[6]February 2022'!F16</f>
        <v>51.930000000000007</v>
      </c>
      <c r="H15" s="200">
        <f t="shared" ref="H15:H17" si="11">C15+(D15-F15)</f>
        <v>1757.4019999999991</v>
      </c>
      <c r="I15" s="200">
        <f>'[6]January 2022'!N16</f>
        <v>110.82000000000002</v>
      </c>
      <c r="J15" s="200">
        <v>0.06</v>
      </c>
      <c r="K15" s="200">
        <f>'[6]January 2022'!K16+'[6]February 2022'!J16</f>
        <v>1.456</v>
      </c>
      <c r="L15" s="200">
        <v>0</v>
      </c>
      <c r="M15" s="200">
        <f>'[6]January 2022'!M16+'[6]February 2022'!L16</f>
        <v>0</v>
      </c>
      <c r="N15" s="200">
        <f t="shared" ref="N15:N17" si="12">I15+(J15-L15)</f>
        <v>110.88000000000002</v>
      </c>
      <c r="O15" s="201">
        <f>'[6]January 2022'!T16</f>
        <v>109.35899999999998</v>
      </c>
      <c r="P15" s="200">
        <v>1.29</v>
      </c>
      <c r="Q15" s="200">
        <f>'[6]January 2022'!Q16+'[6]February 2022'!P16</f>
        <v>33.940000000000005</v>
      </c>
      <c r="R15" s="200">
        <v>0</v>
      </c>
      <c r="S15" s="200">
        <f>'[6]January 2022'!S16+'[6]February 2022'!R16</f>
        <v>0</v>
      </c>
      <c r="T15" s="201">
        <f t="shared" ref="T15:T17" si="13">O15+(P15-R15)</f>
        <v>110.64899999999999</v>
      </c>
      <c r="U15" s="201">
        <f t="shared" ref="U15:U17" si="14">H15+N15+T15</f>
        <v>1978.9309999999991</v>
      </c>
    </row>
    <row r="16" spans="1:21" ht="38.25" customHeight="1" x14ac:dyDescent="0.45">
      <c r="A16" s="246">
        <v>9</v>
      </c>
      <c r="B16" s="246" t="s">
        <v>120</v>
      </c>
      <c r="C16" s="200">
        <f>'[6]January 2022'!H17</f>
        <v>199.43399999999986</v>
      </c>
      <c r="D16" s="200">
        <v>0</v>
      </c>
      <c r="E16" s="200">
        <f>'[6]January 2022'!E17+'[6]February 2022'!D17</f>
        <v>0</v>
      </c>
      <c r="F16" s="200">
        <v>0</v>
      </c>
      <c r="G16" s="200">
        <f>'[6]January 2022'!G17+'[6]February 2022'!F17</f>
        <v>77.06</v>
      </c>
      <c r="H16" s="200">
        <f t="shared" si="11"/>
        <v>199.43399999999986</v>
      </c>
      <c r="I16" s="200">
        <f>'[6]January 2022'!N17</f>
        <v>21.896999999999991</v>
      </c>
      <c r="J16" s="200">
        <v>0.03</v>
      </c>
      <c r="K16" s="200">
        <f>'[6]January 2022'!K17+'[6]February 2022'!J17</f>
        <v>9.1999999999999993</v>
      </c>
      <c r="L16" s="200">
        <v>0</v>
      </c>
      <c r="M16" s="200">
        <f>'[6]January 2022'!M17+'[6]February 2022'!L17</f>
        <v>4.09</v>
      </c>
      <c r="N16" s="200">
        <f t="shared" si="12"/>
        <v>21.926999999999992</v>
      </c>
      <c r="O16" s="201">
        <f>'[6]January 2022'!T17</f>
        <v>408.27100000000002</v>
      </c>
      <c r="P16" s="200">
        <v>0</v>
      </c>
      <c r="Q16" s="200">
        <f>'[6]January 2022'!Q17+'[6]February 2022'!P17</f>
        <v>50.24</v>
      </c>
      <c r="R16" s="200">
        <v>0</v>
      </c>
      <c r="S16" s="200">
        <f>'[6]January 2022'!S17+'[6]February 2022'!R17</f>
        <v>0</v>
      </c>
      <c r="T16" s="201">
        <f t="shared" si="13"/>
        <v>408.27100000000002</v>
      </c>
      <c r="U16" s="201">
        <f t="shared" si="14"/>
        <v>629.63199999999983</v>
      </c>
    </row>
    <row r="17" spans="1:21" s="111" customFormat="1" ht="38.25" customHeight="1" x14ac:dyDescent="0.45">
      <c r="A17" s="246">
        <v>10</v>
      </c>
      <c r="B17" s="246" t="s">
        <v>87</v>
      </c>
      <c r="C17" s="200">
        <f>'[6]January 2022'!H18</f>
        <v>801.81499999999926</v>
      </c>
      <c r="D17" s="200">
        <v>0</v>
      </c>
      <c r="E17" s="200">
        <f>'[6]January 2022'!E18+'[6]February 2022'!D18</f>
        <v>2.0100000000000002</v>
      </c>
      <c r="F17" s="200">
        <v>131.94999999999999</v>
      </c>
      <c r="G17" s="200">
        <f>'[6]January 2022'!G18+'[6]February 2022'!F18</f>
        <v>131.94999999999999</v>
      </c>
      <c r="H17" s="200">
        <f t="shared" si="11"/>
        <v>669.86499999999933</v>
      </c>
      <c r="I17" s="200">
        <f>'[6]January 2022'!N18</f>
        <v>16.31999999999999</v>
      </c>
      <c r="J17" s="200">
        <v>0</v>
      </c>
      <c r="K17" s="200">
        <f>'[6]January 2022'!K18+'[6]February 2022'!J18</f>
        <v>0.15</v>
      </c>
      <c r="L17" s="200">
        <v>0</v>
      </c>
      <c r="M17" s="200">
        <f>'[6]January 2022'!M18+'[6]February 2022'!L18</f>
        <v>0</v>
      </c>
      <c r="N17" s="200">
        <f t="shared" si="12"/>
        <v>16.31999999999999</v>
      </c>
      <c r="O17" s="201">
        <f>'[6]January 2022'!T18</f>
        <v>62.798000000000009</v>
      </c>
      <c r="P17" s="200">
        <v>131.94999999999999</v>
      </c>
      <c r="Q17" s="200">
        <f>'[6]January 2022'!Q18+'[6]February 2022'!P18</f>
        <v>134.29</v>
      </c>
      <c r="R17" s="200">
        <v>0</v>
      </c>
      <c r="S17" s="200">
        <f>'[6]January 2022'!S18+'[6]February 2022'!R18</f>
        <v>0</v>
      </c>
      <c r="T17" s="201">
        <f t="shared" si="13"/>
        <v>194.74799999999999</v>
      </c>
      <c r="U17" s="201">
        <f t="shared" si="14"/>
        <v>880.93299999999931</v>
      </c>
    </row>
    <row r="18" spans="1:21" s="111" customFormat="1" ht="38.25" customHeight="1" x14ac:dyDescent="0.45">
      <c r="A18" s="336" t="s">
        <v>89</v>
      </c>
      <c r="B18" s="337"/>
      <c r="C18" s="202">
        <f>SUM(C15:C17)</f>
        <v>2753.150999999998</v>
      </c>
      <c r="D18" s="202">
        <f t="shared" ref="D18:T18" si="15">SUM(D15:D17)</f>
        <v>6.37</v>
      </c>
      <c r="E18" s="202">
        <f t="shared" si="15"/>
        <v>22.306000000000001</v>
      </c>
      <c r="F18" s="202">
        <f t="shared" si="15"/>
        <v>132.82</v>
      </c>
      <c r="G18" s="202">
        <f t="shared" si="15"/>
        <v>260.94</v>
      </c>
      <c r="H18" s="202">
        <f t="shared" si="15"/>
        <v>2626.7009999999982</v>
      </c>
      <c r="I18" s="202">
        <f t="shared" si="15"/>
        <v>149.03700000000001</v>
      </c>
      <c r="J18" s="202">
        <f t="shared" si="15"/>
        <v>0.09</v>
      </c>
      <c r="K18" s="202">
        <f t="shared" si="15"/>
        <v>10.805999999999999</v>
      </c>
      <c r="L18" s="202">
        <f t="shared" si="15"/>
        <v>0</v>
      </c>
      <c r="M18" s="202">
        <f t="shared" si="15"/>
        <v>4.09</v>
      </c>
      <c r="N18" s="202">
        <f t="shared" si="15"/>
        <v>149.12700000000001</v>
      </c>
      <c r="O18" s="202">
        <f t="shared" si="15"/>
        <v>580.428</v>
      </c>
      <c r="P18" s="202">
        <f t="shared" si="15"/>
        <v>133.23999999999998</v>
      </c>
      <c r="Q18" s="202">
        <f t="shared" si="15"/>
        <v>218.47</v>
      </c>
      <c r="R18" s="202">
        <f t="shared" si="15"/>
        <v>0</v>
      </c>
      <c r="S18" s="202">
        <f t="shared" si="15"/>
        <v>0</v>
      </c>
      <c r="T18" s="202">
        <f t="shared" si="15"/>
        <v>713.66799999999989</v>
      </c>
      <c r="U18" s="229">
        <f t="shared" si="5"/>
        <v>3489.4959999999983</v>
      </c>
    </row>
    <row r="19" spans="1:21" ht="38.25" customHeight="1" x14ac:dyDescent="0.45">
      <c r="A19" s="246">
        <v>8</v>
      </c>
      <c r="B19" s="246" t="s">
        <v>91</v>
      </c>
      <c r="C19" s="200">
        <f>'[6]January 2022'!H20</f>
        <v>1203.5449999999994</v>
      </c>
      <c r="D19" s="200">
        <v>0</v>
      </c>
      <c r="E19" s="200">
        <f>'[6]January 2022'!E20+'[6]February 2022'!D20</f>
        <v>9.7349999999999994</v>
      </c>
      <c r="F19" s="200">
        <v>0</v>
      </c>
      <c r="G19" s="200">
        <f>'[6]January 2022'!G20+'[6]February 2022'!F20</f>
        <v>56</v>
      </c>
      <c r="H19" s="200">
        <f t="shared" ref="H19:H22" si="16">C19+(D19-F19)</f>
        <v>1203.5449999999994</v>
      </c>
      <c r="I19" s="200">
        <f>'[6]January 2022'!N20</f>
        <v>151.11100000000002</v>
      </c>
      <c r="J19" s="200">
        <v>1.05</v>
      </c>
      <c r="K19" s="200">
        <f>'[6]January 2022'!K20+'[6]February 2022'!J20</f>
        <v>4.9860000000000007</v>
      </c>
      <c r="L19" s="200">
        <v>0</v>
      </c>
      <c r="M19" s="200">
        <f>'[6]January 2022'!M20+'[6]February 2022'!L20</f>
        <v>0</v>
      </c>
      <c r="N19" s="200">
        <f t="shared" ref="N19:N22" si="17">I19+(J19-L19)</f>
        <v>152.16100000000003</v>
      </c>
      <c r="O19" s="201">
        <f>'[6]January 2022'!T20</f>
        <v>341.65099999999995</v>
      </c>
      <c r="P19" s="200">
        <v>0</v>
      </c>
      <c r="Q19" s="200">
        <f>'[6]January 2022'!Q20+'[6]February 2022'!P20</f>
        <v>56.927</v>
      </c>
      <c r="R19" s="200">
        <v>0</v>
      </c>
      <c r="S19" s="200">
        <f>'[6]January 2022'!S20+'[6]February 2022'!R20</f>
        <v>0</v>
      </c>
      <c r="T19" s="201">
        <f t="shared" ref="T19:T22" si="18">O19+(P19-R19)</f>
        <v>341.65099999999995</v>
      </c>
      <c r="U19" s="201">
        <f t="shared" ref="U19:U22" si="19">H19+N19+T19</f>
        <v>1697.3569999999995</v>
      </c>
    </row>
    <row r="20" spans="1:21" ht="38.25" customHeight="1" x14ac:dyDescent="0.45">
      <c r="A20" s="246">
        <v>9</v>
      </c>
      <c r="B20" s="246" t="s">
        <v>90</v>
      </c>
      <c r="C20" s="200">
        <f>'[6]January 2022'!H21</f>
        <v>142.68999999999988</v>
      </c>
      <c r="D20" s="200">
        <v>0</v>
      </c>
      <c r="E20" s="200">
        <f>'[6]January 2022'!E21+'[6]February 2022'!D21</f>
        <v>0.1</v>
      </c>
      <c r="F20" s="200">
        <v>0</v>
      </c>
      <c r="G20" s="200">
        <f>'[6]January 2022'!G21+'[6]February 2022'!F21</f>
        <v>98.039999999999992</v>
      </c>
      <c r="H20" s="200">
        <f t="shared" si="16"/>
        <v>142.68999999999988</v>
      </c>
      <c r="I20" s="200">
        <f>'[6]January 2022'!N21</f>
        <v>49.97300000000002</v>
      </c>
      <c r="J20" s="200">
        <v>7.0000000000000007E-2</v>
      </c>
      <c r="K20" s="200">
        <f>'[6]January 2022'!K21+'[6]February 2022'!J21</f>
        <v>25.44</v>
      </c>
      <c r="L20" s="200">
        <v>0</v>
      </c>
      <c r="M20" s="200">
        <f>'[6]January 2022'!M21+'[6]February 2022'!L21</f>
        <v>0</v>
      </c>
      <c r="N20" s="200">
        <f t="shared" si="17"/>
        <v>50.043000000000021</v>
      </c>
      <c r="O20" s="201">
        <f>'[6]January 2022'!T21</f>
        <v>266.5</v>
      </c>
      <c r="P20" s="200">
        <v>0</v>
      </c>
      <c r="Q20" s="200">
        <f>'[6]January 2022'!Q21+'[6]February 2022'!P21</f>
        <v>114.57</v>
      </c>
      <c r="R20" s="200">
        <v>0</v>
      </c>
      <c r="S20" s="200">
        <f>'[6]January 2022'!S21+'[6]February 2022'!R21</f>
        <v>0</v>
      </c>
      <c r="T20" s="201">
        <f t="shared" si="18"/>
        <v>266.5</v>
      </c>
      <c r="U20" s="201">
        <f t="shared" si="19"/>
        <v>459.23299999999989</v>
      </c>
    </row>
    <row r="21" spans="1:21" s="111" customFormat="1" ht="38.25" customHeight="1" x14ac:dyDescent="0.45">
      <c r="A21" s="246">
        <v>10</v>
      </c>
      <c r="B21" s="246" t="s">
        <v>92</v>
      </c>
      <c r="C21" s="200">
        <f>'[6]January 2022'!H22</f>
        <v>406.7999999999999</v>
      </c>
      <c r="D21" s="200">
        <v>0.08</v>
      </c>
      <c r="E21" s="200">
        <f>'[6]January 2022'!E22+'[6]February 2022'!D22</f>
        <v>0.08</v>
      </c>
      <c r="F21" s="200">
        <v>0</v>
      </c>
      <c r="G21" s="200">
        <f>'[6]January 2022'!G22+'[6]February 2022'!F22</f>
        <v>269.70999999999998</v>
      </c>
      <c r="H21" s="200">
        <f t="shared" si="16"/>
        <v>406.87999999999988</v>
      </c>
      <c r="I21" s="200">
        <f>'[6]January 2022'!N22</f>
        <v>15.410000000000005</v>
      </c>
      <c r="J21" s="200">
        <v>0</v>
      </c>
      <c r="K21" s="200">
        <f>'[6]January 2022'!K22+'[6]February 2022'!J22</f>
        <v>2.2400000000000002</v>
      </c>
      <c r="L21" s="200">
        <v>0</v>
      </c>
      <c r="M21" s="200">
        <f>'[6]January 2022'!M22+'[6]February 2022'!L22</f>
        <v>12.74</v>
      </c>
      <c r="N21" s="200">
        <f t="shared" si="17"/>
        <v>15.410000000000005</v>
      </c>
      <c r="O21" s="201">
        <f>'[6]January 2022'!T22</f>
        <v>585.8599999999999</v>
      </c>
      <c r="P21" s="200">
        <v>0</v>
      </c>
      <c r="Q21" s="200">
        <f>'[6]January 2022'!Q22+'[6]February 2022'!P22</f>
        <v>300.57</v>
      </c>
      <c r="R21" s="200">
        <v>0</v>
      </c>
      <c r="S21" s="200">
        <f>'[6]January 2022'!S22+'[6]February 2022'!R22</f>
        <v>5.72</v>
      </c>
      <c r="T21" s="201">
        <f t="shared" si="18"/>
        <v>585.8599999999999</v>
      </c>
      <c r="U21" s="201">
        <f t="shared" si="19"/>
        <v>1008.1499999999999</v>
      </c>
    </row>
    <row r="22" spans="1:21" s="111" customFormat="1" ht="38.25" customHeight="1" x14ac:dyDescent="0.45">
      <c r="A22" s="246">
        <v>11</v>
      </c>
      <c r="B22" s="246" t="s">
        <v>93</v>
      </c>
      <c r="C22" s="200">
        <f>'[6]January 2022'!H23</f>
        <v>1180.1119999999999</v>
      </c>
      <c r="D22" s="200">
        <v>2.5</v>
      </c>
      <c r="E22" s="200">
        <f>'[6]January 2022'!E23+'[6]February 2022'!D23</f>
        <v>44.435999999999993</v>
      </c>
      <c r="F22" s="200">
        <v>3.4</v>
      </c>
      <c r="G22" s="200">
        <f>'[6]January 2022'!G23+'[6]February 2022'!F23</f>
        <v>3.4</v>
      </c>
      <c r="H22" s="200">
        <f t="shared" si="16"/>
        <v>1179.2119999999998</v>
      </c>
      <c r="I22" s="200">
        <f>'[6]January 2022'!N23</f>
        <v>11.973999999999997</v>
      </c>
      <c r="J22" s="200">
        <v>0.14000000000000001</v>
      </c>
      <c r="K22" s="200">
        <f>'[6]January 2022'!K23+'[6]February 2022'!J23</f>
        <v>1.964</v>
      </c>
      <c r="L22" s="200">
        <v>0</v>
      </c>
      <c r="M22" s="200">
        <f>'[6]January 2022'!M23+'[6]February 2022'!L23</f>
        <v>0</v>
      </c>
      <c r="N22" s="200">
        <f t="shared" si="17"/>
        <v>12.113999999999997</v>
      </c>
      <c r="O22" s="201">
        <f>'[6]January 2022'!T23</f>
        <v>156.58500000000001</v>
      </c>
      <c r="P22" s="200">
        <v>4</v>
      </c>
      <c r="Q22" s="200">
        <f>'[6]January 2022'!Q23+'[6]February 2022'!P23</f>
        <v>105.00500000000001</v>
      </c>
      <c r="R22" s="200">
        <v>0</v>
      </c>
      <c r="S22" s="200">
        <f>'[6]January 2022'!S23+'[6]February 2022'!R23</f>
        <v>89.99</v>
      </c>
      <c r="T22" s="201">
        <f t="shared" si="18"/>
        <v>160.58500000000001</v>
      </c>
      <c r="U22" s="201">
        <f t="shared" si="19"/>
        <v>1351.9109999999998</v>
      </c>
    </row>
    <row r="23" spans="1:21" s="111" customFormat="1" ht="38.25" customHeight="1" x14ac:dyDescent="0.45">
      <c r="A23" s="340" t="s">
        <v>94</v>
      </c>
      <c r="B23" s="340"/>
      <c r="C23" s="202">
        <f>SUM(C19:C22)</f>
        <v>2933.146999999999</v>
      </c>
      <c r="D23" s="202">
        <f t="shared" ref="D23:T23" si="20">SUM(D19:D22)</f>
        <v>2.58</v>
      </c>
      <c r="E23" s="202">
        <f t="shared" si="20"/>
        <v>54.350999999999992</v>
      </c>
      <c r="F23" s="202">
        <f t="shared" si="20"/>
        <v>3.4</v>
      </c>
      <c r="G23" s="202">
        <f t="shared" si="20"/>
        <v>427.15</v>
      </c>
      <c r="H23" s="202">
        <f t="shared" si="20"/>
        <v>2932.3269999999989</v>
      </c>
      <c r="I23" s="202">
        <f t="shared" si="20"/>
        <v>228.46800000000002</v>
      </c>
      <c r="J23" s="202">
        <f t="shared" si="20"/>
        <v>1.2600000000000002</v>
      </c>
      <c r="K23" s="202">
        <f t="shared" si="20"/>
        <v>34.630000000000003</v>
      </c>
      <c r="L23" s="202">
        <f t="shared" si="20"/>
        <v>0</v>
      </c>
      <c r="M23" s="202">
        <f t="shared" si="20"/>
        <v>12.74</v>
      </c>
      <c r="N23" s="202">
        <f t="shared" si="20"/>
        <v>229.72800000000007</v>
      </c>
      <c r="O23" s="202">
        <f t="shared" si="20"/>
        <v>1350.596</v>
      </c>
      <c r="P23" s="202">
        <f t="shared" si="20"/>
        <v>4</v>
      </c>
      <c r="Q23" s="202">
        <f t="shared" si="20"/>
        <v>577.072</v>
      </c>
      <c r="R23" s="202">
        <f t="shared" si="20"/>
        <v>0</v>
      </c>
      <c r="S23" s="202">
        <f t="shared" si="20"/>
        <v>95.71</v>
      </c>
      <c r="T23" s="202">
        <f t="shared" si="20"/>
        <v>1354.596</v>
      </c>
      <c r="U23" s="229">
        <f t="shared" si="5"/>
        <v>4516.6509999999989</v>
      </c>
    </row>
    <row r="24" spans="1:21" s="145" customFormat="1" ht="38.25" customHeight="1" x14ac:dyDescent="0.4">
      <c r="A24" s="336" t="s">
        <v>95</v>
      </c>
      <c r="B24" s="337"/>
      <c r="C24" s="202">
        <f>C23+C18+C14+C10</f>
        <v>12343.792999999996</v>
      </c>
      <c r="D24" s="202">
        <f t="shared" ref="D24:U24" si="21">D23+D18+D14+D10</f>
        <v>8.9499999999999993</v>
      </c>
      <c r="E24" s="202">
        <f t="shared" si="21"/>
        <v>77.677000000000007</v>
      </c>
      <c r="F24" s="202">
        <f t="shared" si="21"/>
        <v>260.90999999999997</v>
      </c>
      <c r="G24" s="202">
        <f t="shared" si="21"/>
        <v>1012.4799999999999</v>
      </c>
      <c r="H24" s="202">
        <f t="shared" si="21"/>
        <v>12091.832999999995</v>
      </c>
      <c r="I24" s="202">
        <f t="shared" si="21"/>
        <v>1491.9810000000002</v>
      </c>
      <c r="J24" s="202">
        <f t="shared" si="21"/>
        <v>3.0750000000000002</v>
      </c>
      <c r="K24" s="202">
        <f t="shared" si="21"/>
        <v>95.213999999999999</v>
      </c>
      <c r="L24" s="202">
        <f t="shared" si="21"/>
        <v>0</v>
      </c>
      <c r="M24" s="202">
        <f t="shared" si="21"/>
        <v>16.829999999999998</v>
      </c>
      <c r="N24" s="202">
        <f t="shared" si="21"/>
        <v>1495.0560000000003</v>
      </c>
      <c r="O24" s="202">
        <f t="shared" si="21"/>
        <v>3599.7039999999997</v>
      </c>
      <c r="P24" s="202">
        <f t="shared" si="21"/>
        <v>188.60999999999999</v>
      </c>
      <c r="Q24" s="202">
        <f t="shared" si="21"/>
        <v>986.58200000000011</v>
      </c>
      <c r="R24" s="202">
        <f t="shared" si="21"/>
        <v>0</v>
      </c>
      <c r="S24" s="202">
        <f t="shared" si="21"/>
        <v>142.20999999999998</v>
      </c>
      <c r="T24" s="202">
        <f t="shared" si="21"/>
        <v>3788.3140000000003</v>
      </c>
      <c r="U24" s="202">
        <f t="shared" si="21"/>
        <v>17375.202999999994</v>
      </c>
    </row>
    <row r="25" spans="1:21" ht="38.25" customHeight="1" x14ac:dyDescent="0.45">
      <c r="A25" s="246">
        <v>15</v>
      </c>
      <c r="B25" s="246" t="s">
        <v>96</v>
      </c>
      <c r="C25" s="200">
        <f>'[6]January 2022'!H26</f>
        <v>1175.1719999999993</v>
      </c>
      <c r="D25" s="200">
        <v>3.19</v>
      </c>
      <c r="E25" s="200">
        <f>'[6]January 2022'!E26+'[6]February 2022'!D26</f>
        <v>84.635000000000005</v>
      </c>
      <c r="F25" s="200">
        <v>0</v>
      </c>
      <c r="G25" s="200">
        <f>'[6]January 2022'!G26+'[6]February 2022'!F26</f>
        <v>0</v>
      </c>
      <c r="H25" s="200">
        <f t="shared" ref="H25:H26" si="22">C25+(D25-F25)</f>
        <v>1178.3619999999994</v>
      </c>
      <c r="I25" s="200">
        <f>'[6]January 2022'!N26</f>
        <v>0</v>
      </c>
      <c r="J25" s="200">
        <v>0</v>
      </c>
      <c r="K25" s="200">
        <f>'[6]January 2022'!K26+'[6]February 2022'!J26</f>
        <v>0</v>
      </c>
      <c r="L25" s="200">
        <v>0</v>
      </c>
      <c r="M25" s="200">
        <f>'[6]January 2022'!M26+'[6]February 2022'!L26</f>
        <v>0</v>
      </c>
      <c r="N25" s="200">
        <f t="shared" ref="N25:N26" si="23">I25+(J25-L25)</f>
        <v>0</v>
      </c>
      <c r="O25" s="201">
        <f>'[6]January 2022'!T26</f>
        <v>96.1</v>
      </c>
      <c r="P25" s="200">
        <v>11.46</v>
      </c>
      <c r="Q25" s="200">
        <f>'[6]January 2022'!Q26+'[6]February 2022'!P26</f>
        <v>107.56</v>
      </c>
      <c r="R25" s="200">
        <v>0</v>
      </c>
      <c r="S25" s="200">
        <f>'[6]January 2022'!S26+'[6]February 2022'!R26</f>
        <v>0</v>
      </c>
      <c r="T25" s="201">
        <f t="shared" ref="T25:T26" si="24">O25+(P25-R25)</f>
        <v>107.56</v>
      </c>
      <c r="U25" s="201">
        <f t="shared" ref="U25:U26" si="25">H25+N25+T25</f>
        <v>1285.9219999999993</v>
      </c>
    </row>
    <row r="26" spans="1:21" s="111" customFormat="1" ht="38.25" customHeight="1" x14ac:dyDescent="0.45">
      <c r="A26" s="246">
        <v>16</v>
      </c>
      <c r="B26" s="246" t="s">
        <v>97</v>
      </c>
      <c r="C26" s="200">
        <f>'[6]January 2022'!H27</f>
        <v>10266.166999999992</v>
      </c>
      <c r="D26" s="200">
        <v>14.24</v>
      </c>
      <c r="E26" s="200">
        <f>'[6]January 2022'!E27+'[6]February 2022'!D27</f>
        <v>124.83</v>
      </c>
      <c r="F26" s="200">
        <v>0</v>
      </c>
      <c r="G26" s="200">
        <f>'[6]January 2022'!G27+'[6]February 2022'!F27</f>
        <v>0</v>
      </c>
      <c r="H26" s="200">
        <f t="shared" si="22"/>
        <v>10280.406999999992</v>
      </c>
      <c r="I26" s="200">
        <f>'[6]January 2022'!N27</f>
        <v>371.62499999999994</v>
      </c>
      <c r="J26" s="200">
        <f>1.04+2.73</f>
        <v>3.77</v>
      </c>
      <c r="K26" s="200">
        <f>'[6]January 2022'!K27+'[6]February 2022'!J27</f>
        <v>43.88</v>
      </c>
      <c r="L26" s="200">
        <v>0</v>
      </c>
      <c r="M26" s="200">
        <f>'[6]January 2022'!M27+'[6]February 2022'!L27</f>
        <v>0</v>
      </c>
      <c r="N26" s="200">
        <f t="shared" si="23"/>
        <v>375.39499999999992</v>
      </c>
      <c r="O26" s="201">
        <f>'[6]January 2022'!T27</f>
        <v>75.02000000000001</v>
      </c>
      <c r="P26" s="200">
        <v>0</v>
      </c>
      <c r="Q26" s="200">
        <f>'[6]January 2022'!Q27+'[6]February 2022'!P27</f>
        <v>0.06</v>
      </c>
      <c r="R26" s="200">
        <v>0</v>
      </c>
      <c r="S26" s="200">
        <f>'[6]January 2022'!S27+'[6]February 2022'!R27</f>
        <v>0</v>
      </c>
      <c r="T26" s="201">
        <f t="shared" si="24"/>
        <v>75.02000000000001</v>
      </c>
      <c r="U26" s="201">
        <f t="shared" si="25"/>
        <v>10730.821999999993</v>
      </c>
    </row>
    <row r="27" spans="1:21" s="111" customFormat="1" ht="38.25" customHeight="1" x14ac:dyDescent="0.45">
      <c r="A27" s="340" t="s">
        <v>98</v>
      </c>
      <c r="B27" s="340"/>
      <c r="C27" s="202">
        <f>SUM(C25:C26)</f>
        <v>11441.338999999991</v>
      </c>
      <c r="D27" s="202">
        <f t="shared" ref="D27:T27" si="26">SUM(D25:D26)</f>
        <v>17.43</v>
      </c>
      <c r="E27" s="202">
        <f t="shared" si="26"/>
        <v>209.465</v>
      </c>
      <c r="F27" s="202">
        <f t="shared" si="26"/>
        <v>0</v>
      </c>
      <c r="G27" s="202">
        <f t="shared" si="26"/>
        <v>0</v>
      </c>
      <c r="H27" s="202">
        <f t="shared" si="26"/>
        <v>11458.768999999991</v>
      </c>
      <c r="I27" s="202">
        <f t="shared" si="26"/>
        <v>371.62499999999994</v>
      </c>
      <c r="J27" s="202">
        <f t="shared" si="26"/>
        <v>3.77</v>
      </c>
      <c r="K27" s="202">
        <f t="shared" si="26"/>
        <v>43.88</v>
      </c>
      <c r="L27" s="202">
        <f t="shared" si="26"/>
        <v>0</v>
      </c>
      <c r="M27" s="202">
        <f t="shared" si="26"/>
        <v>0</v>
      </c>
      <c r="N27" s="202">
        <f t="shared" si="26"/>
        <v>375.39499999999992</v>
      </c>
      <c r="O27" s="202">
        <f t="shared" si="26"/>
        <v>171.12</v>
      </c>
      <c r="P27" s="202">
        <f t="shared" si="26"/>
        <v>11.46</v>
      </c>
      <c r="Q27" s="202">
        <f t="shared" si="26"/>
        <v>107.62</v>
      </c>
      <c r="R27" s="202">
        <f t="shared" si="26"/>
        <v>0</v>
      </c>
      <c r="S27" s="202">
        <f t="shared" si="26"/>
        <v>0</v>
      </c>
      <c r="T27" s="202">
        <f t="shared" si="26"/>
        <v>182.58</v>
      </c>
      <c r="U27" s="229">
        <f t="shared" si="5"/>
        <v>12016.743999999992</v>
      </c>
    </row>
    <row r="28" spans="1:21" ht="38.25" customHeight="1" x14ac:dyDescent="0.45">
      <c r="A28" s="246">
        <v>17</v>
      </c>
      <c r="B28" s="246" t="s">
        <v>99</v>
      </c>
      <c r="C28" s="200">
        <f>'[6]January 2022'!H29</f>
        <v>4453.7930000000006</v>
      </c>
      <c r="D28" s="200">
        <v>5.27</v>
      </c>
      <c r="E28" s="200">
        <f>'[6]January 2022'!E29+'[6]February 2022'!D29</f>
        <v>64.23599999999999</v>
      </c>
      <c r="F28" s="200">
        <v>0</v>
      </c>
      <c r="G28" s="200">
        <f>'[6]January 2022'!G29+'[6]February 2022'!F29</f>
        <v>0</v>
      </c>
      <c r="H28" s="200">
        <f t="shared" ref="H28:H31" si="27">C28+(D28-F28)</f>
        <v>4459.063000000001</v>
      </c>
      <c r="I28" s="200">
        <f>'[6]January 2022'!N29</f>
        <v>56.089999999999996</v>
      </c>
      <c r="J28" s="200">
        <f>7.8</f>
        <v>7.8</v>
      </c>
      <c r="K28" s="200">
        <f>'[6]January 2022'!K29+'[6]February 2022'!J29</f>
        <v>60.319999999999993</v>
      </c>
      <c r="L28" s="200">
        <v>0</v>
      </c>
      <c r="M28" s="200">
        <f>'[6]January 2022'!M29+'[6]February 2022'!L29</f>
        <v>0</v>
      </c>
      <c r="N28" s="200">
        <f t="shared" ref="N28:N31" si="28">I28+(J28-L28)</f>
        <v>63.889999999999993</v>
      </c>
      <c r="O28" s="201">
        <f>'[6]January 2022'!T29</f>
        <v>138.08000000000001</v>
      </c>
      <c r="P28" s="200">
        <v>0</v>
      </c>
      <c r="Q28" s="200">
        <f>'[6]January 2022'!Q29+'[6]February 2022'!P29</f>
        <v>90.28</v>
      </c>
      <c r="R28" s="200">
        <v>0</v>
      </c>
      <c r="S28" s="200">
        <f>'[6]January 2022'!S29+'[6]February 2022'!R29</f>
        <v>0</v>
      </c>
      <c r="T28" s="201">
        <f t="shared" ref="T28:T31" si="29">O28+(P28-R28)</f>
        <v>138.08000000000001</v>
      </c>
      <c r="U28" s="201">
        <f t="shared" ref="U28:U31" si="30">H28+N28+T28</f>
        <v>4661.0330000000013</v>
      </c>
    </row>
    <row r="29" spans="1:21" ht="38.25" customHeight="1" x14ac:dyDescent="0.45">
      <c r="A29" s="246">
        <v>18</v>
      </c>
      <c r="B29" s="246" t="s">
        <v>100</v>
      </c>
      <c r="C29" s="200">
        <f>'[6]January 2022'!H30</f>
        <v>5861.3340000000007</v>
      </c>
      <c r="D29" s="200">
        <v>14.39</v>
      </c>
      <c r="E29" s="200">
        <f>'[6]January 2022'!E30+'[6]February 2022'!D30</f>
        <v>116.405</v>
      </c>
      <c r="F29" s="200">
        <v>0</v>
      </c>
      <c r="G29" s="200">
        <f>'[6]January 2022'!G30+'[6]February 2022'!F30</f>
        <v>0</v>
      </c>
      <c r="H29" s="200">
        <f t="shared" si="27"/>
        <v>5875.7240000000011</v>
      </c>
      <c r="I29" s="200">
        <f>'[6]January 2022'!N30</f>
        <v>0</v>
      </c>
      <c r="J29" s="200">
        <v>0</v>
      </c>
      <c r="K29" s="200">
        <f>'[6]January 2022'!K30+'[6]February 2022'!J30</f>
        <v>0</v>
      </c>
      <c r="L29" s="200">
        <v>0</v>
      </c>
      <c r="M29" s="200">
        <f>'[6]January 2022'!M30+'[6]February 2022'!L30</f>
        <v>0</v>
      </c>
      <c r="N29" s="200">
        <f t="shared" si="28"/>
        <v>0</v>
      </c>
      <c r="O29" s="201">
        <f>'[6]January 2022'!T30</f>
        <v>0.22</v>
      </c>
      <c r="P29" s="200">
        <v>0</v>
      </c>
      <c r="Q29" s="200">
        <f>'[6]January 2022'!Q30+'[6]February 2022'!P30</f>
        <v>0</v>
      </c>
      <c r="R29" s="200">
        <v>0</v>
      </c>
      <c r="S29" s="200">
        <f>'[6]January 2022'!S30+'[6]February 2022'!R30</f>
        <v>0</v>
      </c>
      <c r="T29" s="201">
        <f t="shared" si="29"/>
        <v>0.22</v>
      </c>
      <c r="U29" s="201">
        <f t="shared" si="30"/>
        <v>5875.9440000000013</v>
      </c>
    </row>
    <row r="30" spans="1:21" s="111" customFormat="1" ht="38.25" customHeight="1" x14ac:dyDescent="0.45">
      <c r="A30" s="246">
        <v>19</v>
      </c>
      <c r="B30" s="246" t="s">
        <v>101</v>
      </c>
      <c r="C30" s="200">
        <f>'[6]January 2022'!H31</f>
        <v>3039.3029999999994</v>
      </c>
      <c r="D30" s="200">
        <f>9.67+15.42</f>
        <v>25.09</v>
      </c>
      <c r="E30" s="200">
        <f>'[6]January 2022'!E31+'[6]February 2022'!D31</f>
        <v>57.748000000000005</v>
      </c>
      <c r="F30" s="200">
        <v>0</v>
      </c>
      <c r="G30" s="200">
        <f>'[6]January 2022'!G31+'[6]February 2022'!F31</f>
        <v>0</v>
      </c>
      <c r="H30" s="200">
        <f t="shared" si="27"/>
        <v>3064.3929999999996</v>
      </c>
      <c r="I30" s="200">
        <f>'[6]January 2022'!N31</f>
        <v>3.1600000000000037</v>
      </c>
      <c r="J30" s="200">
        <v>0</v>
      </c>
      <c r="K30" s="200">
        <f>'[6]January 2022'!K31+'[6]February 2022'!J31</f>
        <v>0</v>
      </c>
      <c r="L30" s="200">
        <v>0</v>
      </c>
      <c r="M30" s="200">
        <f>'[6]January 2022'!M31+'[6]February 2022'!L31</f>
        <v>0</v>
      </c>
      <c r="N30" s="200">
        <f t="shared" si="28"/>
        <v>3.1600000000000037</v>
      </c>
      <c r="O30" s="201">
        <f>'[6]January 2022'!T31</f>
        <v>128.47999999999999</v>
      </c>
      <c r="P30" s="200">
        <v>0</v>
      </c>
      <c r="Q30" s="200">
        <f>'[6]January 2022'!Q31+'[6]February 2022'!P31</f>
        <v>80.19</v>
      </c>
      <c r="R30" s="200">
        <v>0</v>
      </c>
      <c r="S30" s="200">
        <f>'[6]January 2022'!S31+'[6]February 2022'!R31</f>
        <v>0</v>
      </c>
      <c r="T30" s="201">
        <f t="shared" si="29"/>
        <v>128.47999999999999</v>
      </c>
      <c r="U30" s="201">
        <f t="shared" si="30"/>
        <v>3196.0329999999994</v>
      </c>
    </row>
    <row r="31" spans="1:21" ht="38.25" customHeight="1" x14ac:dyDescent="0.45">
      <c r="A31" s="246">
        <v>20</v>
      </c>
      <c r="B31" s="246" t="s">
        <v>102</v>
      </c>
      <c r="C31" s="200">
        <f>'[6]January 2022'!H32</f>
        <v>4404.5</v>
      </c>
      <c r="D31" s="200">
        <f>3.04+25.44</f>
        <v>28.48</v>
      </c>
      <c r="E31" s="200">
        <f>'[6]January 2022'!E32+'[6]February 2022'!D32</f>
        <v>82.906999999999996</v>
      </c>
      <c r="F31" s="200">
        <v>0</v>
      </c>
      <c r="G31" s="200">
        <f>'[6]January 2022'!G32+'[6]February 2022'!F32</f>
        <v>0</v>
      </c>
      <c r="H31" s="200">
        <f t="shared" si="27"/>
        <v>4432.9799999999996</v>
      </c>
      <c r="I31" s="200">
        <f>'[6]January 2022'!N32</f>
        <v>133.84</v>
      </c>
      <c r="J31" s="200">
        <v>0</v>
      </c>
      <c r="K31" s="200">
        <f>'[6]January 2022'!K32+'[6]February 2022'!J32</f>
        <v>8.43</v>
      </c>
      <c r="L31" s="200">
        <v>0</v>
      </c>
      <c r="M31" s="200">
        <f>'[6]January 2022'!M32+'[6]February 2022'!L32</f>
        <v>0</v>
      </c>
      <c r="N31" s="200">
        <f t="shared" si="28"/>
        <v>133.84</v>
      </c>
      <c r="O31" s="201">
        <f>'[6]January 2022'!T32</f>
        <v>271.04999999999995</v>
      </c>
      <c r="P31" s="200">
        <v>0</v>
      </c>
      <c r="Q31" s="200">
        <f>'[6]January 2022'!Q32+'[6]February 2022'!P32</f>
        <v>4.5</v>
      </c>
      <c r="R31" s="200">
        <v>0</v>
      </c>
      <c r="S31" s="200">
        <f>'[6]January 2022'!S32+'[6]February 2022'!R32</f>
        <v>0</v>
      </c>
      <c r="T31" s="201">
        <f t="shared" si="29"/>
        <v>271.04999999999995</v>
      </c>
      <c r="U31" s="201">
        <f t="shared" si="30"/>
        <v>4837.87</v>
      </c>
    </row>
    <row r="32" spans="1:21" s="111" customFormat="1" ht="38.25" customHeight="1" x14ac:dyDescent="0.4">
      <c r="A32" s="340" t="s">
        <v>99</v>
      </c>
      <c r="B32" s="340"/>
      <c r="C32" s="202">
        <f>SUM(C28:C31)</f>
        <v>17758.93</v>
      </c>
      <c r="D32" s="202">
        <f t="shared" ref="D32:U32" si="31">SUM(D28:D31)</f>
        <v>73.23</v>
      </c>
      <c r="E32" s="202">
        <f t="shared" si="31"/>
        <v>321.29599999999999</v>
      </c>
      <c r="F32" s="202">
        <f t="shared" si="31"/>
        <v>0</v>
      </c>
      <c r="G32" s="202">
        <f t="shared" si="31"/>
        <v>0</v>
      </c>
      <c r="H32" s="202">
        <f t="shared" si="31"/>
        <v>17832.160000000003</v>
      </c>
      <c r="I32" s="202">
        <f t="shared" si="31"/>
        <v>193.09</v>
      </c>
      <c r="J32" s="202">
        <f t="shared" si="31"/>
        <v>7.8</v>
      </c>
      <c r="K32" s="202">
        <f t="shared" si="31"/>
        <v>68.75</v>
      </c>
      <c r="L32" s="202">
        <f t="shared" si="31"/>
        <v>0</v>
      </c>
      <c r="M32" s="202">
        <f t="shared" si="31"/>
        <v>0</v>
      </c>
      <c r="N32" s="202">
        <f t="shared" si="31"/>
        <v>200.89</v>
      </c>
      <c r="O32" s="202">
        <f t="shared" si="31"/>
        <v>537.82999999999993</v>
      </c>
      <c r="P32" s="202">
        <f t="shared" si="31"/>
        <v>0</v>
      </c>
      <c r="Q32" s="202">
        <f t="shared" si="31"/>
        <v>174.97</v>
      </c>
      <c r="R32" s="202">
        <f t="shared" si="31"/>
        <v>0</v>
      </c>
      <c r="S32" s="202">
        <f t="shared" si="31"/>
        <v>0</v>
      </c>
      <c r="T32" s="202">
        <f t="shared" si="31"/>
        <v>537.82999999999993</v>
      </c>
      <c r="U32" s="202">
        <f t="shared" si="31"/>
        <v>18570.88</v>
      </c>
    </row>
    <row r="33" spans="1:21" ht="38.25" customHeight="1" x14ac:dyDescent="0.45">
      <c r="A33" s="246">
        <v>21</v>
      </c>
      <c r="B33" s="246" t="s">
        <v>103</v>
      </c>
      <c r="C33" s="200">
        <f>'[6]January 2022'!H34</f>
        <v>5850.3300000000008</v>
      </c>
      <c r="D33" s="200">
        <v>7.77</v>
      </c>
      <c r="E33" s="200">
        <f>'[6]January 2022'!E34+'[6]February 2022'!D34</f>
        <v>56.67</v>
      </c>
      <c r="F33" s="200">
        <v>0</v>
      </c>
      <c r="G33" s="200">
        <f>'[6]January 2022'!G34+'[6]February 2022'!F34</f>
        <v>0</v>
      </c>
      <c r="H33" s="200">
        <f t="shared" ref="H33:H36" si="32">C33+(D33-F33)</f>
        <v>5858.1000000000013</v>
      </c>
      <c r="I33" s="200">
        <f>'[6]January 2022'!N34</f>
        <v>0</v>
      </c>
      <c r="J33" s="200">
        <v>0</v>
      </c>
      <c r="K33" s="200">
        <f>'[6]January 2022'!K34+'[6]February 2022'!J34</f>
        <v>0</v>
      </c>
      <c r="L33" s="200">
        <v>0</v>
      </c>
      <c r="M33" s="200">
        <f>'[6]January 2022'!M34+'[6]February 2022'!L34</f>
        <v>0</v>
      </c>
      <c r="N33" s="200">
        <f t="shared" ref="N33:N36" si="33">I33+(J33-L33)</f>
        <v>0</v>
      </c>
      <c r="O33" s="201">
        <f>'[6]January 2022'!T34</f>
        <v>0</v>
      </c>
      <c r="P33" s="200">
        <v>0</v>
      </c>
      <c r="Q33" s="200">
        <f>'[6]January 2022'!Q34+'[6]February 2022'!P34</f>
        <v>0</v>
      </c>
      <c r="R33" s="200">
        <v>0</v>
      </c>
      <c r="S33" s="200">
        <f>'[6]January 2022'!S34+'[6]February 2022'!R34</f>
        <v>0</v>
      </c>
      <c r="T33" s="201">
        <f t="shared" ref="T33:T36" si="34">O33+(P33-R33)</f>
        <v>0</v>
      </c>
      <c r="U33" s="201">
        <f t="shared" ref="U33:U36" si="35">H33+N33+T33</f>
        <v>5858.1000000000013</v>
      </c>
    </row>
    <row r="34" spans="1:21" ht="38.25" customHeight="1" x14ac:dyDescent="0.45">
      <c r="A34" s="246">
        <v>22</v>
      </c>
      <c r="B34" s="246" t="s">
        <v>104</v>
      </c>
      <c r="C34" s="200">
        <f>'[6]January 2022'!H35</f>
        <v>4589.625</v>
      </c>
      <c r="D34" s="200">
        <v>16.14</v>
      </c>
      <c r="E34" s="200">
        <f>'[6]January 2022'!E35+'[6]February 2022'!D35</f>
        <v>97.33</v>
      </c>
      <c r="F34" s="200">
        <v>0</v>
      </c>
      <c r="G34" s="200">
        <f>'[6]January 2022'!G35+'[6]February 2022'!F35</f>
        <v>0</v>
      </c>
      <c r="H34" s="200">
        <f t="shared" si="32"/>
        <v>4605.7650000000003</v>
      </c>
      <c r="I34" s="200">
        <f>'[6]January 2022'!N35</f>
        <v>0.1</v>
      </c>
      <c r="J34" s="200">
        <v>0</v>
      </c>
      <c r="K34" s="200">
        <f>'[6]January 2022'!K35+'[6]February 2022'!J35</f>
        <v>0.1</v>
      </c>
      <c r="L34" s="200">
        <v>0</v>
      </c>
      <c r="M34" s="200">
        <f>'[6]January 2022'!M35+'[6]February 2022'!L35</f>
        <v>0</v>
      </c>
      <c r="N34" s="200">
        <f t="shared" si="33"/>
        <v>0.1</v>
      </c>
      <c r="O34" s="201">
        <f>'[6]January 2022'!T35</f>
        <v>16.43</v>
      </c>
      <c r="P34" s="200">
        <v>0</v>
      </c>
      <c r="Q34" s="200">
        <f>'[6]January 2022'!Q35+'[6]February 2022'!P35</f>
        <v>0</v>
      </c>
      <c r="R34" s="200">
        <v>0</v>
      </c>
      <c r="S34" s="200">
        <f>'[6]January 2022'!S35+'[6]February 2022'!R35</f>
        <v>0</v>
      </c>
      <c r="T34" s="201">
        <f t="shared" si="34"/>
        <v>16.43</v>
      </c>
      <c r="U34" s="201">
        <f t="shared" si="35"/>
        <v>4622.295000000001</v>
      </c>
    </row>
    <row r="35" spans="1:21" s="111" customFormat="1" ht="38.25" customHeight="1" x14ac:dyDescent="0.45">
      <c r="A35" s="246">
        <v>23</v>
      </c>
      <c r="B35" s="246" t="s">
        <v>105</v>
      </c>
      <c r="C35" s="200">
        <f>'[6]January 2022'!H36</f>
        <v>19366.370000000003</v>
      </c>
      <c r="D35" s="200">
        <v>0.5</v>
      </c>
      <c r="E35" s="200">
        <f>'[6]January 2022'!E36+'[6]February 2022'!D36</f>
        <v>9.2700000000000014</v>
      </c>
      <c r="F35" s="200">
        <v>0</v>
      </c>
      <c r="G35" s="200">
        <f>'[6]January 2022'!G36+'[6]February 2022'!F36</f>
        <v>0</v>
      </c>
      <c r="H35" s="200">
        <f t="shared" si="32"/>
        <v>19366.870000000003</v>
      </c>
      <c r="I35" s="200">
        <f>'[6]January 2022'!N36</f>
        <v>8.5</v>
      </c>
      <c r="J35" s="200">
        <v>0</v>
      </c>
      <c r="K35" s="200">
        <f>'[6]January 2022'!K36+'[6]February 2022'!J36</f>
        <v>2.17</v>
      </c>
      <c r="L35" s="200">
        <v>0</v>
      </c>
      <c r="M35" s="200">
        <f>'[6]January 2022'!M36+'[6]February 2022'!L36</f>
        <v>0</v>
      </c>
      <c r="N35" s="200">
        <f t="shared" si="33"/>
        <v>8.5</v>
      </c>
      <c r="O35" s="201">
        <f>'[6]January 2022'!T36</f>
        <v>0</v>
      </c>
      <c r="P35" s="200">
        <v>0</v>
      </c>
      <c r="Q35" s="200">
        <f>'[6]January 2022'!Q36+'[6]February 2022'!P36</f>
        <v>0</v>
      </c>
      <c r="R35" s="200">
        <v>0</v>
      </c>
      <c r="S35" s="200">
        <f>'[6]January 2022'!S36+'[6]February 2022'!R36</f>
        <v>0</v>
      </c>
      <c r="T35" s="201">
        <f t="shared" si="34"/>
        <v>0</v>
      </c>
      <c r="U35" s="201">
        <f t="shared" si="35"/>
        <v>19375.370000000003</v>
      </c>
    </row>
    <row r="36" spans="1:21" s="111" customFormat="1" ht="38.25" customHeight="1" x14ac:dyDescent="0.45">
      <c r="A36" s="246">
        <v>24</v>
      </c>
      <c r="B36" s="246" t="s">
        <v>106</v>
      </c>
      <c r="C36" s="200">
        <f>'[6]January 2022'!H37</f>
        <v>6992.8999999999987</v>
      </c>
      <c r="D36" s="200">
        <f>0.03+6.87+7</f>
        <v>13.9</v>
      </c>
      <c r="E36" s="200">
        <f>'[6]January 2022'!E37+'[6]February 2022'!D37</f>
        <v>30.299999999999997</v>
      </c>
      <c r="F36" s="200">
        <v>0</v>
      </c>
      <c r="G36" s="200">
        <f>'[6]January 2022'!G37+'[6]February 2022'!F37</f>
        <v>0</v>
      </c>
      <c r="H36" s="200">
        <f t="shared" si="32"/>
        <v>7006.7999999999984</v>
      </c>
      <c r="I36" s="200">
        <f>'[6]January 2022'!N37</f>
        <v>0</v>
      </c>
      <c r="J36" s="200">
        <v>0</v>
      </c>
      <c r="K36" s="200">
        <f>'[6]January 2022'!K37+'[6]February 2022'!J37</f>
        <v>0</v>
      </c>
      <c r="L36" s="200">
        <v>0</v>
      </c>
      <c r="M36" s="200">
        <f>'[6]January 2022'!M37+'[6]February 2022'!L37</f>
        <v>0</v>
      </c>
      <c r="N36" s="200">
        <f t="shared" si="33"/>
        <v>0</v>
      </c>
      <c r="O36" s="201">
        <f>'[6]January 2022'!T37</f>
        <v>3.44</v>
      </c>
      <c r="P36" s="200">
        <v>0</v>
      </c>
      <c r="Q36" s="200">
        <f>'[6]January 2022'!Q37+'[6]February 2022'!P37</f>
        <v>3.44</v>
      </c>
      <c r="R36" s="200">
        <v>0.34</v>
      </c>
      <c r="S36" s="200">
        <f>'[6]January 2022'!S37+'[6]February 2022'!R37</f>
        <v>0.34</v>
      </c>
      <c r="T36" s="201">
        <f t="shared" si="34"/>
        <v>3.1</v>
      </c>
      <c r="U36" s="201">
        <f t="shared" si="35"/>
        <v>7009.8999999999987</v>
      </c>
    </row>
    <row r="37" spans="1:21" s="111" customFormat="1" ht="38.25" customHeight="1" x14ac:dyDescent="0.4">
      <c r="A37" s="340" t="s">
        <v>107</v>
      </c>
      <c r="B37" s="340"/>
      <c r="C37" s="202">
        <f>SUM(C33:C36)</f>
        <v>36799.225000000006</v>
      </c>
      <c r="D37" s="202">
        <f t="shared" ref="D37:U37" si="36">SUM(D33:D36)</f>
        <v>38.31</v>
      </c>
      <c r="E37" s="202">
        <f t="shared" si="36"/>
        <v>193.57</v>
      </c>
      <c r="F37" s="202">
        <f t="shared" si="36"/>
        <v>0</v>
      </c>
      <c r="G37" s="202">
        <f t="shared" si="36"/>
        <v>0</v>
      </c>
      <c r="H37" s="202">
        <f t="shared" si="36"/>
        <v>36837.535000000003</v>
      </c>
      <c r="I37" s="202">
        <f t="shared" si="36"/>
        <v>8.6</v>
      </c>
      <c r="J37" s="202">
        <f t="shared" si="36"/>
        <v>0</v>
      </c>
      <c r="K37" s="202">
        <f t="shared" si="36"/>
        <v>2.27</v>
      </c>
      <c r="L37" s="202">
        <f t="shared" si="36"/>
        <v>0</v>
      </c>
      <c r="M37" s="202">
        <f t="shared" si="36"/>
        <v>0</v>
      </c>
      <c r="N37" s="202">
        <f t="shared" si="36"/>
        <v>8.6</v>
      </c>
      <c r="O37" s="202">
        <f t="shared" si="36"/>
        <v>19.87</v>
      </c>
      <c r="P37" s="202">
        <f t="shared" si="36"/>
        <v>0</v>
      </c>
      <c r="Q37" s="202">
        <f t="shared" si="36"/>
        <v>3.44</v>
      </c>
      <c r="R37" s="202">
        <f t="shared" si="36"/>
        <v>0.34</v>
      </c>
      <c r="S37" s="202">
        <f t="shared" si="36"/>
        <v>0.34</v>
      </c>
      <c r="T37" s="202">
        <f t="shared" si="36"/>
        <v>19.53</v>
      </c>
      <c r="U37" s="202">
        <f t="shared" si="36"/>
        <v>36865.665000000008</v>
      </c>
    </row>
    <row r="38" spans="1:21" s="145" customFormat="1" ht="38.25" customHeight="1" x14ac:dyDescent="0.4">
      <c r="A38" s="340" t="s">
        <v>108</v>
      </c>
      <c r="B38" s="340"/>
      <c r="C38" s="202">
        <f>C37+C32+C27</f>
        <v>65999.493999999992</v>
      </c>
      <c r="D38" s="202">
        <f t="shared" ref="D38:U38" si="37">D37+D32+D27</f>
        <v>128.97</v>
      </c>
      <c r="E38" s="202">
        <f t="shared" si="37"/>
        <v>724.33100000000002</v>
      </c>
      <c r="F38" s="202">
        <f t="shared" si="37"/>
        <v>0</v>
      </c>
      <c r="G38" s="202">
        <f t="shared" si="37"/>
        <v>0</v>
      </c>
      <c r="H38" s="202">
        <f t="shared" si="37"/>
        <v>66128.463999999993</v>
      </c>
      <c r="I38" s="202">
        <f t="shared" si="37"/>
        <v>573.31499999999994</v>
      </c>
      <c r="J38" s="202">
        <f t="shared" si="37"/>
        <v>11.57</v>
      </c>
      <c r="K38" s="202">
        <f t="shared" si="37"/>
        <v>114.9</v>
      </c>
      <c r="L38" s="202">
        <f t="shared" si="37"/>
        <v>0</v>
      </c>
      <c r="M38" s="202">
        <f t="shared" si="37"/>
        <v>0</v>
      </c>
      <c r="N38" s="202">
        <f t="shared" si="37"/>
        <v>584.88499999999988</v>
      </c>
      <c r="O38" s="202">
        <f t="shared" si="37"/>
        <v>728.81999999999994</v>
      </c>
      <c r="P38" s="202">
        <f t="shared" si="37"/>
        <v>11.46</v>
      </c>
      <c r="Q38" s="202">
        <f t="shared" si="37"/>
        <v>286.02999999999997</v>
      </c>
      <c r="R38" s="202">
        <f t="shared" si="37"/>
        <v>0.34</v>
      </c>
      <c r="S38" s="202">
        <f t="shared" si="37"/>
        <v>0.34</v>
      </c>
      <c r="T38" s="202">
        <f t="shared" si="37"/>
        <v>739.93999999999994</v>
      </c>
      <c r="U38" s="202">
        <f t="shared" si="37"/>
        <v>67453.289000000004</v>
      </c>
    </row>
    <row r="39" spans="1:21" ht="38.25" customHeight="1" x14ac:dyDescent="0.45">
      <c r="A39" s="246">
        <v>25</v>
      </c>
      <c r="B39" s="246" t="s">
        <v>109</v>
      </c>
      <c r="C39" s="200">
        <f>'[6]January 2022'!H40</f>
        <v>13752.688000000002</v>
      </c>
      <c r="D39" s="200">
        <v>7.35</v>
      </c>
      <c r="E39" s="200">
        <f>'[6]January 2022'!E40+'[6]February 2022'!D40</f>
        <v>106.61299999999999</v>
      </c>
      <c r="F39" s="200">
        <v>0</v>
      </c>
      <c r="G39" s="200">
        <f>'[6]January 2022'!G40+'[6]February 2022'!F40</f>
        <v>0</v>
      </c>
      <c r="H39" s="200">
        <f t="shared" ref="H39:H42" si="38">C39+(D39-F39)</f>
        <v>13760.038000000002</v>
      </c>
      <c r="I39" s="200">
        <f>'[6]January 2022'!N40</f>
        <v>0</v>
      </c>
      <c r="J39" s="200">
        <v>0</v>
      </c>
      <c r="K39" s="200">
        <f>'[6]January 2022'!K40+'[6]February 2022'!J40</f>
        <v>0</v>
      </c>
      <c r="L39" s="200">
        <v>0</v>
      </c>
      <c r="M39" s="200">
        <f>'[6]January 2022'!M40+'[6]February 2022'!L40</f>
        <v>0</v>
      </c>
      <c r="N39" s="200">
        <f t="shared" ref="N39:N42" si="39">I39+(J39-L39)</f>
        <v>0</v>
      </c>
      <c r="O39" s="201">
        <f>'[6]January 2022'!T40</f>
        <v>0</v>
      </c>
      <c r="P39" s="200">
        <v>0</v>
      </c>
      <c r="Q39" s="200">
        <f>'[6]January 2022'!Q40+'[6]February 2022'!P40</f>
        <v>0</v>
      </c>
      <c r="R39" s="200">
        <v>0</v>
      </c>
      <c r="S39" s="200">
        <f>'[6]January 2022'!S40+'[6]February 2022'!R40</f>
        <v>0</v>
      </c>
      <c r="T39" s="201">
        <f t="shared" ref="T39:T42" si="40">O39+(P39-R39)</f>
        <v>0</v>
      </c>
      <c r="U39" s="201">
        <f t="shared" ref="U39:U42" si="41">H39+N39+T39</f>
        <v>13760.038000000002</v>
      </c>
    </row>
    <row r="40" spans="1:21" ht="38.25" customHeight="1" x14ac:dyDescent="0.45">
      <c r="A40" s="246">
        <v>26</v>
      </c>
      <c r="B40" s="246" t="s">
        <v>110</v>
      </c>
      <c r="C40" s="200">
        <f>'[6]January 2022'!H41</f>
        <v>9884.3859999999913</v>
      </c>
      <c r="D40" s="200">
        <v>8.27</v>
      </c>
      <c r="E40" s="200">
        <f>'[6]January 2022'!E41+'[6]February 2022'!D41</f>
        <v>243.44500000000002</v>
      </c>
      <c r="F40" s="200">
        <v>0</v>
      </c>
      <c r="G40" s="200">
        <f>'[6]January 2022'!G41+'[6]February 2022'!F41</f>
        <v>0</v>
      </c>
      <c r="H40" s="200">
        <f t="shared" si="38"/>
        <v>9892.6559999999918</v>
      </c>
      <c r="I40" s="200">
        <f>'[6]January 2022'!N41</f>
        <v>0</v>
      </c>
      <c r="J40" s="200">
        <v>0</v>
      </c>
      <c r="K40" s="200">
        <f>'[6]January 2022'!K41+'[6]February 2022'!J41</f>
        <v>0</v>
      </c>
      <c r="L40" s="200">
        <v>0</v>
      </c>
      <c r="M40" s="200">
        <f>'[6]January 2022'!M41+'[6]February 2022'!L41</f>
        <v>0</v>
      </c>
      <c r="N40" s="200">
        <f t="shared" si="39"/>
        <v>0</v>
      </c>
      <c r="O40" s="201">
        <f>'[6]January 2022'!T41</f>
        <v>0</v>
      </c>
      <c r="P40" s="200">
        <v>0</v>
      </c>
      <c r="Q40" s="200">
        <f>'[6]January 2022'!Q41+'[6]February 2022'!P41</f>
        <v>0</v>
      </c>
      <c r="R40" s="200">
        <v>0</v>
      </c>
      <c r="S40" s="200">
        <f>'[6]January 2022'!S41+'[6]February 2022'!R41</f>
        <v>0</v>
      </c>
      <c r="T40" s="201">
        <f t="shared" si="40"/>
        <v>0</v>
      </c>
      <c r="U40" s="201">
        <f t="shared" si="41"/>
        <v>9892.6559999999918</v>
      </c>
    </row>
    <row r="41" spans="1:21" s="111" customFormat="1" ht="38.25" customHeight="1" x14ac:dyDescent="0.45">
      <c r="A41" s="246">
        <v>27</v>
      </c>
      <c r="B41" s="246" t="s">
        <v>111</v>
      </c>
      <c r="C41" s="200">
        <f>'[6]January 2022'!H42</f>
        <v>23639.493999999999</v>
      </c>
      <c r="D41" s="200">
        <v>28.81</v>
      </c>
      <c r="E41" s="200">
        <f>'[6]January 2022'!E42+'[6]February 2022'!D42</f>
        <v>158.39599999999999</v>
      </c>
      <c r="F41" s="200">
        <v>0</v>
      </c>
      <c r="G41" s="200">
        <f>'[6]January 2022'!G42+'[6]February 2022'!F42</f>
        <v>0</v>
      </c>
      <c r="H41" s="200">
        <f t="shared" si="38"/>
        <v>23668.304</v>
      </c>
      <c r="I41" s="200">
        <f>'[6]January 2022'!N42</f>
        <v>0</v>
      </c>
      <c r="J41" s="200">
        <v>0</v>
      </c>
      <c r="K41" s="200">
        <f>'[6]January 2022'!K42+'[6]February 2022'!J42</f>
        <v>0</v>
      </c>
      <c r="L41" s="200">
        <v>0</v>
      </c>
      <c r="M41" s="200">
        <f>'[6]January 2022'!M42+'[6]February 2022'!L42</f>
        <v>0</v>
      </c>
      <c r="N41" s="200">
        <f t="shared" si="39"/>
        <v>0</v>
      </c>
      <c r="O41" s="201">
        <f>'[6]January 2022'!T42</f>
        <v>0</v>
      </c>
      <c r="P41" s="200">
        <v>0</v>
      </c>
      <c r="Q41" s="200">
        <f>'[6]January 2022'!Q42+'[6]February 2022'!P42</f>
        <v>0</v>
      </c>
      <c r="R41" s="200">
        <v>0</v>
      </c>
      <c r="S41" s="200">
        <f>'[6]January 2022'!S42+'[6]February 2022'!R42</f>
        <v>0</v>
      </c>
      <c r="T41" s="201">
        <f t="shared" si="40"/>
        <v>0</v>
      </c>
      <c r="U41" s="201">
        <f t="shared" si="41"/>
        <v>23668.304</v>
      </c>
    </row>
    <row r="42" spans="1:21" ht="38.25" customHeight="1" x14ac:dyDescent="0.45">
      <c r="A42" s="246">
        <v>28</v>
      </c>
      <c r="B42" s="246" t="s">
        <v>112</v>
      </c>
      <c r="C42" s="200">
        <f>'[6]January 2022'!H43</f>
        <v>2069.3629999999998</v>
      </c>
      <c r="D42" s="200">
        <v>7.76</v>
      </c>
      <c r="E42" s="200">
        <f>'[6]January 2022'!E43+'[6]February 2022'!D43</f>
        <v>92.865000000000009</v>
      </c>
      <c r="F42" s="200">
        <v>0</v>
      </c>
      <c r="G42" s="200">
        <f>'[6]January 2022'!G43+'[6]February 2022'!F43</f>
        <v>0</v>
      </c>
      <c r="H42" s="200">
        <f t="shared" si="38"/>
        <v>2077.123</v>
      </c>
      <c r="I42" s="200">
        <f>'[6]January 2022'!N43</f>
        <v>0</v>
      </c>
      <c r="J42" s="200">
        <v>0</v>
      </c>
      <c r="K42" s="200">
        <f>'[6]January 2022'!K43+'[6]February 2022'!J43</f>
        <v>0</v>
      </c>
      <c r="L42" s="200">
        <v>0</v>
      </c>
      <c r="M42" s="200">
        <f>'[6]January 2022'!M43+'[6]February 2022'!L43</f>
        <v>0</v>
      </c>
      <c r="N42" s="200">
        <f t="shared" si="39"/>
        <v>0</v>
      </c>
      <c r="O42" s="201">
        <f>'[6]January 2022'!T43</f>
        <v>0</v>
      </c>
      <c r="P42" s="200">
        <v>0</v>
      </c>
      <c r="Q42" s="200">
        <f>'[6]January 2022'!Q43+'[6]February 2022'!P43</f>
        <v>0</v>
      </c>
      <c r="R42" s="200">
        <v>0</v>
      </c>
      <c r="S42" s="200">
        <f>'[6]January 2022'!S43+'[6]February 2022'!R43</f>
        <v>0</v>
      </c>
      <c r="T42" s="201">
        <f t="shared" si="40"/>
        <v>0</v>
      </c>
      <c r="U42" s="201">
        <f t="shared" si="41"/>
        <v>2077.123</v>
      </c>
    </row>
    <row r="43" spans="1:21" s="111" customFormat="1" ht="38.25" customHeight="1" x14ac:dyDescent="0.4">
      <c r="A43" s="340" t="s">
        <v>109</v>
      </c>
      <c r="B43" s="340"/>
      <c r="C43" s="202">
        <f>SUM(C39:C42)</f>
        <v>49345.93099999999</v>
      </c>
      <c r="D43" s="202">
        <f t="shared" ref="D43:U43" si="42">SUM(D39:D42)</f>
        <v>52.19</v>
      </c>
      <c r="E43" s="202">
        <f t="shared" si="42"/>
        <v>601.31899999999996</v>
      </c>
      <c r="F43" s="202">
        <f t="shared" si="42"/>
        <v>0</v>
      </c>
      <c r="G43" s="202">
        <f t="shared" si="42"/>
        <v>0</v>
      </c>
      <c r="H43" s="202">
        <f t="shared" si="42"/>
        <v>49398.120999999992</v>
      </c>
      <c r="I43" s="202">
        <f t="shared" si="42"/>
        <v>0</v>
      </c>
      <c r="J43" s="202">
        <f t="shared" si="42"/>
        <v>0</v>
      </c>
      <c r="K43" s="202">
        <f t="shared" si="42"/>
        <v>0</v>
      </c>
      <c r="L43" s="202">
        <f t="shared" si="42"/>
        <v>0</v>
      </c>
      <c r="M43" s="202">
        <f t="shared" si="42"/>
        <v>0</v>
      </c>
      <c r="N43" s="202">
        <f t="shared" si="42"/>
        <v>0</v>
      </c>
      <c r="O43" s="202">
        <f t="shared" si="42"/>
        <v>0</v>
      </c>
      <c r="P43" s="202">
        <f t="shared" si="42"/>
        <v>0</v>
      </c>
      <c r="Q43" s="202">
        <f t="shared" si="42"/>
        <v>0</v>
      </c>
      <c r="R43" s="202">
        <f t="shared" si="42"/>
        <v>0</v>
      </c>
      <c r="S43" s="202">
        <f t="shared" si="42"/>
        <v>0</v>
      </c>
      <c r="T43" s="202">
        <f t="shared" si="42"/>
        <v>0</v>
      </c>
      <c r="U43" s="202">
        <f t="shared" si="42"/>
        <v>49398.120999999992</v>
      </c>
    </row>
    <row r="44" spans="1:21" ht="38.25" customHeight="1" x14ac:dyDescent="0.45">
      <c r="A44" s="246">
        <v>29</v>
      </c>
      <c r="B44" s="246" t="s">
        <v>113</v>
      </c>
      <c r="C44" s="200">
        <f>'[6]January 2022'!H45</f>
        <v>14086.099999999999</v>
      </c>
      <c r="D44" s="200">
        <v>16.45</v>
      </c>
      <c r="E44" s="200">
        <f>'[6]January 2022'!E45+'[6]February 2022'!D45</f>
        <v>126.35000000000001</v>
      </c>
      <c r="F44" s="200">
        <v>0</v>
      </c>
      <c r="G44" s="200">
        <f>'[6]January 2022'!G45+'[6]February 2022'!F45</f>
        <v>43.16</v>
      </c>
      <c r="H44" s="200">
        <f t="shared" ref="H44:H47" si="43">C44+(D44-F44)</f>
        <v>14102.55</v>
      </c>
      <c r="I44" s="200">
        <f>'[6]January 2022'!N45</f>
        <v>3.5700000000000003</v>
      </c>
      <c r="J44" s="200">
        <v>1.53</v>
      </c>
      <c r="K44" s="200">
        <f>'[6]January 2022'!K45+'[6]February 2022'!J45</f>
        <v>4.59</v>
      </c>
      <c r="L44" s="200">
        <v>0</v>
      </c>
      <c r="M44" s="200">
        <f>'[6]January 2022'!M45+'[6]February 2022'!L45</f>
        <v>0</v>
      </c>
      <c r="N44" s="200">
        <f t="shared" ref="N44:N47" si="44">I44+(J44-L44)</f>
        <v>5.1000000000000005</v>
      </c>
      <c r="O44" s="201">
        <f>'[6]January 2022'!T45</f>
        <v>5.75</v>
      </c>
      <c r="P44" s="200">
        <f>4.42+1.81</f>
        <v>6.23</v>
      </c>
      <c r="Q44" s="200">
        <f>'[6]January 2022'!Q45+'[6]February 2022'!P45</f>
        <v>11.98</v>
      </c>
      <c r="R44" s="200">
        <v>0</v>
      </c>
      <c r="S44" s="200">
        <f>'[6]January 2022'!S45+'[6]February 2022'!R45</f>
        <v>0</v>
      </c>
      <c r="T44" s="201">
        <f t="shared" ref="T44:T47" si="45">O44+(P44-R44)</f>
        <v>11.98</v>
      </c>
      <c r="U44" s="201">
        <f t="shared" ref="U44:U47" si="46">H44+N44+T44</f>
        <v>14119.63</v>
      </c>
    </row>
    <row r="45" spans="1:21" ht="38.25" customHeight="1" x14ac:dyDescent="0.45">
      <c r="A45" s="246">
        <v>30</v>
      </c>
      <c r="B45" s="246" t="s">
        <v>114</v>
      </c>
      <c r="C45" s="200">
        <f>'[6]January 2022'!H46</f>
        <v>7226.55</v>
      </c>
      <c r="D45" s="200">
        <v>13.15</v>
      </c>
      <c r="E45" s="200">
        <f>'[6]January 2022'!E46+'[6]February 2022'!D46</f>
        <v>119.74000000000001</v>
      </c>
      <c r="F45" s="200">
        <v>0</v>
      </c>
      <c r="G45" s="200">
        <f>'[6]January 2022'!G46+'[6]February 2022'!F46</f>
        <v>0</v>
      </c>
      <c r="H45" s="200">
        <f t="shared" si="43"/>
        <v>7239.7</v>
      </c>
      <c r="I45" s="200">
        <f>'[6]January 2022'!N46</f>
        <v>0</v>
      </c>
      <c r="J45" s="200">
        <v>0</v>
      </c>
      <c r="K45" s="200">
        <f>'[6]January 2022'!K46+'[6]February 2022'!J46</f>
        <v>0</v>
      </c>
      <c r="L45" s="200">
        <v>0</v>
      </c>
      <c r="M45" s="200">
        <f>'[6]January 2022'!M46+'[6]February 2022'!L46</f>
        <v>0</v>
      </c>
      <c r="N45" s="200">
        <f t="shared" si="44"/>
        <v>0</v>
      </c>
      <c r="O45" s="201">
        <f>'[6]January 2022'!T46</f>
        <v>3.9</v>
      </c>
      <c r="P45" s="200">
        <v>2</v>
      </c>
      <c r="Q45" s="200">
        <f>'[6]January 2022'!Q46+'[6]February 2022'!P46</f>
        <v>5.9</v>
      </c>
      <c r="R45" s="200">
        <v>0</v>
      </c>
      <c r="S45" s="200">
        <f>'[6]January 2022'!S46+'[6]February 2022'!R46</f>
        <v>0</v>
      </c>
      <c r="T45" s="201">
        <f t="shared" si="45"/>
        <v>5.9</v>
      </c>
      <c r="U45" s="201">
        <f t="shared" si="46"/>
        <v>7245.5999999999995</v>
      </c>
    </row>
    <row r="46" spans="1:21" s="111" customFormat="1" ht="38.25" customHeight="1" x14ac:dyDescent="0.45">
      <c r="A46" s="246">
        <v>31</v>
      </c>
      <c r="B46" s="246" t="s">
        <v>115</v>
      </c>
      <c r="C46" s="200">
        <f>'[6]January 2022'!H47</f>
        <v>12266.040000000003</v>
      </c>
      <c r="D46" s="200">
        <v>17.13</v>
      </c>
      <c r="E46" s="200">
        <f>'[6]January 2022'!E47+'[6]February 2022'!D47</f>
        <v>82.36999999999999</v>
      </c>
      <c r="F46" s="200">
        <v>0</v>
      </c>
      <c r="G46" s="200">
        <f>'[6]January 2022'!G47+'[6]February 2022'!F47</f>
        <v>0</v>
      </c>
      <c r="H46" s="200">
        <f t="shared" si="43"/>
        <v>12283.170000000002</v>
      </c>
      <c r="I46" s="200">
        <f>'[6]January 2022'!N47</f>
        <v>1.2999999999999998</v>
      </c>
      <c r="J46" s="200">
        <v>0</v>
      </c>
      <c r="K46" s="200">
        <f>'[6]January 2022'!K47+'[6]February 2022'!J47</f>
        <v>0</v>
      </c>
      <c r="L46" s="200">
        <v>0</v>
      </c>
      <c r="M46" s="200">
        <f>'[6]January 2022'!M47+'[6]February 2022'!L47</f>
        <v>0</v>
      </c>
      <c r="N46" s="200">
        <f t="shared" si="44"/>
        <v>1.2999999999999998</v>
      </c>
      <c r="O46" s="201">
        <f>'[6]January 2022'!T47</f>
        <v>66.460000000000008</v>
      </c>
      <c r="P46" s="200">
        <v>9.91</v>
      </c>
      <c r="Q46" s="200">
        <f>'[6]January 2022'!Q47+'[6]February 2022'!P47</f>
        <v>29.82</v>
      </c>
      <c r="R46" s="200">
        <v>0</v>
      </c>
      <c r="S46" s="200">
        <f>'[6]January 2022'!S47+'[6]February 2022'!R47</f>
        <v>0</v>
      </c>
      <c r="T46" s="201">
        <f t="shared" si="45"/>
        <v>76.37</v>
      </c>
      <c r="U46" s="201">
        <f t="shared" si="46"/>
        <v>12360.840000000002</v>
      </c>
    </row>
    <row r="47" spans="1:21" s="111" customFormat="1" ht="38.25" customHeight="1" x14ac:dyDescent="0.45">
      <c r="A47" s="246">
        <v>32</v>
      </c>
      <c r="B47" s="246" t="s">
        <v>116</v>
      </c>
      <c r="C47" s="200">
        <f>'[6]January 2022'!H48</f>
        <v>11087.012000000008</v>
      </c>
      <c r="D47" s="200">
        <v>0.6</v>
      </c>
      <c r="E47" s="200">
        <f>'[6]January 2022'!E48+'[6]February 2022'!D48</f>
        <v>38.224999999999994</v>
      </c>
      <c r="F47" s="200">
        <v>0</v>
      </c>
      <c r="G47" s="200">
        <f>'[6]January 2022'!G48+'[6]February 2022'!F48</f>
        <v>0</v>
      </c>
      <c r="H47" s="200">
        <f t="shared" si="43"/>
        <v>11087.612000000008</v>
      </c>
      <c r="I47" s="200">
        <f>'[6]January 2022'!N48</f>
        <v>0</v>
      </c>
      <c r="J47" s="200">
        <v>0</v>
      </c>
      <c r="K47" s="200">
        <f>'[6]January 2022'!K48+'[6]February 2022'!J48</f>
        <v>0</v>
      </c>
      <c r="L47" s="200">
        <v>0</v>
      </c>
      <c r="M47" s="200">
        <f>'[6]January 2022'!M48+'[6]February 2022'!L48</f>
        <v>0</v>
      </c>
      <c r="N47" s="200">
        <f t="shared" si="44"/>
        <v>0</v>
      </c>
      <c r="O47" s="201">
        <f>'[6]January 2022'!T48</f>
        <v>15</v>
      </c>
      <c r="P47" s="200">
        <v>7.5</v>
      </c>
      <c r="Q47" s="200">
        <f>'[6]January 2022'!Q48+'[6]February 2022'!P48</f>
        <v>22.5</v>
      </c>
      <c r="R47" s="200">
        <v>0</v>
      </c>
      <c r="S47" s="200">
        <f>'[6]January 2022'!S48+'[6]February 2022'!R48</f>
        <v>0</v>
      </c>
      <c r="T47" s="201">
        <f t="shared" si="45"/>
        <v>22.5</v>
      </c>
      <c r="U47" s="201">
        <f t="shared" si="46"/>
        <v>11110.112000000008</v>
      </c>
    </row>
    <row r="48" spans="1:21" s="111" customFormat="1" ht="38.25" customHeight="1" x14ac:dyDescent="0.4">
      <c r="A48" s="340" t="s">
        <v>117</v>
      </c>
      <c r="B48" s="340"/>
      <c r="C48" s="202">
        <f>SUM(C44:C47)</f>
        <v>44665.702000000012</v>
      </c>
      <c r="D48" s="202">
        <f t="shared" ref="D48:U48" si="47">SUM(D44:D47)</f>
        <v>47.330000000000005</v>
      </c>
      <c r="E48" s="202">
        <f t="shared" si="47"/>
        <v>366.68500000000006</v>
      </c>
      <c r="F48" s="202">
        <f t="shared" si="47"/>
        <v>0</v>
      </c>
      <c r="G48" s="202">
        <f t="shared" si="47"/>
        <v>43.16</v>
      </c>
      <c r="H48" s="202">
        <f t="shared" si="47"/>
        <v>44713.032000000007</v>
      </c>
      <c r="I48" s="202">
        <f t="shared" si="47"/>
        <v>4.87</v>
      </c>
      <c r="J48" s="202">
        <f t="shared" si="47"/>
        <v>1.53</v>
      </c>
      <c r="K48" s="202">
        <f t="shared" si="47"/>
        <v>4.59</v>
      </c>
      <c r="L48" s="202">
        <f t="shared" si="47"/>
        <v>0</v>
      </c>
      <c r="M48" s="202">
        <f t="shared" si="47"/>
        <v>0</v>
      </c>
      <c r="N48" s="202">
        <f t="shared" si="47"/>
        <v>6.4</v>
      </c>
      <c r="O48" s="202">
        <f t="shared" si="47"/>
        <v>91.110000000000014</v>
      </c>
      <c r="P48" s="202">
        <f t="shared" si="47"/>
        <v>25.64</v>
      </c>
      <c r="Q48" s="202">
        <f t="shared" si="47"/>
        <v>70.2</v>
      </c>
      <c r="R48" s="202">
        <f t="shared" si="47"/>
        <v>0</v>
      </c>
      <c r="S48" s="202">
        <f t="shared" si="47"/>
        <v>0</v>
      </c>
      <c r="T48" s="202">
        <f t="shared" si="47"/>
        <v>116.75</v>
      </c>
      <c r="U48" s="202">
        <f t="shared" si="47"/>
        <v>44836.182000000008</v>
      </c>
    </row>
    <row r="49" spans="1:22" s="145" customFormat="1" ht="38.25" customHeight="1" x14ac:dyDescent="0.4">
      <c r="A49" s="340" t="s">
        <v>118</v>
      </c>
      <c r="B49" s="340"/>
      <c r="C49" s="202">
        <f>C48+C43</f>
        <v>94011.633000000002</v>
      </c>
      <c r="D49" s="202">
        <f t="shared" ref="D49:U49" si="48">D48+D43</f>
        <v>99.52000000000001</v>
      </c>
      <c r="E49" s="202">
        <f t="shared" si="48"/>
        <v>968.00400000000002</v>
      </c>
      <c r="F49" s="202">
        <f t="shared" si="48"/>
        <v>0</v>
      </c>
      <c r="G49" s="202">
        <f t="shared" si="48"/>
        <v>43.16</v>
      </c>
      <c r="H49" s="202">
        <f t="shared" si="48"/>
        <v>94111.152999999991</v>
      </c>
      <c r="I49" s="202">
        <f t="shared" si="48"/>
        <v>4.87</v>
      </c>
      <c r="J49" s="202">
        <f t="shared" si="48"/>
        <v>1.53</v>
      </c>
      <c r="K49" s="202">
        <f t="shared" si="48"/>
        <v>4.59</v>
      </c>
      <c r="L49" s="202">
        <f t="shared" si="48"/>
        <v>0</v>
      </c>
      <c r="M49" s="202">
        <f t="shared" si="48"/>
        <v>0</v>
      </c>
      <c r="N49" s="202">
        <f t="shared" si="48"/>
        <v>6.4</v>
      </c>
      <c r="O49" s="202">
        <f t="shared" si="48"/>
        <v>91.110000000000014</v>
      </c>
      <c r="P49" s="202">
        <f t="shared" si="48"/>
        <v>25.64</v>
      </c>
      <c r="Q49" s="202">
        <f t="shared" si="48"/>
        <v>70.2</v>
      </c>
      <c r="R49" s="202">
        <f t="shared" si="48"/>
        <v>0</v>
      </c>
      <c r="S49" s="202">
        <f t="shared" si="48"/>
        <v>0</v>
      </c>
      <c r="T49" s="202">
        <f t="shared" si="48"/>
        <v>116.75</v>
      </c>
      <c r="U49" s="202">
        <f t="shared" si="48"/>
        <v>94234.303</v>
      </c>
    </row>
    <row r="50" spans="1:22" s="146" customFormat="1" ht="38.25" customHeight="1" x14ac:dyDescent="0.4">
      <c r="A50" s="340" t="s">
        <v>119</v>
      </c>
      <c r="B50" s="340"/>
      <c r="C50" s="202">
        <f>C49+C38+C24</f>
        <v>172354.91999999998</v>
      </c>
      <c r="D50" s="202">
        <f t="shared" ref="D50:U50" si="49">D49+D38+D24</f>
        <v>237.44</v>
      </c>
      <c r="E50" s="202">
        <f t="shared" si="49"/>
        <v>1770.0119999999999</v>
      </c>
      <c r="F50" s="202">
        <f t="shared" si="49"/>
        <v>260.90999999999997</v>
      </c>
      <c r="G50" s="202">
        <f t="shared" si="49"/>
        <v>1055.6399999999999</v>
      </c>
      <c r="H50" s="202">
        <f t="shared" si="49"/>
        <v>172331.44999999995</v>
      </c>
      <c r="I50" s="202">
        <f t="shared" si="49"/>
        <v>2070.1660000000002</v>
      </c>
      <c r="J50" s="202">
        <f t="shared" si="49"/>
        <v>16.175000000000001</v>
      </c>
      <c r="K50" s="202">
        <f t="shared" si="49"/>
        <v>214.70400000000001</v>
      </c>
      <c r="L50" s="202">
        <f t="shared" si="49"/>
        <v>0</v>
      </c>
      <c r="M50" s="202">
        <f t="shared" si="49"/>
        <v>16.829999999999998</v>
      </c>
      <c r="N50" s="202">
        <f t="shared" si="49"/>
        <v>2086.3410000000003</v>
      </c>
      <c r="O50" s="202">
        <f t="shared" si="49"/>
        <v>4419.634</v>
      </c>
      <c r="P50" s="202">
        <f t="shared" si="49"/>
        <v>225.70999999999998</v>
      </c>
      <c r="Q50" s="202">
        <f t="shared" si="49"/>
        <v>1342.8120000000001</v>
      </c>
      <c r="R50" s="202">
        <f t="shared" si="49"/>
        <v>0.34</v>
      </c>
      <c r="S50" s="202">
        <f t="shared" si="49"/>
        <v>142.54999999999998</v>
      </c>
      <c r="T50" s="202">
        <f t="shared" si="49"/>
        <v>4645.0039999999999</v>
      </c>
      <c r="U50" s="202">
        <f t="shared" si="49"/>
        <v>179062.79499999998</v>
      </c>
      <c r="V50" s="202">
        <f t="shared" ref="V50" si="50">V49+V38+V27+V24</f>
        <v>0</v>
      </c>
    </row>
    <row r="51" spans="1:22" s="111" customFormat="1" ht="19.5" customHeight="1" x14ac:dyDescent="0.4">
      <c r="A51" s="115"/>
      <c r="B51" s="115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</row>
    <row r="52" spans="1:22" s="115" customFormat="1" ht="24.75" hidden="1" customHeight="1" x14ac:dyDescent="0.4">
      <c r="B52" s="237"/>
      <c r="C52" s="309" t="s">
        <v>54</v>
      </c>
      <c r="D52" s="309"/>
      <c r="E52" s="309"/>
      <c r="F52" s="309"/>
      <c r="G52" s="309"/>
      <c r="H52" s="118"/>
      <c r="I52" s="237"/>
      <c r="J52" s="237">
        <f>D50+J50+P50-F50-L50-R50</f>
        <v>218.07500000000002</v>
      </c>
      <c r="K52" s="237"/>
      <c r="L52" s="237"/>
      <c r="M52" s="237"/>
      <c r="N52" s="237"/>
      <c r="R52" s="237"/>
      <c r="U52" s="237"/>
    </row>
    <row r="53" spans="1:22" s="115" customFormat="1" ht="30" hidden="1" customHeight="1" x14ac:dyDescent="0.35">
      <c r="B53" s="237"/>
      <c r="C53" s="309" t="s">
        <v>55</v>
      </c>
      <c r="D53" s="309"/>
      <c r="E53" s="309"/>
      <c r="F53" s="309"/>
      <c r="G53" s="309"/>
      <c r="H53" s="119"/>
      <c r="I53" s="237"/>
      <c r="J53" s="237">
        <f>E50+K50+Q50-G50-M50-S50</f>
        <v>2112.5080000000003</v>
      </c>
      <c r="K53" s="237"/>
      <c r="L53" s="237"/>
      <c r="M53" s="237"/>
      <c r="N53" s="237"/>
      <c r="R53" s="237"/>
      <c r="T53" s="237"/>
    </row>
    <row r="54" spans="1:22" ht="33" hidden="1" customHeight="1" x14ac:dyDescent="0.5">
      <c r="C54" s="309" t="s">
        <v>56</v>
      </c>
      <c r="D54" s="309"/>
      <c r="E54" s="309"/>
      <c r="F54" s="309"/>
      <c r="G54" s="309"/>
      <c r="H54" s="119"/>
      <c r="I54" s="121"/>
      <c r="J54" s="237">
        <f>H50+N50+T50</f>
        <v>179062.79499999995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22" ht="33" hidden="1" customHeight="1" x14ac:dyDescent="0.5">
      <c r="C55" s="120"/>
      <c r="D55" s="237"/>
      <c r="E55" s="237"/>
      <c r="F55" s="237"/>
      <c r="G55" s="237"/>
      <c r="H55" s="119"/>
      <c r="I55" s="121"/>
      <c r="J55" s="237"/>
      <c r="K55" s="119"/>
      <c r="L55" s="119"/>
      <c r="M55" s="143"/>
      <c r="N55" s="119"/>
      <c r="P55" s="115"/>
      <c r="Q55" s="122"/>
      <c r="U55" s="122"/>
    </row>
    <row r="56" spans="1:22" ht="33" hidden="1" customHeight="1" x14ac:dyDescent="0.5">
      <c r="C56" s="120"/>
      <c r="D56" s="237"/>
      <c r="E56" s="237"/>
      <c r="F56" s="237"/>
      <c r="G56" s="237"/>
      <c r="H56" s="119"/>
      <c r="I56" s="121"/>
      <c r="J56" s="237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22" s="152" customFormat="1" ht="37.5" hidden="1" customHeight="1" x14ac:dyDescent="0.45">
      <c r="B57" s="314" t="s">
        <v>57</v>
      </c>
      <c r="C57" s="314"/>
      <c r="D57" s="314"/>
      <c r="E57" s="314"/>
      <c r="F57" s="314"/>
      <c r="G57" s="153"/>
      <c r="H57" s="154"/>
      <c r="I57" s="155"/>
      <c r="J57" s="315"/>
      <c r="K57" s="313"/>
      <c r="L57" s="313"/>
      <c r="M57" s="169" t="e">
        <f>#REF!+'dec-2021'!J53</f>
        <v>#REF!</v>
      </c>
      <c r="N57" s="154"/>
      <c r="O57" s="154"/>
      <c r="P57" s="239"/>
      <c r="Q57" s="314" t="s">
        <v>58</v>
      </c>
      <c r="R57" s="314"/>
      <c r="S57" s="314"/>
      <c r="T57" s="314"/>
      <c r="U57" s="314"/>
    </row>
    <row r="58" spans="1:22" s="152" customFormat="1" ht="37.5" hidden="1" customHeight="1" x14ac:dyDescent="0.45">
      <c r="B58" s="314" t="s">
        <v>59</v>
      </c>
      <c r="C58" s="314"/>
      <c r="D58" s="314"/>
      <c r="E58" s="314"/>
      <c r="F58" s="314"/>
      <c r="G58" s="154"/>
      <c r="H58" s="153"/>
      <c r="I58" s="156"/>
      <c r="J58" s="157"/>
      <c r="K58" s="238"/>
      <c r="L58" s="157"/>
      <c r="M58" s="154"/>
      <c r="N58" s="153"/>
      <c r="O58" s="154"/>
      <c r="P58" s="239"/>
      <c r="Q58" s="314" t="s">
        <v>59</v>
      </c>
      <c r="R58" s="314"/>
      <c r="S58" s="314"/>
      <c r="T58" s="314"/>
      <c r="U58" s="314"/>
    </row>
    <row r="59" spans="1:22" s="152" customFormat="1" ht="37.5" hidden="1" customHeight="1" x14ac:dyDescent="0.45">
      <c r="I59" s="158"/>
      <c r="J59" s="313" t="s">
        <v>61</v>
      </c>
      <c r="K59" s="313"/>
      <c r="L59" s="313"/>
      <c r="M59" s="159" t="e">
        <f>#REF!+'dec-2021'!J53</f>
        <v>#REF!</v>
      </c>
      <c r="P59" s="160"/>
      <c r="Q59" s="160"/>
      <c r="R59" s="160"/>
      <c r="S59" s="161"/>
      <c r="T59" s="160"/>
      <c r="U59" s="160"/>
    </row>
    <row r="60" spans="1:22" s="152" customFormat="1" ht="37.5" hidden="1" customHeight="1" x14ac:dyDescent="0.45">
      <c r="G60" s="162"/>
      <c r="H60" s="159" t="e">
        <f>#REF!+'dec-2021'!J53</f>
        <v>#REF!</v>
      </c>
      <c r="I60" s="158"/>
      <c r="J60" s="313" t="s">
        <v>62</v>
      </c>
      <c r="K60" s="313"/>
      <c r="L60" s="313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hidden="1" x14ac:dyDescent="0.35"/>
    <row r="62" spans="1:22" hidden="1" x14ac:dyDescent="0.35">
      <c r="H62" s="130"/>
      <c r="I62" s="131"/>
      <c r="J62" s="130"/>
    </row>
    <row r="63" spans="1:22" hidden="1" x14ac:dyDescent="0.35">
      <c r="H63" s="130"/>
      <c r="I63" s="131"/>
      <c r="J63" s="130"/>
    </row>
    <row r="64" spans="1:22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L4:M4"/>
    <mergeCell ref="N4:N5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O4:O5"/>
    <mergeCell ref="P4:Q4"/>
    <mergeCell ref="R4:S4"/>
    <mergeCell ref="T4:T5"/>
    <mergeCell ref="U4:U5"/>
    <mergeCell ref="A10:B10"/>
    <mergeCell ref="F4:G4"/>
    <mergeCell ref="H4:H5"/>
    <mergeCell ref="I4:I5"/>
    <mergeCell ref="J4:K4"/>
    <mergeCell ref="A50:B50"/>
    <mergeCell ref="A14:B14"/>
    <mergeCell ref="A18:B18"/>
    <mergeCell ref="A23:B23"/>
    <mergeCell ref="A24:B24"/>
    <mergeCell ref="A27:B27"/>
    <mergeCell ref="A32:B32"/>
    <mergeCell ref="A37:B37"/>
    <mergeCell ref="A38:B38"/>
    <mergeCell ref="A43:B43"/>
    <mergeCell ref="A48:B48"/>
    <mergeCell ref="A49:B49"/>
    <mergeCell ref="B58:F58"/>
    <mergeCell ref="Q58:U58"/>
    <mergeCell ref="J59:L59"/>
    <mergeCell ref="J60:L60"/>
    <mergeCell ref="C52:G52"/>
    <mergeCell ref="C53:G53"/>
    <mergeCell ref="C54:G54"/>
    <mergeCell ref="B57:F57"/>
    <mergeCell ref="J57:L57"/>
    <mergeCell ref="Q57:U57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opLeftCell="A6" zoomScale="55" zoomScaleNormal="55" workbookViewId="0">
      <selection activeCell="G13" sqref="G13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customWidth="1"/>
    <col min="23" max="16384" width="9.140625" style="107"/>
  </cols>
  <sheetData>
    <row r="1" spans="1:21" ht="78" customHeight="1" x14ac:dyDescent="0.35">
      <c r="A1" s="325" t="s">
        <v>123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1" ht="51.75" customHeight="1" x14ac:dyDescent="0.35">
      <c r="A2" s="383" t="s">
        <v>147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</row>
    <row r="3" spans="1:21" s="108" customFormat="1" ht="43.5" customHeight="1" x14ac:dyDescent="0.25">
      <c r="A3" s="385" t="s">
        <v>122</v>
      </c>
      <c r="B3" s="386" t="s">
        <v>121</v>
      </c>
      <c r="C3" s="304" t="s">
        <v>131</v>
      </c>
      <c r="D3" s="304"/>
      <c r="E3" s="304"/>
      <c r="F3" s="304"/>
      <c r="G3" s="304"/>
      <c r="H3" s="304"/>
      <c r="I3" s="304" t="s">
        <v>130</v>
      </c>
      <c r="J3" s="304"/>
      <c r="K3" s="304"/>
      <c r="L3" s="304"/>
      <c r="M3" s="304"/>
      <c r="N3" s="304"/>
      <c r="O3" s="304" t="s">
        <v>129</v>
      </c>
      <c r="P3" s="304"/>
      <c r="Q3" s="304"/>
      <c r="R3" s="304"/>
      <c r="S3" s="304"/>
      <c r="T3" s="304"/>
      <c r="U3" s="242"/>
    </row>
    <row r="4" spans="1:21" s="108" customFormat="1" ht="54.75" customHeight="1" x14ac:dyDescent="0.25">
      <c r="A4" s="385"/>
      <c r="B4" s="387"/>
      <c r="C4" s="378" t="s">
        <v>6</v>
      </c>
      <c r="D4" s="376" t="s">
        <v>127</v>
      </c>
      <c r="E4" s="377"/>
      <c r="F4" s="376" t="s">
        <v>126</v>
      </c>
      <c r="G4" s="377"/>
      <c r="H4" s="378" t="s">
        <v>9</v>
      </c>
      <c r="I4" s="378" t="s">
        <v>6</v>
      </c>
      <c r="J4" s="376" t="s">
        <v>127</v>
      </c>
      <c r="K4" s="377"/>
      <c r="L4" s="376" t="s">
        <v>126</v>
      </c>
      <c r="M4" s="377"/>
      <c r="N4" s="378" t="s">
        <v>9</v>
      </c>
      <c r="O4" s="378" t="s">
        <v>6</v>
      </c>
      <c r="P4" s="376" t="s">
        <v>127</v>
      </c>
      <c r="Q4" s="377"/>
      <c r="R4" s="376" t="s">
        <v>126</v>
      </c>
      <c r="S4" s="377"/>
      <c r="T4" s="378" t="s">
        <v>9</v>
      </c>
      <c r="U4" s="380" t="s">
        <v>128</v>
      </c>
    </row>
    <row r="5" spans="1:21" s="108" customFormat="1" ht="38.25" customHeight="1" x14ac:dyDescent="0.25">
      <c r="A5" s="385"/>
      <c r="B5" s="388"/>
      <c r="C5" s="379"/>
      <c r="D5" s="240" t="s">
        <v>124</v>
      </c>
      <c r="E5" s="240" t="s">
        <v>125</v>
      </c>
      <c r="F5" s="240" t="s">
        <v>124</v>
      </c>
      <c r="G5" s="240" t="s">
        <v>125</v>
      </c>
      <c r="H5" s="379"/>
      <c r="I5" s="379"/>
      <c r="J5" s="240" t="s">
        <v>124</v>
      </c>
      <c r="K5" s="240" t="s">
        <v>125</v>
      </c>
      <c r="L5" s="240" t="s">
        <v>124</v>
      </c>
      <c r="M5" s="240" t="s">
        <v>125</v>
      </c>
      <c r="N5" s="379"/>
      <c r="O5" s="379"/>
      <c r="P5" s="240" t="s">
        <v>124</v>
      </c>
      <c r="Q5" s="240" t="s">
        <v>125</v>
      </c>
      <c r="R5" s="240" t="s">
        <v>124</v>
      </c>
      <c r="S5" s="240" t="s">
        <v>125</v>
      </c>
      <c r="T5" s="379"/>
      <c r="U5" s="382"/>
    </row>
    <row r="6" spans="1:21" ht="38.25" customHeight="1" x14ac:dyDescent="0.35">
      <c r="A6" s="245">
        <v>1</v>
      </c>
      <c r="B6" s="246" t="s">
        <v>78</v>
      </c>
      <c r="C6" s="109">
        <v>161.04000000000065</v>
      </c>
      <c r="D6" s="109">
        <v>0</v>
      </c>
      <c r="E6" s="109">
        <v>0</v>
      </c>
      <c r="F6" s="109">
        <v>0</v>
      </c>
      <c r="G6" s="109">
        <v>0</v>
      </c>
      <c r="H6" s="109">
        <v>161.04000000000065</v>
      </c>
      <c r="I6" s="109">
        <v>130.80499999999995</v>
      </c>
      <c r="J6" s="109">
        <v>0.16</v>
      </c>
      <c r="K6" s="109">
        <v>0.16</v>
      </c>
      <c r="L6" s="109">
        <v>0</v>
      </c>
      <c r="M6" s="109">
        <v>0</v>
      </c>
      <c r="N6" s="109">
        <v>130.96499999999995</v>
      </c>
      <c r="O6" s="271">
        <v>283.68000000000012</v>
      </c>
      <c r="P6" s="109">
        <v>0.46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576.14500000000066</v>
      </c>
    </row>
    <row r="7" spans="1:21" ht="38.25" customHeight="1" x14ac:dyDescent="0.35">
      <c r="A7" s="245">
        <v>2</v>
      </c>
      <c r="B7" s="246" t="s">
        <v>79</v>
      </c>
      <c r="C7" s="109">
        <v>497.47500000000002</v>
      </c>
      <c r="D7" s="109">
        <v>0</v>
      </c>
      <c r="E7" s="109">
        <v>0</v>
      </c>
      <c r="F7" s="109">
        <v>0</v>
      </c>
      <c r="G7" s="109">
        <v>0</v>
      </c>
      <c r="H7" s="109">
        <v>497.47500000000002</v>
      </c>
      <c r="I7" s="109">
        <v>120.03</v>
      </c>
      <c r="J7" s="109">
        <v>0.878</v>
      </c>
      <c r="K7" s="109">
        <v>0.878</v>
      </c>
      <c r="L7" s="109">
        <v>0</v>
      </c>
      <c r="M7" s="109">
        <v>0</v>
      </c>
      <c r="N7" s="109">
        <v>120.908</v>
      </c>
      <c r="O7" s="271">
        <v>187.64000000000004</v>
      </c>
      <c r="P7" s="109">
        <v>17.309999999999999</v>
      </c>
      <c r="Q7" s="109">
        <v>17.309999999999999</v>
      </c>
      <c r="R7" s="109">
        <v>0</v>
      </c>
      <c r="S7" s="109">
        <v>0</v>
      </c>
      <c r="T7" s="271">
        <v>204.95000000000005</v>
      </c>
      <c r="U7" s="271">
        <v>823.33300000000008</v>
      </c>
    </row>
    <row r="8" spans="1:21" ht="38.25" customHeight="1" x14ac:dyDescent="0.35">
      <c r="A8" s="245">
        <v>3</v>
      </c>
      <c r="B8" s="246" t="s">
        <v>80</v>
      </c>
      <c r="C8" s="109">
        <v>743.9599999999997</v>
      </c>
      <c r="D8" s="109">
        <v>0</v>
      </c>
      <c r="E8" s="109">
        <v>0</v>
      </c>
      <c r="F8" s="109">
        <v>0</v>
      </c>
      <c r="G8" s="109">
        <v>0</v>
      </c>
      <c r="H8" s="109">
        <v>743.9599999999997</v>
      </c>
      <c r="I8" s="109">
        <v>197.33300000000006</v>
      </c>
      <c r="J8" s="109">
        <v>0.88</v>
      </c>
      <c r="K8" s="109">
        <v>0.88</v>
      </c>
      <c r="L8" s="109">
        <v>0</v>
      </c>
      <c r="M8" s="109">
        <v>0</v>
      </c>
      <c r="N8" s="109">
        <v>198.21300000000005</v>
      </c>
      <c r="O8" s="271">
        <v>141.44</v>
      </c>
      <c r="P8" s="109">
        <v>16.2</v>
      </c>
      <c r="Q8" s="109">
        <v>16.2</v>
      </c>
      <c r="R8" s="109">
        <v>0</v>
      </c>
      <c r="S8" s="109">
        <v>0</v>
      </c>
      <c r="T8" s="271">
        <v>157.63999999999999</v>
      </c>
      <c r="U8" s="271">
        <v>1099.8129999999996</v>
      </c>
    </row>
    <row r="9" spans="1:21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142.03400000000008</v>
      </c>
      <c r="J9" s="109">
        <v>7.0000000000000007E-2</v>
      </c>
      <c r="K9" s="109">
        <v>7.0000000000000007E-2</v>
      </c>
      <c r="L9" s="109">
        <v>0</v>
      </c>
      <c r="M9" s="109">
        <v>0</v>
      </c>
      <c r="N9" s="109">
        <v>142.10400000000007</v>
      </c>
      <c r="O9" s="271">
        <v>233.16999999999996</v>
      </c>
      <c r="P9" s="109">
        <v>0</v>
      </c>
      <c r="Q9" s="109">
        <v>0</v>
      </c>
      <c r="R9" s="109">
        <v>0</v>
      </c>
      <c r="S9" s="109">
        <v>0</v>
      </c>
      <c r="T9" s="271">
        <v>233.16999999999996</v>
      </c>
      <c r="U9" s="271">
        <v>375.274</v>
      </c>
    </row>
    <row r="10" spans="1:21" s="111" customFormat="1" ht="38.25" customHeight="1" x14ac:dyDescent="0.4">
      <c r="A10" s="336" t="s">
        <v>82</v>
      </c>
      <c r="B10" s="337"/>
      <c r="C10" s="110">
        <f>SUM(C6:C9)</f>
        <v>1402.4750000000004</v>
      </c>
      <c r="D10" s="110">
        <f t="shared" ref="D10:T10" si="0">SUM(D6:D9)</f>
        <v>0</v>
      </c>
      <c r="E10" s="110">
        <f t="shared" si="0"/>
        <v>0</v>
      </c>
      <c r="F10" s="110">
        <f t="shared" si="0"/>
        <v>0</v>
      </c>
      <c r="G10" s="110">
        <f t="shared" si="0"/>
        <v>0</v>
      </c>
      <c r="H10" s="110">
        <f t="shared" si="0"/>
        <v>1402.4750000000004</v>
      </c>
      <c r="I10" s="110">
        <f t="shared" si="0"/>
        <v>590.20200000000011</v>
      </c>
      <c r="J10" s="110">
        <f t="shared" si="0"/>
        <v>1.9880000000000002</v>
      </c>
      <c r="K10" s="110">
        <f t="shared" si="0"/>
        <v>1.9880000000000002</v>
      </c>
      <c r="L10" s="110">
        <f t="shared" si="0"/>
        <v>0</v>
      </c>
      <c r="M10" s="110">
        <f t="shared" si="0"/>
        <v>0</v>
      </c>
      <c r="N10" s="110">
        <f t="shared" si="0"/>
        <v>592.19000000000005</v>
      </c>
      <c r="O10" s="110">
        <f t="shared" si="0"/>
        <v>845.93000000000018</v>
      </c>
      <c r="P10" s="110">
        <f t="shared" si="0"/>
        <v>33.97</v>
      </c>
      <c r="Q10" s="110">
        <f t="shared" si="0"/>
        <v>33.97</v>
      </c>
      <c r="R10" s="110">
        <f t="shared" si="0"/>
        <v>0</v>
      </c>
      <c r="S10" s="110">
        <f t="shared" si="0"/>
        <v>0</v>
      </c>
      <c r="T10" s="110">
        <f t="shared" si="0"/>
        <v>879.90000000000009</v>
      </c>
      <c r="U10" s="272">
        <f t="shared" ref="U10:U27" si="1">T10+N10+H10</f>
        <v>2874.5650000000005</v>
      </c>
    </row>
    <row r="11" spans="1:21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0</v>
      </c>
      <c r="G11" s="109">
        <v>0</v>
      </c>
      <c r="H11" s="109">
        <v>1653.4899999999991</v>
      </c>
      <c r="I11" s="109">
        <v>121.63300000000001</v>
      </c>
      <c r="J11" s="273">
        <v>0.06</v>
      </c>
      <c r="K11" s="109">
        <v>0.06</v>
      </c>
      <c r="L11" s="109">
        <v>0</v>
      </c>
      <c r="M11" s="109">
        <v>0</v>
      </c>
      <c r="N11" s="109">
        <v>121.69300000000001</v>
      </c>
      <c r="O11" s="271">
        <v>578.91</v>
      </c>
      <c r="P11" s="109">
        <v>31.49</v>
      </c>
      <c r="Q11" s="109">
        <v>31.49</v>
      </c>
      <c r="R11" s="109">
        <v>0</v>
      </c>
      <c r="S11" s="109">
        <v>0</v>
      </c>
      <c r="T11" s="271">
        <v>610.4</v>
      </c>
      <c r="U11" s="271">
        <v>2385.5829999999992</v>
      </c>
    </row>
    <row r="12" spans="1:21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148.31400000000008</v>
      </c>
      <c r="J12" s="273">
        <v>0.52</v>
      </c>
      <c r="K12" s="109">
        <v>0.52</v>
      </c>
      <c r="L12" s="109">
        <v>0</v>
      </c>
      <c r="M12" s="109">
        <v>0</v>
      </c>
      <c r="N12" s="109">
        <v>148.83400000000009</v>
      </c>
      <c r="O12" s="271">
        <v>86.53</v>
      </c>
      <c r="P12" s="109">
        <v>0.67</v>
      </c>
      <c r="Q12" s="109">
        <v>0.67</v>
      </c>
      <c r="R12" s="109">
        <v>0</v>
      </c>
      <c r="S12" s="109">
        <v>0</v>
      </c>
      <c r="T12" s="271">
        <v>87.2</v>
      </c>
      <c r="U12" s="271">
        <v>1259.8039999999999</v>
      </c>
    </row>
    <row r="13" spans="1:21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</v>
      </c>
      <c r="F13" s="109">
        <v>0</v>
      </c>
      <c r="G13" s="109">
        <v>0</v>
      </c>
      <c r="H13" s="109">
        <v>2084.5799999999995</v>
      </c>
      <c r="I13" s="109">
        <v>193.85399999999998</v>
      </c>
      <c r="J13" s="274">
        <v>0.54</v>
      </c>
      <c r="K13" s="109">
        <v>0.54</v>
      </c>
      <c r="L13" s="109">
        <v>0</v>
      </c>
      <c r="M13" s="109">
        <v>0</v>
      </c>
      <c r="N13" s="109">
        <v>194.39399999999998</v>
      </c>
      <c r="O13" s="271">
        <v>352.15999999999991</v>
      </c>
      <c r="P13" s="109">
        <v>31.61</v>
      </c>
      <c r="Q13" s="109">
        <v>31.61</v>
      </c>
      <c r="R13" s="109">
        <v>0</v>
      </c>
      <c r="S13" s="109">
        <v>0</v>
      </c>
      <c r="T13" s="271">
        <v>383.76999999999992</v>
      </c>
      <c r="U13" s="271">
        <v>2662.7439999999992</v>
      </c>
    </row>
    <row r="14" spans="1:21" s="111" customFormat="1" ht="38.25" customHeight="1" x14ac:dyDescent="0.4">
      <c r="A14" s="336" t="s">
        <v>86</v>
      </c>
      <c r="B14" s="337"/>
      <c r="C14" s="110">
        <f>SUM(C11:C13)</f>
        <v>4761.8399999999983</v>
      </c>
      <c r="D14" s="110">
        <f t="shared" ref="D14:T14" si="2">SUM(D11:D13)</f>
        <v>0</v>
      </c>
      <c r="E14" s="110">
        <f t="shared" si="2"/>
        <v>0</v>
      </c>
      <c r="F14" s="110">
        <f t="shared" si="2"/>
        <v>0</v>
      </c>
      <c r="G14" s="110">
        <f t="shared" si="2"/>
        <v>0</v>
      </c>
      <c r="H14" s="110">
        <f t="shared" si="2"/>
        <v>4761.8399999999983</v>
      </c>
      <c r="I14" s="110">
        <f t="shared" si="2"/>
        <v>463.8010000000001</v>
      </c>
      <c r="J14" s="110">
        <f t="shared" si="2"/>
        <v>1.1200000000000001</v>
      </c>
      <c r="K14" s="110">
        <f t="shared" si="2"/>
        <v>1.1200000000000001</v>
      </c>
      <c r="L14" s="110">
        <f t="shared" si="2"/>
        <v>0</v>
      </c>
      <c r="M14" s="110">
        <f t="shared" si="2"/>
        <v>0</v>
      </c>
      <c r="N14" s="110">
        <f t="shared" si="2"/>
        <v>464.92100000000005</v>
      </c>
      <c r="O14" s="110">
        <f t="shared" si="2"/>
        <v>1017.5999999999999</v>
      </c>
      <c r="P14" s="110">
        <f t="shared" si="2"/>
        <v>63.769999999999996</v>
      </c>
      <c r="Q14" s="110">
        <f t="shared" si="2"/>
        <v>63.769999999999996</v>
      </c>
      <c r="R14" s="110">
        <f t="shared" si="2"/>
        <v>0</v>
      </c>
      <c r="S14" s="110">
        <f t="shared" si="2"/>
        <v>0</v>
      </c>
      <c r="T14" s="110">
        <f t="shared" si="2"/>
        <v>1081.3699999999999</v>
      </c>
      <c r="U14" s="272">
        <f t="shared" si="1"/>
        <v>6308.1309999999985</v>
      </c>
    </row>
    <row r="15" spans="1:21" s="112" customFormat="1" ht="38.25" customHeight="1" x14ac:dyDescent="0.35">
      <c r="A15" s="246">
        <v>8</v>
      </c>
      <c r="B15" s="246" t="s">
        <v>88</v>
      </c>
      <c r="C15" s="109">
        <v>1746.6119999999992</v>
      </c>
      <c r="D15" s="109">
        <v>0.17</v>
      </c>
      <c r="E15" s="109">
        <v>0.17</v>
      </c>
      <c r="F15" s="109">
        <v>0</v>
      </c>
      <c r="G15" s="109">
        <v>0</v>
      </c>
      <c r="H15" s="109">
        <v>1746.7819999999992</v>
      </c>
      <c r="I15" s="109">
        <v>111.02000000000002</v>
      </c>
      <c r="J15" s="109">
        <v>0.05</v>
      </c>
      <c r="K15" s="109">
        <v>0.05</v>
      </c>
      <c r="L15" s="109">
        <v>0</v>
      </c>
      <c r="M15" s="109">
        <v>0</v>
      </c>
      <c r="N15" s="109">
        <v>111.07000000000002</v>
      </c>
      <c r="O15" s="271">
        <v>111.39899999999999</v>
      </c>
      <c r="P15" s="109">
        <v>0.23</v>
      </c>
      <c r="Q15" s="109">
        <v>0.23</v>
      </c>
      <c r="R15" s="109">
        <v>0</v>
      </c>
      <c r="S15" s="109">
        <v>0</v>
      </c>
      <c r="T15" s="271">
        <v>111.62899999999999</v>
      </c>
      <c r="U15" s="271">
        <v>1969.4809999999991</v>
      </c>
    </row>
    <row r="16" spans="1:21" ht="38.25" customHeight="1" x14ac:dyDescent="0.35">
      <c r="A16" s="246">
        <v>9</v>
      </c>
      <c r="B16" s="246" t="s">
        <v>120</v>
      </c>
      <c r="C16" s="109">
        <v>199.43399999999986</v>
      </c>
      <c r="D16" s="109">
        <v>0</v>
      </c>
      <c r="E16" s="109">
        <v>0</v>
      </c>
      <c r="F16" s="109">
        <v>0</v>
      </c>
      <c r="G16" s="109">
        <v>0</v>
      </c>
      <c r="H16" s="109">
        <v>199.43399999999986</v>
      </c>
      <c r="I16" s="109">
        <v>22.076999999999991</v>
      </c>
      <c r="J16" s="109">
        <v>0.01</v>
      </c>
      <c r="K16" s="109">
        <v>0.01</v>
      </c>
      <c r="L16" s="109">
        <v>0</v>
      </c>
      <c r="M16" s="109">
        <v>0</v>
      </c>
      <c r="N16" s="109">
        <v>22.086999999999993</v>
      </c>
      <c r="O16" s="271">
        <v>408.27100000000002</v>
      </c>
      <c r="P16" s="109">
        <v>21.93</v>
      </c>
      <c r="Q16" s="109">
        <v>21.93</v>
      </c>
      <c r="R16" s="109">
        <v>0</v>
      </c>
      <c r="S16" s="109">
        <v>0</v>
      </c>
      <c r="T16" s="271">
        <v>430.20100000000002</v>
      </c>
      <c r="U16" s="271">
        <v>651.72199999999987</v>
      </c>
    </row>
    <row r="17" spans="1:21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16.36999999999999</v>
      </c>
      <c r="J17" s="109">
        <v>0.47</v>
      </c>
      <c r="K17" s="109">
        <v>0.47</v>
      </c>
      <c r="L17" s="109">
        <v>0</v>
      </c>
      <c r="M17" s="109">
        <v>0</v>
      </c>
      <c r="N17" s="109">
        <v>16.839999999999989</v>
      </c>
      <c r="O17" s="271">
        <v>194.898</v>
      </c>
      <c r="P17" s="109">
        <v>22.229999999999997</v>
      </c>
      <c r="Q17" s="109">
        <v>22.229999999999997</v>
      </c>
      <c r="R17" s="109">
        <v>0</v>
      </c>
      <c r="S17" s="109">
        <v>0</v>
      </c>
      <c r="T17" s="271">
        <v>217.12799999999999</v>
      </c>
      <c r="U17" s="271">
        <v>903.8329999999994</v>
      </c>
    </row>
    <row r="18" spans="1:21" s="111" customFormat="1" ht="38.25" customHeight="1" x14ac:dyDescent="0.4">
      <c r="A18" s="336" t="s">
        <v>89</v>
      </c>
      <c r="B18" s="337"/>
      <c r="C18" s="110">
        <f>SUM(C15:C17)</f>
        <v>2615.9109999999982</v>
      </c>
      <c r="D18" s="110">
        <f t="shared" ref="D18:T18" si="3">SUM(D15:D17)</f>
        <v>0.17</v>
      </c>
      <c r="E18" s="110">
        <f t="shared" si="3"/>
        <v>0.17</v>
      </c>
      <c r="F18" s="110">
        <f t="shared" si="3"/>
        <v>0</v>
      </c>
      <c r="G18" s="110">
        <f t="shared" si="3"/>
        <v>0</v>
      </c>
      <c r="H18" s="110">
        <f t="shared" si="3"/>
        <v>2616.0809999999983</v>
      </c>
      <c r="I18" s="110">
        <f t="shared" si="3"/>
        <v>149.46699999999998</v>
      </c>
      <c r="J18" s="110">
        <f t="shared" si="3"/>
        <v>0.53</v>
      </c>
      <c r="K18" s="110">
        <f t="shared" si="3"/>
        <v>0.53</v>
      </c>
      <c r="L18" s="110">
        <f t="shared" si="3"/>
        <v>0</v>
      </c>
      <c r="M18" s="110">
        <f t="shared" si="3"/>
        <v>0</v>
      </c>
      <c r="N18" s="110">
        <f t="shared" si="3"/>
        <v>149.99700000000001</v>
      </c>
      <c r="O18" s="110">
        <f t="shared" si="3"/>
        <v>714.56799999999998</v>
      </c>
      <c r="P18" s="110">
        <f t="shared" si="3"/>
        <v>44.39</v>
      </c>
      <c r="Q18" s="110">
        <f t="shared" si="3"/>
        <v>44.39</v>
      </c>
      <c r="R18" s="110">
        <f t="shared" si="3"/>
        <v>0</v>
      </c>
      <c r="S18" s="110">
        <f t="shared" si="3"/>
        <v>0</v>
      </c>
      <c r="T18" s="110">
        <f t="shared" si="3"/>
        <v>758.95800000000008</v>
      </c>
      <c r="U18" s="272">
        <f t="shared" si="1"/>
        <v>3525.0359999999982</v>
      </c>
    </row>
    <row r="19" spans="1:21" ht="38.25" customHeight="1" x14ac:dyDescent="0.35">
      <c r="A19" s="246">
        <v>8</v>
      </c>
      <c r="B19" s="246" t="s">
        <v>91</v>
      </c>
      <c r="C19" s="109">
        <v>1203.5449999999994</v>
      </c>
      <c r="D19" s="109">
        <v>0.85</v>
      </c>
      <c r="E19" s="109">
        <v>0.85</v>
      </c>
      <c r="F19" s="109">
        <v>0</v>
      </c>
      <c r="G19" s="109">
        <v>0</v>
      </c>
      <c r="H19" s="109">
        <v>1204.3949999999993</v>
      </c>
      <c r="I19" s="109">
        <v>152.30100000000002</v>
      </c>
      <c r="J19" s="109">
        <v>0.4</v>
      </c>
      <c r="K19" s="109">
        <v>0.4</v>
      </c>
      <c r="L19" s="109">
        <v>0</v>
      </c>
      <c r="M19" s="109">
        <v>0</v>
      </c>
      <c r="N19" s="109">
        <v>152.70100000000002</v>
      </c>
      <c r="O19" s="271">
        <v>341.93099999999993</v>
      </c>
      <c r="P19" s="109">
        <v>2.71</v>
      </c>
      <c r="Q19" s="109">
        <v>2.71</v>
      </c>
      <c r="R19" s="109">
        <v>0</v>
      </c>
      <c r="S19" s="109">
        <v>0</v>
      </c>
      <c r="T19" s="271">
        <v>344.64099999999991</v>
      </c>
      <c r="U19" s="271">
        <v>1701.7369999999992</v>
      </c>
    </row>
    <row r="20" spans="1:21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50.163000000000018</v>
      </c>
      <c r="J20" s="109">
        <v>0.25</v>
      </c>
      <c r="K20" s="109">
        <v>0.25</v>
      </c>
      <c r="L20" s="109">
        <v>0</v>
      </c>
      <c r="M20" s="109">
        <v>0</v>
      </c>
      <c r="N20" s="109">
        <v>50.413000000000018</v>
      </c>
      <c r="O20" s="271">
        <v>266.5</v>
      </c>
      <c r="P20" s="109">
        <v>0</v>
      </c>
      <c r="Q20" s="109">
        <v>0</v>
      </c>
      <c r="R20" s="109">
        <v>0</v>
      </c>
      <c r="S20" s="109">
        <v>0</v>
      </c>
      <c r="T20" s="271">
        <v>266.5</v>
      </c>
      <c r="U20" s="271">
        <v>459.60299999999989</v>
      </c>
    </row>
    <row r="21" spans="1:21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15.600000000000005</v>
      </c>
      <c r="J21" s="109">
        <v>0</v>
      </c>
      <c r="K21" s="109">
        <v>0</v>
      </c>
      <c r="L21" s="109">
        <v>0</v>
      </c>
      <c r="M21" s="109">
        <v>0</v>
      </c>
      <c r="N21" s="109">
        <v>15.600000000000005</v>
      </c>
      <c r="O21" s="271">
        <v>671.51</v>
      </c>
      <c r="P21" s="109">
        <v>0.3</v>
      </c>
      <c r="Q21" s="109">
        <v>0.3</v>
      </c>
      <c r="R21" s="109">
        <v>0</v>
      </c>
      <c r="S21" s="109">
        <v>0</v>
      </c>
      <c r="T21" s="271">
        <v>671.81</v>
      </c>
      <c r="U21" s="271">
        <v>714.47999999999979</v>
      </c>
    </row>
    <row r="22" spans="1:21" s="111" customFormat="1" ht="38.25" customHeight="1" x14ac:dyDescent="0.4">
      <c r="A22" s="246">
        <v>11</v>
      </c>
      <c r="B22" s="246" t="s">
        <v>93</v>
      </c>
      <c r="C22" s="109">
        <v>1172.9619999999998</v>
      </c>
      <c r="D22" s="109">
        <v>9.18</v>
      </c>
      <c r="E22" s="109">
        <v>9.18</v>
      </c>
      <c r="F22" s="109">
        <v>0</v>
      </c>
      <c r="G22" s="109">
        <v>0</v>
      </c>
      <c r="H22" s="109">
        <v>1182.1419999999998</v>
      </c>
      <c r="I22" s="109">
        <v>15.293999999999997</v>
      </c>
      <c r="J22" s="109">
        <v>0.32</v>
      </c>
      <c r="K22" s="109">
        <v>0.32</v>
      </c>
      <c r="L22" s="109">
        <v>0</v>
      </c>
      <c r="M22" s="109">
        <v>0</v>
      </c>
      <c r="N22" s="109">
        <v>15.613999999999997</v>
      </c>
      <c r="O22" s="271">
        <v>167.285</v>
      </c>
      <c r="P22" s="109">
        <v>0</v>
      </c>
      <c r="Q22" s="109">
        <v>0</v>
      </c>
      <c r="R22" s="109">
        <v>0</v>
      </c>
      <c r="S22" s="109">
        <v>0</v>
      </c>
      <c r="T22" s="271">
        <v>167.285</v>
      </c>
      <c r="U22" s="271">
        <v>1365.0409999999999</v>
      </c>
    </row>
    <row r="23" spans="1:21" s="111" customFormat="1" ht="38.25" customHeight="1" x14ac:dyDescent="0.4">
      <c r="A23" s="340" t="s">
        <v>94</v>
      </c>
      <c r="B23" s="340"/>
      <c r="C23" s="110">
        <f>SUM(C19:C22)</f>
        <v>2546.2669999999989</v>
      </c>
      <c r="D23" s="110">
        <f t="shared" ref="D23:T23" si="4">SUM(D19:D22)</f>
        <v>10.029999999999999</v>
      </c>
      <c r="E23" s="110">
        <f t="shared" si="4"/>
        <v>10.029999999999999</v>
      </c>
      <c r="F23" s="110">
        <f t="shared" si="4"/>
        <v>0</v>
      </c>
      <c r="G23" s="110">
        <f t="shared" si="4"/>
        <v>0</v>
      </c>
      <c r="H23" s="110">
        <f t="shared" si="4"/>
        <v>2556.2969999999987</v>
      </c>
      <c r="I23" s="110">
        <f t="shared" si="4"/>
        <v>233.358</v>
      </c>
      <c r="J23" s="110">
        <f t="shared" si="4"/>
        <v>0.97</v>
      </c>
      <c r="K23" s="110">
        <f t="shared" si="4"/>
        <v>0.97</v>
      </c>
      <c r="L23" s="110">
        <f t="shared" si="4"/>
        <v>0</v>
      </c>
      <c r="M23" s="110">
        <f t="shared" si="4"/>
        <v>0</v>
      </c>
      <c r="N23" s="110">
        <f t="shared" si="4"/>
        <v>234.32800000000003</v>
      </c>
      <c r="O23" s="110">
        <f t="shared" si="4"/>
        <v>1447.2259999999999</v>
      </c>
      <c r="P23" s="110">
        <f t="shared" si="4"/>
        <v>3.01</v>
      </c>
      <c r="Q23" s="110">
        <f t="shared" si="4"/>
        <v>3.01</v>
      </c>
      <c r="R23" s="110">
        <f t="shared" si="4"/>
        <v>0</v>
      </c>
      <c r="S23" s="110">
        <f t="shared" si="4"/>
        <v>0</v>
      </c>
      <c r="T23" s="110">
        <f t="shared" si="4"/>
        <v>1450.2359999999999</v>
      </c>
      <c r="U23" s="272">
        <f t="shared" si="1"/>
        <v>4240.860999999999</v>
      </c>
    </row>
    <row r="24" spans="1:21" s="145" customFormat="1" ht="38.25" customHeight="1" x14ac:dyDescent="0.4">
      <c r="A24" s="336" t="s">
        <v>95</v>
      </c>
      <c r="B24" s="337"/>
      <c r="C24" s="110">
        <f>C23+C18+C14+C10</f>
        <v>11326.492999999997</v>
      </c>
      <c r="D24" s="110">
        <f t="shared" ref="D24:U24" si="5">D23+D18+D14+D10</f>
        <v>10.199999999999999</v>
      </c>
      <c r="E24" s="110">
        <f t="shared" si="5"/>
        <v>10.199999999999999</v>
      </c>
      <c r="F24" s="110">
        <f t="shared" si="5"/>
        <v>0</v>
      </c>
      <c r="G24" s="110">
        <f t="shared" si="5"/>
        <v>0</v>
      </c>
      <c r="H24" s="110">
        <f t="shared" si="5"/>
        <v>11336.692999999996</v>
      </c>
      <c r="I24" s="110">
        <f t="shared" si="5"/>
        <v>1436.8280000000002</v>
      </c>
      <c r="J24" s="110">
        <f t="shared" si="5"/>
        <v>4.6080000000000005</v>
      </c>
      <c r="K24" s="110">
        <f t="shared" si="5"/>
        <v>4.6080000000000005</v>
      </c>
      <c r="L24" s="110">
        <f t="shared" si="5"/>
        <v>0</v>
      </c>
      <c r="M24" s="110">
        <f t="shared" si="5"/>
        <v>0</v>
      </c>
      <c r="N24" s="110">
        <f t="shared" si="5"/>
        <v>1441.4360000000001</v>
      </c>
      <c r="O24" s="110">
        <f t="shared" si="5"/>
        <v>4025.3240000000001</v>
      </c>
      <c r="P24" s="110">
        <f t="shared" si="5"/>
        <v>145.13999999999999</v>
      </c>
      <c r="Q24" s="110">
        <f t="shared" si="5"/>
        <v>145.13999999999999</v>
      </c>
      <c r="R24" s="110">
        <f t="shared" si="5"/>
        <v>0</v>
      </c>
      <c r="S24" s="110">
        <f t="shared" si="5"/>
        <v>0</v>
      </c>
      <c r="T24" s="110">
        <f t="shared" si="5"/>
        <v>4170.4639999999999</v>
      </c>
      <c r="U24" s="110">
        <f t="shared" si="5"/>
        <v>16948.592999999993</v>
      </c>
    </row>
    <row r="25" spans="1:21" ht="38.25" customHeight="1" x14ac:dyDescent="0.35">
      <c r="A25" s="246">
        <v>15</v>
      </c>
      <c r="B25" s="246" t="s">
        <v>96</v>
      </c>
      <c r="C25" s="109">
        <v>1183.6419999999994</v>
      </c>
      <c r="D25" s="109">
        <v>6.09</v>
      </c>
      <c r="E25" s="109">
        <v>6.09</v>
      </c>
      <c r="F25" s="109">
        <v>0</v>
      </c>
      <c r="G25" s="109">
        <v>0</v>
      </c>
      <c r="H25" s="109">
        <v>1189.7319999999993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271">
        <v>129.56</v>
      </c>
      <c r="P25" s="109">
        <v>0</v>
      </c>
      <c r="Q25" s="109">
        <v>0</v>
      </c>
      <c r="R25" s="109">
        <v>0</v>
      </c>
      <c r="S25" s="109">
        <v>0</v>
      </c>
      <c r="T25" s="271">
        <v>129.56</v>
      </c>
      <c r="U25" s="271">
        <v>1319.2919999999992</v>
      </c>
    </row>
    <row r="26" spans="1:21" s="111" customFormat="1" ht="38.25" customHeight="1" x14ac:dyDescent="0.4">
      <c r="A26" s="246">
        <v>16</v>
      </c>
      <c r="B26" s="246" t="s">
        <v>97</v>
      </c>
      <c r="C26" s="109">
        <v>10298.186999999993</v>
      </c>
      <c r="D26" s="109">
        <v>6.12</v>
      </c>
      <c r="E26" s="109">
        <v>6.12</v>
      </c>
      <c r="F26" s="109">
        <v>0</v>
      </c>
      <c r="G26" s="109">
        <v>0</v>
      </c>
      <c r="H26" s="109">
        <v>10304.306999999993</v>
      </c>
      <c r="I26" s="109">
        <v>385.03499999999991</v>
      </c>
      <c r="J26" s="109">
        <v>5.16</v>
      </c>
      <c r="K26" s="109">
        <v>5.16</v>
      </c>
      <c r="L26" s="109">
        <v>0</v>
      </c>
      <c r="M26" s="109">
        <v>0</v>
      </c>
      <c r="N26" s="109">
        <v>390.19499999999994</v>
      </c>
      <c r="O26" s="271">
        <v>75.350000000000009</v>
      </c>
      <c r="P26" s="109">
        <v>0</v>
      </c>
      <c r="Q26" s="109">
        <v>0</v>
      </c>
      <c r="R26" s="109">
        <v>45.21</v>
      </c>
      <c r="S26" s="109">
        <v>45.21</v>
      </c>
      <c r="T26" s="271">
        <v>30.140000000000008</v>
      </c>
      <c r="U26" s="271">
        <v>10724.641999999993</v>
      </c>
    </row>
    <row r="27" spans="1:21" s="111" customFormat="1" ht="38.25" customHeight="1" x14ac:dyDescent="0.4">
      <c r="A27" s="340" t="s">
        <v>98</v>
      </c>
      <c r="B27" s="340"/>
      <c r="C27" s="110">
        <f>SUM(C25:C26)</f>
        <v>11481.828999999992</v>
      </c>
      <c r="D27" s="110">
        <f t="shared" ref="D27:T27" si="6">SUM(D25:D26)</f>
        <v>12.21</v>
      </c>
      <c r="E27" s="110">
        <f t="shared" si="6"/>
        <v>12.21</v>
      </c>
      <c r="F27" s="110">
        <f t="shared" si="6"/>
        <v>0</v>
      </c>
      <c r="G27" s="110">
        <f t="shared" si="6"/>
        <v>0</v>
      </c>
      <c r="H27" s="110">
        <f t="shared" si="6"/>
        <v>11494.038999999993</v>
      </c>
      <c r="I27" s="110">
        <f t="shared" si="6"/>
        <v>385.03499999999991</v>
      </c>
      <c r="J27" s="110">
        <f t="shared" si="6"/>
        <v>5.16</v>
      </c>
      <c r="K27" s="110">
        <f t="shared" si="6"/>
        <v>5.16</v>
      </c>
      <c r="L27" s="110">
        <f t="shared" si="6"/>
        <v>0</v>
      </c>
      <c r="M27" s="110">
        <f t="shared" si="6"/>
        <v>0</v>
      </c>
      <c r="N27" s="110">
        <f t="shared" si="6"/>
        <v>390.19499999999994</v>
      </c>
      <c r="O27" s="110">
        <f t="shared" si="6"/>
        <v>204.91000000000003</v>
      </c>
      <c r="P27" s="110">
        <f t="shared" si="6"/>
        <v>0</v>
      </c>
      <c r="Q27" s="110">
        <f t="shared" si="6"/>
        <v>0</v>
      </c>
      <c r="R27" s="110">
        <f t="shared" si="6"/>
        <v>45.21</v>
      </c>
      <c r="S27" s="110">
        <f t="shared" si="6"/>
        <v>45.21</v>
      </c>
      <c r="T27" s="110">
        <f t="shared" si="6"/>
        <v>159.70000000000002</v>
      </c>
      <c r="U27" s="272">
        <f t="shared" si="1"/>
        <v>12043.933999999994</v>
      </c>
    </row>
    <row r="28" spans="1:21" ht="38.25" customHeight="1" x14ac:dyDescent="0.35">
      <c r="A28" s="246">
        <v>17</v>
      </c>
      <c r="B28" s="246" t="s">
        <v>99</v>
      </c>
      <c r="C28" s="109">
        <v>4464.3330000000014</v>
      </c>
      <c r="D28" s="109">
        <v>10.6</v>
      </c>
      <c r="E28" s="109">
        <v>10.6</v>
      </c>
      <c r="F28" s="109">
        <v>0</v>
      </c>
      <c r="G28" s="109">
        <v>0</v>
      </c>
      <c r="H28" s="109">
        <v>4412.2130000000016</v>
      </c>
      <c r="I28" s="109">
        <v>71.69</v>
      </c>
      <c r="J28" s="109">
        <v>0</v>
      </c>
      <c r="K28" s="109">
        <v>0</v>
      </c>
      <c r="L28" s="109">
        <v>0</v>
      </c>
      <c r="M28" s="109">
        <v>0</v>
      </c>
      <c r="N28" s="109">
        <v>71.69</v>
      </c>
      <c r="O28" s="271">
        <v>138.08000000000001</v>
      </c>
      <c r="P28" s="109">
        <v>0</v>
      </c>
      <c r="Q28" s="109">
        <v>0</v>
      </c>
      <c r="R28" s="109">
        <v>0</v>
      </c>
      <c r="S28" s="109">
        <v>0</v>
      </c>
      <c r="T28" s="271">
        <v>138.08000000000001</v>
      </c>
      <c r="U28" s="271">
        <v>4621.9830000000011</v>
      </c>
    </row>
    <row r="29" spans="1:21" ht="38.25" customHeight="1" x14ac:dyDescent="0.35">
      <c r="A29" s="246">
        <v>18</v>
      </c>
      <c r="B29" s="246" t="s">
        <v>100</v>
      </c>
      <c r="C29" s="109">
        <v>5890.1140000000014</v>
      </c>
      <c r="D29" s="109">
        <v>8.7200000000000006</v>
      </c>
      <c r="E29" s="109">
        <v>8.7200000000000006</v>
      </c>
      <c r="F29" s="109">
        <v>0</v>
      </c>
      <c r="G29" s="109">
        <v>0</v>
      </c>
      <c r="H29" s="109">
        <v>6028.8940000000021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271">
        <v>0.22</v>
      </c>
      <c r="P29" s="109">
        <v>0</v>
      </c>
      <c r="Q29" s="109">
        <v>0</v>
      </c>
      <c r="R29" s="109">
        <v>0</v>
      </c>
      <c r="S29" s="109">
        <v>0</v>
      </c>
      <c r="T29" s="271">
        <v>0.22</v>
      </c>
      <c r="U29" s="271">
        <v>6029.1140000000023</v>
      </c>
    </row>
    <row r="30" spans="1:21" s="111" customFormat="1" ht="38.25" customHeight="1" x14ac:dyDescent="0.4">
      <c r="A30" s="246">
        <v>19</v>
      </c>
      <c r="B30" s="246" t="s">
        <v>101</v>
      </c>
      <c r="C30" s="109">
        <v>3074.0629999999996</v>
      </c>
      <c r="D30" s="109">
        <v>2.89</v>
      </c>
      <c r="E30" s="109">
        <v>2.89</v>
      </c>
      <c r="F30" s="109">
        <v>3.38</v>
      </c>
      <c r="G30" s="109">
        <v>3.38</v>
      </c>
      <c r="H30" s="109">
        <v>3073.5729999999994</v>
      </c>
      <c r="I30" s="109">
        <v>3.1600000000000037</v>
      </c>
      <c r="J30" s="109">
        <v>0</v>
      </c>
      <c r="K30" s="109">
        <v>0</v>
      </c>
      <c r="L30" s="109">
        <v>0</v>
      </c>
      <c r="M30" s="109">
        <v>0</v>
      </c>
      <c r="N30" s="109">
        <v>3.1600000000000037</v>
      </c>
      <c r="O30" s="271">
        <v>128.47999999999999</v>
      </c>
      <c r="P30" s="109">
        <v>0</v>
      </c>
      <c r="Q30" s="109">
        <v>0</v>
      </c>
      <c r="R30" s="109">
        <v>0</v>
      </c>
      <c r="S30" s="109">
        <v>0</v>
      </c>
      <c r="T30" s="271">
        <v>128.47999999999999</v>
      </c>
      <c r="U30" s="271">
        <v>3205.2129999999993</v>
      </c>
    </row>
    <row r="31" spans="1:21" ht="38.25" customHeight="1" x14ac:dyDescent="0.35">
      <c r="A31" s="246">
        <v>20</v>
      </c>
      <c r="B31" s="246" t="s">
        <v>102</v>
      </c>
      <c r="C31" s="109">
        <v>4436.0199999999995</v>
      </c>
      <c r="D31" s="109">
        <v>2.42</v>
      </c>
      <c r="E31" s="109">
        <v>2.42</v>
      </c>
      <c r="F31" s="109">
        <v>0</v>
      </c>
      <c r="G31" s="109">
        <v>0</v>
      </c>
      <c r="H31" s="109">
        <v>4371.0999999999995</v>
      </c>
      <c r="I31" s="109">
        <v>133.84</v>
      </c>
      <c r="J31" s="109">
        <v>1.4</v>
      </c>
      <c r="K31" s="109">
        <v>1.4</v>
      </c>
      <c r="L31" s="109">
        <v>0</v>
      </c>
      <c r="M31" s="109">
        <v>0</v>
      </c>
      <c r="N31" s="109">
        <v>135.24</v>
      </c>
      <c r="O31" s="271">
        <v>271.04999999999995</v>
      </c>
      <c r="P31" s="109">
        <v>0</v>
      </c>
      <c r="Q31" s="109">
        <v>0</v>
      </c>
      <c r="R31" s="109">
        <v>27.41</v>
      </c>
      <c r="S31" s="109">
        <v>27.41</v>
      </c>
      <c r="T31" s="271">
        <v>243.63999999999996</v>
      </c>
      <c r="U31" s="271">
        <v>4749.9799999999996</v>
      </c>
    </row>
    <row r="32" spans="1:21" s="111" customFormat="1" ht="38.25" customHeight="1" x14ac:dyDescent="0.4">
      <c r="A32" s="340" t="s">
        <v>99</v>
      </c>
      <c r="B32" s="340"/>
      <c r="C32" s="110">
        <f>SUM(C28:C31)</f>
        <v>17864.530000000002</v>
      </c>
      <c r="D32" s="110">
        <f t="shared" ref="D32:U32" si="7">SUM(D28:D31)</f>
        <v>24.630000000000003</v>
      </c>
      <c r="E32" s="110">
        <f t="shared" si="7"/>
        <v>24.630000000000003</v>
      </c>
      <c r="F32" s="110">
        <f t="shared" si="7"/>
        <v>3.38</v>
      </c>
      <c r="G32" s="110">
        <f t="shared" si="7"/>
        <v>3.38</v>
      </c>
      <c r="H32" s="110">
        <f t="shared" si="7"/>
        <v>17885.780000000002</v>
      </c>
      <c r="I32" s="110">
        <f t="shared" si="7"/>
        <v>208.69</v>
      </c>
      <c r="J32" s="110">
        <f t="shared" si="7"/>
        <v>1.4</v>
      </c>
      <c r="K32" s="110">
        <f t="shared" si="7"/>
        <v>1.4</v>
      </c>
      <c r="L32" s="110">
        <f t="shared" si="7"/>
        <v>0</v>
      </c>
      <c r="M32" s="110">
        <f t="shared" si="7"/>
        <v>0</v>
      </c>
      <c r="N32" s="110">
        <f t="shared" si="7"/>
        <v>210.09</v>
      </c>
      <c r="O32" s="110">
        <f t="shared" si="7"/>
        <v>537.82999999999993</v>
      </c>
      <c r="P32" s="110">
        <f t="shared" si="7"/>
        <v>0</v>
      </c>
      <c r="Q32" s="110">
        <f t="shared" si="7"/>
        <v>0</v>
      </c>
      <c r="R32" s="110">
        <f t="shared" si="7"/>
        <v>27.41</v>
      </c>
      <c r="S32" s="110">
        <f t="shared" si="7"/>
        <v>27.41</v>
      </c>
      <c r="T32" s="110">
        <f t="shared" si="7"/>
        <v>510.41999999999996</v>
      </c>
      <c r="U32" s="110">
        <f t="shared" si="7"/>
        <v>18606.29</v>
      </c>
    </row>
    <row r="33" spans="1:21" ht="38.25" customHeight="1" x14ac:dyDescent="0.35">
      <c r="A33" s="246">
        <v>21</v>
      </c>
      <c r="B33" s="246" t="s">
        <v>103</v>
      </c>
      <c r="C33" s="109">
        <v>5866.1100000000015</v>
      </c>
      <c r="D33" s="109">
        <v>5.34</v>
      </c>
      <c r="E33" s="109">
        <v>5.34</v>
      </c>
      <c r="F33" s="109">
        <v>0</v>
      </c>
      <c r="G33" s="109">
        <v>0</v>
      </c>
      <c r="H33" s="109">
        <v>5871.4500000000016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271">
        <v>0</v>
      </c>
      <c r="P33" s="109">
        <v>0</v>
      </c>
      <c r="Q33" s="109">
        <v>0</v>
      </c>
      <c r="R33" s="109">
        <v>0</v>
      </c>
      <c r="S33" s="109">
        <v>0</v>
      </c>
      <c r="T33" s="271">
        <v>0</v>
      </c>
      <c r="U33" s="271">
        <v>5871.4500000000016</v>
      </c>
    </row>
    <row r="34" spans="1:21" ht="38.25" customHeight="1" x14ac:dyDescent="0.35">
      <c r="A34" s="246">
        <v>22</v>
      </c>
      <c r="B34" s="246" t="s">
        <v>104</v>
      </c>
      <c r="C34" s="109">
        <v>4624.9050000000007</v>
      </c>
      <c r="D34" s="109">
        <v>20.13</v>
      </c>
      <c r="E34" s="109">
        <v>20.13</v>
      </c>
      <c r="F34" s="109">
        <v>0</v>
      </c>
      <c r="G34" s="109">
        <v>0</v>
      </c>
      <c r="H34" s="109">
        <v>4645.0350000000008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16.43</v>
      </c>
      <c r="P34" s="109">
        <v>0</v>
      </c>
      <c r="Q34" s="109">
        <v>0</v>
      </c>
      <c r="R34" s="109">
        <v>0</v>
      </c>
      <c r="S34" s="109">
        <v>0</v>
      </c>
      <c r="T34" s="271">
        <v>16.43</v>
      </c>
      <c r="U34" s="271">
        <v>4661.5650000000014</v>
      </c>
    </row>
    <row r="35" spans="1:21" s="111" customFormat="1" ht="38.25" customHeight="1" x14ac:dyDescent="0.4">
      <c r="A35" s="246">
        <v>23</v>
      </c>
      <c r="B35" s="246" t="s">
        <v>105</v>
      </c>
      <c r="C35" s="109">
        <v>19366.870000000003</v>
      </c>
      <c r="D35" s="109">
        <v>0.1</v>
      </c>
      <c r="E35" s="109">
        <v>0.1</v>
      </c>
      <c r="F35" s="109">
        <v>0</v>
      </c>
      <c r="G35" s="109">
        <v>0</v>
      </c>
      <c r="H35" s="109">
        <v>19366.97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0</v>
      </c>
      <c r="P35" s="109">
        <v>0</v>
      </c>
      <c r="Q35" s="109">
        <v>0</v>
      </c>
      <c r="R35" s="109">
        <v>0</v>
      </c>
      <c r="S35" s="109">
        <v>0</v>
      </c>
      <c r="T35" s="271">
        <v>0</v>
      </c>
      <c r="U35" s="271">
        <v>19375.47</v>
      </c>
    </row>
    <row r="36" spans="1:21" s="111" customFormat="1" ht="38.25" customHeight="1" x14ac:dyDescent="0.4">
      <c r="A36" s="246">
        <v>24</v>
      </c>
      <c r="B36" s="246" t="s">
        <v>106</v>
      </c>
      <c r="C36" s="109">
        <v>7007.5999999999985</v>
      </c>
      <c r="D36" s="109">
        <v>0.72</v>
      </c>
      <c r="E36" s="109">
        <v>0.72</v>
      </c>
      <c r="F36" s="109">
        <v>0</v>
      </c>
      <c r="G36" s="109">
        <v>0</v>
      </c>
      <c r="H36" s="109">
        <v>7008.3199999999988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7011.4199999999992</v>
      </c>
    </row>
    <row r="37" spans="1:21" s="111" customFormat="1" ht="38.25" customHeight="1" x14ac:dyDescent="0.4">
      <c r="A37" s="340" t="s">
        <v>107</v>
      </c>
      <c r="B37" s="340"/>
      <c r="C37" s="110">
        <f>SUM(C33:C36)</f>
        <v>36865.485000000001</v>
      </c>
      <c r="D37" s="110">
        <f t="shared" ref="D37:U37" si="8">SUM(D33:D36)</f>
        <v>26.29</v>
      </c>
      <c r="E37" s="110">
        <f t="shared" si="8"/>
        <v>26.29</v>
      </c>
      <c r="F37" s="110">
        <f t="shared" si="8"/>
        <v>0</v>
      </c>
      <c r="G37" s="110">
        <f t="shared" si="8"/>
        <v>0</v>
      </c>
      <c r="H37" s="110">
        <f t="shared" si="8"/>
        <v>36891.775000000001</v>
      </c>
      <c r="I37" s="110">
        <f t="shared" si="8"/>
        <v>8.6</v>
      </c>
      <c r="J37" s="110">
        <f t="shared" si="8"/>
        <v>0</v>
      </c>
      <c r="K37" s="110">
        <f t="shared" si="8"/>
        <v>0</v>
      </c>
      <c r="L37" s="110">
        <f t="shared" si="8"/>
        <v>0</v>
      </c>
      <c r="M37" s="110">
        <f t="shared" si="8"/>
        <v>0</v>
      </c>
      <c r="N37" s="110">
        <f t="shared" si="8"/>
        <v>8.6</v>
      </c>
      <c r="O37" s="110">
        <f t="shared" si="8"/>
        <v>19.53</v>
      </c>
      <c r="P37" s="110">
        <f t="shared" si="8"/>
        <v>0</v>
      </c>
      <c r="Q37" s="110">
        <f t="shared" si="8"/>
        <v>0</v>
      </c>
      <c r="R37" s="110">
        <f t="shared" si="8"/>
        <v>0</v>
      </c>
      <c r="S37" s="110">
        <f t="shared" si="8"/>
        <v>0</v>
      </c>
      <c r="T37" s="110">
        <f t="shared" si="8"/>
        <v>19.53</v>
      </c>
      <c r="U37" s="110">
        <f t="shared" si="8"/>
        <v>36919.905000000006</v>
      </c>
    </row>
    <row r="38" spans="1:21" s="145" customFormat="1" ht="38.25" customHeight="1" x14ac:dyDescent="0.4">
      <c r="A38" s="340" t="s">
        <v>108</v>
      </c>
      <c r="B38" s="340"/>
      <c r="C38" s="110">
        <f>C37+C32+C27</f>
        <v>66211.843999999997</v>
      </c>
      <c r="D38" s="110">
        <f t="shared" ref="D38:U38" si="9">D37+D32+D27</f>
        <v>63.13</v>
      </c>
      <c r="E38" s="110">
        <f t="shared" si="9"/>
        <v>63.13</v>
      </c>
      <c r="F38" s="110">
        <f t="shared" si="9"/>
        <v>3.38</v>
      </c>
      <c r="G38" s="110">
        <f t="shared" si="9"/>
        <v>3.38</v>
      </c>
      <c r="H38" s="110">
        <f t="shared" si="9"/>
        <v>66271.593999999997</v>
      </c>
      <c r="I38" s="110">
        <f t="shared" si="9"/>
        <v>602.32499999999993</v>
      </c>
      <c r="J38" s="110">
        <f t="shared" si="9"/>
        <v>6.5600000000000005</v>
      </c>
      <c r="K38" s="110">
        <f t="shared" si="9"/>
        <v>6.5600000000000005</v>
      </c>
      <c r="L38" s="110">
        <f t="shared" si="9"/>
        <v>0</v>
      </c>
      <c r="M38" s="110">
        <f t="shared" si="9"/>
        <v>0</v>
      </c>
      <c r="N38" s="110">
        <f t="shared" si="9"/>
        <v>608.88499999999999</v>
      </c>
      <c r="O38" s="110">
        <f t="shared" si="9"/>
        <v>762.27</v>
      </c>
      <c r="P38" s="110">
        <f t="shared" si="9"/>
        <v>0</v>
      </c>
      <c r="Q38" s="110">
        <f t="shared" si="9"/>
        <v>0</v>
      </c>
      <c r="R38" s="110">
        <f t="shared" si="9"/>
        <v>72.62</v>
      </c>
      <c r="S38" s="110">
        <f t="shared" si="9"/>
        <v>72.62</v>
      </c>
      <c r="T38" s="110">
        <f t="shared" si="9"/>
        <v>689.65</v>
      </c>
      <c r="U38" s="110">
        <f t="shared" si="9"/>
        <v>67570.129000000001</v>
      </c>
    </row>
    <row r="39" spans="1:21" ht="38.25" customHeight="1" x14ac:dyDescent="0.35">
      <c r="A39" s="246">
        <v>25</v>
      </c>
      <c r="B39" s="246" t="s">
        <v>109</v>
      </c>
      <c r="C39" s="109">
        <v>13785.088000000002</v>
      </c>
      <c r="D39" s="109">
        <v>23.57</v>
      </c>
      <c r="E39" s="109">
        <v>23.57</v>
      </c>
      <c r="F39" s="109">
        <v>0</v>
      </c>
      <c r="G39" s="109">
        <v>0</v>
      </c>
      <c r="H39" s="109">
        <v>13808.658000000001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271">
        <v>0</v>
      </c>
      <c r="P39" s="109">
        <v>0</v>
      </c>
      <c r="Q39" s="109">
        <v>0</v>
      </c>
      <c r="R39" s="109">
        <v>0</v>
      </c>
      <c r="S39" s="109">
        <v>0</v>
      </c>
      <c r="T39" s="271">
        <v>0</v>
      </c>
      <c r="U39" s="271">
        <v>13808.658000000001</v>
      </c>
    </row>
    <row r="40" spans="1:21" ht="38.25" customHeight="1" x14ac:dyDescent="0.35">
      <c r="A40" s="246">
        <v>26</v>
      </c>
      <c r="B40" s="246" t="s">
        <v>110</v>
      </c>
      <c r="C40" s="109">
        <v>10109.715999999991</v>
      </c>
      <c r="D40" s="109">
        <v>59.99</v>
      </c>
      <c r="E40" s="109">
        <v>59.99</v>
      </c>
      <c r="F40" s="109">
        <v>0</v>
      </c>
      <c r="G40" s="109">
        <v>0</v>
      </c>
      <c r="H40" s="109">
        <v>10169.705999999991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0</v>
      </c>
      <c r="Q40" s="109">
        <v>0</v>
      </c>
      <c r="R40" s="109">
        <v>0</v>
      </c>
      <c r="S40" s="109">
        <v>0</v>
      </c>
      <c r="T40" s="271">
        <v>0</v>
      </c>
      <c r="U40" s="271">
        <v>10169.705999999991</v>
      </c>
    </row>
    <row r="41" spans="1:21" s="111" customFormat="1" ht="38.25" customHeight="1" x14ac:dyDescent="0.4">
      <c r="A41" s="246">
        <v>27</v>
      </c>
      <c r="B41" s="246" t="s">
        <v>111</v>
      </c>
      <c r="C41" s="109">
        <v>23873.914000000001</v>
      </c>
      <c r="D41" s="109">
        <v>11.32</v>
      </c>
      <c r="E41" s="109">
        <v>11.32</v>
      </c>
      <c r="F41" s="109">
        <v>0</v>
      </c>
      <c r="G41" s="109">
        <v>0</v>
      </c>
      <c r="H41" s="109">
        <v>23885.234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0</v>
      </c>
      <c r="Q41" s="109">
        <v>0</v>
      </c>
      <c r="R41" s="109">
        <v>0</v>
      </c>
      <c r="S41" s="109">
        <v>0</v>
      </c>
      <c r="T41" s="271">
        <v>0</v>
      </c>
      <c r="U41" s="271">
        <v>23885.234</v>
      </c>
    </row>
    <row r="42" spans="1:21" ht="38.25" customHeight="1" x14ac:dyDescent="0.35">
      <c r="A42" s="246">
        <v>28</v>
      </c>
      <c r="B42" s="246" t="s">
        <v>112</v>
      </c>
      <c r="C42" s="109">
        <v>2286.4630000000002</v>
      </c>
      <c r="D42" s="109">
        <v>7.84</v>
      </c>
      <c r="E42" s="109">
        <v>7.84</v>
      </c>
      <c r="F42" s="109">
        <v>0</v>
      </c>
      <c r="G42" s="109">
        <v>0</v>
      </c>
      <c r="H42" s="109">
        <v>2294.3030000000003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0</v>
      </c>
      <c r="Q42" s="109">
        <v>0</v>
      </c>
      <c r="R42" s="109">
        <v>0</v>
      </c>
      <c r="S42" s="109">
        <v>0</v>
      </c>
      <c r="T42" s="271">
        <v>0</v>
      </c>
      <c r="U42" s="271">
        <v>2294.3030000000003</v>
      </c>
    </row>
    <row r="43" spans="1:21" s="111" customFormat="1" ht="38.25" customHeight="1" x14ac:dyDescent="0.4">
      <c r="A43" s="340" t="s">
        <v>109</v>
      </c>
      <c r="B43" s="340"/>
      <c r="C43" s="110">
        <f>SUM(C39:C42)</f>
        <v>50055.180999999997</v>
      </c>
      <c r="D43" s="110">
        <f t="shared" ref="D43:U43" si="10">SUM(D39:D42)</f>
        <v>102.72</v>
      </c>
      <c r="E43" s="110">
        <f t="shared" si="10"/>
        <v>102.72</v>
      </c>
      <c r="F43" s="110">
        <f t="shared" si="10"/>
        <v>0</v>
      </c>
      <c r="G43" s="110">
        <f t="shared" si="10"/>
        <v>0</v>
      </c>
      <c r="H43" s="110">
        <f t="shared" si="10"/>
        <v>50157.900999999998</v>
      </c>
      <c r="I43" s="110">
        <f t="shared" si="10"/>
        <v>0</v>
      </c>
      <c r="J43" s="110">
        <f t="shared" si="10"/>
        <v>0</v>
      </c>
      <c r="K43" s="110">
        <f t="shared" si="10"/>
        <v>0</v>
      </c>
      <c r="L43" s="110">
        <f t="shared" si="10"/>
        <v>0</v>
      </c>
      <c r="M43" s="110">
        <f t="shared" si="10"/>
        <v>0</v>
      </c>
      <c r="N43" s="110">
        <f t="shared" si="10"/>
        <v>0</v>
      </c>
      <c r="O43" s="110">
        <f t="shared" si="10"/>
        <v>0</v>
      </c>
      <c r="P43" s="110">
        <f t="shared" si="10"/>
        <v>0</v>
      </c>
      <c r="Q43" s="110">
        <f t="shared" si="10"/>
        <v>0</v>
      </c>
      <c r="R43" s="110">
        <f t="shared" si="10"/>
        <v>0</v>
      </c>
      <c r="S43" s="110">
        <f t="shared" si="10"/>
        <v>0</v>
      </c>
      <c r="T43" s="110">
        <f t="shared" si="10"/>
        <v>0</v>
      </c>
      <c r="U43" s="110">
        <f t="shared" si="10"/>
        <v>50157.900999999998</v>
      </c>
    </row>
    <row r="44" spans="1:21" ht="38.25" customHeight="1" x14ac:dyDescent="0.35">
      <c r="A44" s="246">
        <v>29</v>
      </c>
      <c r="B44" s="246" t="s">
        <v>113</v>
      </c>
      <c r="C44" s="109">
        <v>14109.22</v>
      </c>
      <c r="D44" s="109">
        <v>4.49</v>
      </c>
      <c r="E44" s="109">
        <v>4.49</v>
      </c>
      <c r="F44" s="109">
        <v>0</v>
      </c>
      <c r="G44" s="109">
        <v>0</v>
      </c>
      <c r="H44" s="109">
        <v>14113.71</v>
      </c>
      <c r="I44" s="109">
        <v>6.6300000000000008</v>
      </c>
      <c r="J44" s="109">
        <v>0</v>
      </c>
      <c r="K44" s="109">
        <v>0</v>
      </c>
      <c r="L44" s="109">
        <v>0</v>
      </c>
      <c r="M44" s="109">
        <v>0</v>
      </c>
      <c r="N44" s="109">
        <v>6.6300000000000008</v>
      </c>
      <c r="O44" s="271">
        <v>30.169999999999998</v>
      </c>
      <c r="P44" s="109">
        <v>59.61</v>
      </c>
      <c r="Q44" s="109">
        <v>59.61</v>
      </c>
      <c r="R44" s="109">
        <v>0</v>
      </c>
      <c r="S44" s="109">
        <v>0</v>
      </c>
      <c r="T44" s="271">
        <v>89.78</v>
      </c>
      <c r="U44" s="271">
        <v>14210.119999999999</v>
      </c>
    </row>
    <row r="45" spans="1:21" ht="38.25" customHeight="1" x14ac:dyDescent="0.35">
      <c r="A45" s="246">
        <v>30</v>
      </c>
      <c r="B45" s="246" t="s">
        <v>114</v>
      </c>
      <c r="C45" s="109">
        <v>7265.36</v>
      </c>
      <c r="D45" s="109">
        <v>13.23</v>
      </c>
      <c r="E45" s="109">
        <v>13.23</v>
      </c>
      <c r="F45" s="109">
        <v>0</v>
      </c>
      <c r="G45" s="109">
        <v>0</v>
      </c>
      <c r="H45" s="109">
        <v>7278.5899999999992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7.9</v>
      </c>
      <c r="P45" s="109">
        <v>0</v>
      </c>
      <c r="Q45" s="109">
        <v>0</v>
      </c>
      <c r="R45" s="109">
        <v>0.31</v>
      </c>
      <c r="S45" s="109">
        <v>0.31</v>
      </c>
      <c r="T45" s="271">
        <v>7.5900000000000007</v>
      </c>
      <c r="U45" s="271">
        <v>7286.1799999999994</v>
      </c>
    </row>
    <row r="46" spans="1:21" s="111" customFormat="1" ht="38.25" customHeight="1" x14ac:dyDescent="0.4">
      <c r="A46" s="246">
        <v>31</v>
      </c>
      <c r="B46" s="246" t="s">
        <v>115</v>
      </c>
      <c r="C46" s="109">
        <v>12293.260000000002</v>
      </c>
      <c r="D46" s="109">
        <v>7.4</v>
      </c>
      <c r="E46" s="109">
        <v>7.4</v>
      </c>
      <c r="F46" s="109">
        <v>0</v>
      </c>
      <c r="G46" s="109">
        <v>0</v>
      </c>
      <c r="H46" s="109">
        <v>12300.660000000002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86.28</v>
      </c>
      <c r="P46" s="109">
        <v>0</v>
      </c>
      <c r="Q46" s="109">
        <v>0</v>
      </c>
      <c r="R46" s="109">
        <v>0.1</v>
      </c>
      <c r="S46" s="109">
        <v>0.1</v>
      </c>
      <c r="T46" s="271">
        <v>86.18</v>
      </c>
      <c r="U46" s="271">
        <v>12388.140000000001</v>
      </c>
    </row>
    <row r="47" spans="1:21" s="111" customFormat="1" ht="38.25" customHeight="1" x14ac:dyDescent="0.4">
      <c r="A47" s="246">
        <v>32</v>
      </c>
      <c r="B47" s="246" t="s">
        <v>116</v>
      </c>
      <c r="C47" s="109">
        <v>11090.192000000008</v>
      </c>
      <c r="D47" s="109">
        <v>0.85</v>
      </c>
      <c r="E47" s="109">
        <v>0.85</v>
      </c>
      <c r="F47" s="109">
        <v>0</v>
      </c>
      <c r="G47" s="109">
        <v>0</v>
      </c>
      <c r="H47" s="109">
        <v>11091.042000000009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</v>
      </c>
      <c r="P47" s="109">
        <v>0.53</v>
      </c>
      <c r="Q47" s="109">
        <v>0.53</v>
      </c>
      <c r="R47" s="109">
        <v>0</v>
      </c>
      <c r="S47" s="109">
        <v>0</v>
      </c>
      <c r="T47" s="271">
        <v>30.53</v>
      </c>
      <c r="U47" s="271">
        <v>11121.572000000009</v>
      </c>
    </row>
    <row r="48" spans="1:21" s="111" customFormat="1" ht="38.25" customHeight="1" x14ac:dyDescent="0.4">
      <c r="A48" s="340" t="s">
        <v>117</v>
      </c>
      <c r="B48" s="340"/>
      <c r="C48" s="110">
        <f>SUM(C44:C47)</f>
        <v>44758.032000000007</v>
      </c>
      <c r="D48" s="110">
        <f t="shared" ref="D48:U48" si="11">SUM(D44:D47)</f>
        <v>25.97</v>
      </c>
      <c r="E48" s="110">
        <f t="shared" si="11"/>
        <v>25.97</v>
      </c>
      <c r="F48" s="110">
        <f t="shared" si="11"/>
        <v>0</v>
      </c>
      <c r="G48" s="110">
        <f t="shared" si="11"/>
        <v>0</v>
      </c>
      <c r="H48" s="110">
        <f t="shared" si="11"/>
        <v>44784.002000000008</v>
      </c>
      <c r="I48" s="110">
        <f t="shared" si="11"/>
        <v>7.9300000000000006</v>
      </c>
      <c r="J48" s="110">
        <f t="shared" si="11"/>
        <v>0</v>
      </c>
      <c r="K48" s="110">
        <f t="shared" si="11"/>
        <v>0</v>
      </c>
      <c r="L48" s="110">
        <f t="shared" si="11"/>
        <v>0</v>
      </c>
      <c r="M48" s="110">
        <f t="shared" si="11"/>
        <v>0</v>
      </c>
      <c r="N48" s="110">
        <f t="shared" si="11"/>
        <v>7.9300000000000006</v>
      </c>
      <c r="O48" s="110">
        <f t="shared" si="11"/>
        <v>154.35</v>
      </c>
      <c r="P48" s="110">
        <f t="shared" si="11"/>
        <v>60.14</v>
      </c>
      <c r="Q48" s="110">
        <f t="shared" si="11"/>
        <v>60.14</v>
      </c>
      <c r="R48" s="110">
        <f t="shared" si="11"/>
        <v>0.41000000000000003</v>
      </c>
      <c r="S48" s="110">
        <f t="shared" si="11"/>
        <v>0.41000000000000003</v>
      </c>
      <c r="T48" s="110">
        <f t="shared" si="11"/>
        <v>214.08</v>
      </c>
      <c r="U48" s="110">
        <f t="shared" si="11"/>
        <v>45006.01200000001</v>
      </c>
    </row>
    <row r="49" spans="1:22" s="145" customFormat="1" ht="38.25" customHeight="1" x14ac:dyDescent="0.4">
      <c r="A49" s="340" t="s">
        <v>118</v>
      </c>
      <c r="B49" s="340"/>
      <c r="C49" s="110">
        <f>C48+C43</f>
        <v>94813.213000000003</v>
      </c>
      <c r="D49" s="110">
        <f t="shared" ref="D49:U49" si="12">D48+D43</f>
        <v>128.69</v>
      </c>
      <c r="E49" s="110">
        <f t="shared" si="12"/>
        <v>128.69</v>
      </c>
      <c r="F49" s="110">
        <f t="shared" si="12"/>
        <v>0</v>
      </c>
      <c r="G49" s="110">
        <f t="shared" si="12"/>
        <v>0</v>
      </c>
      <c r="H49" s="110">
        <f t="shared" si="12"/>
        <v>94941.903000000006</v>
      </c>
      <c r="I49" s="110">
        <f t="shared" si="12"/>
        <v>7.9300000000000006</v>
      </c>
      <c r="J49" s="110">
        <f t="shared" si="12"/>
        <v>0</v>
      </c>
      <c r="K49" s="110">
        <f t="shared" si="12"/>
        <v>0</v>
      </c>
      <c r="L49" s="110">
        <f t="shared" si="12"/>
        <v>0</v>
      </c>
      <c r="M49" s="110">
        <f t="shared" si="12"/>
        <v>0</v>
      </c>
      <c r="N49" s="110">
        <f t="shared" si="12"/>
        <v>7.9300000000000006</v>
      </c>
      <c r="O49" s="110">
        <f t="shared" si="12"/>
        <v>154.35</v>
      </c>
      <c r="P49" s="110">
        <f t="shared" si="12"/>
        <v>60.14</v>
      </c>
      <c r="Q49" s="110">
        <f t="shared" si="12"/>
        <v>60.14</v>
      </c>
      <c r="R49" s="110">
        <f t="shared" si="12"/>
        <v>0.41000000000000003</v>
      </c>
      <c r="S49" s="110">
        <f t="shared" si="12"/>
        <v>0.41000000000000003</v>
      </c>
      <c r="T49" s="110">
        <f t="shared" si="12"/>
        <v>214.08</v>
      </c>
      <c r="U49" s="110">
        <f t="shared" si="12"/>
        <v>95163.913</v>
      </c>
    </row>
    <row r="50" spans="1:22" s="146" customFormat="1" ht="38.25" customHeight="1" x14ac:dyDescent="0.4">
      <c r="A50" s="340" t="s">
        <v>119</v>
      </c>
      <c r="B50" s="340"/>
      <c r="C50" s="110">
        <f>C49+C38+C24</f>
        <v>172351.55</v>
      </c>
      <c r="D50" s="110">
        <f t="shared" ref="D50:U50" si="13">D49+D38+D24</f>
        <v>202.01999999999998</v>
      </c>
      <c r="E50" s="110">
        <f t="shared" si="13"/>
        <v>202.01999999999998</v>
      </c>
      <c r="F50" s="110">
        <f t="shared" si="13"/>
        <v>3.38</v>
      </c>
      <c r="G50" s="110">
        <f t="shared" si="13"/>
        <v>3.38</v>
      </c>
      <c r="H50" s="110">
        <f t="shared" si="13"/>
        <v>172550.19</v>
      </c>
      <c r="I50" s="110">
        <f t="shared" si="13"/>
        <v>2047.0830000000001</v>
      </c>
      <c r="J50" s="110">
        <f t="shared" si="13"/>
        <v>11.168000000000001</v>
      </c>
      <c r="K50" s="110">
        <f t="shared" si="13"/>
        <v>11.168000000000001</v>
      </c>
      <c r="L50" s="110">
        <f t="shared" si="13"/>
        <v>0</v>
      </c>
      <c r="M50" s="110">
        <f t="shared" si="13"/>
        <v>0</v>
      </c>
      <c r="N50" s="110">
        <f t="shared" si="13"/>
        <v>2058.2510000000002</v>
      </c>
      <c r="O50" s="110">
        <f t="shared" si="13"/>
        <v>4941.9440000000004</v>
      </c>
      <c r="P50" s="110">
        <f t="shared" si="13"/>
        <v>205.27999999999997</v>
      </c>
      <c r="Q50" s="110">
        <f t="shared" si="13"/>
        <v>205.27999999999997</v>
      </c>
      <c r="R50" s="110">
        <f t="shared" si="13"/>
        <v>73.03</v>
      </c>
      <c r="S50" s="110">
        <f t="shared" si="13"/>
        <v>73.03</v>
      </c>
      <c r="T50" s="110">
        <f t="shared" si="13"/>
        <v>5074.1939999999995</v>
      </c>
      <c r="U50" s="110">
        <f t="shared" si="13"/>
        <v>179682.63500000001</v>
      </c>
      <c r="V50" s="202">
        <f t="shared" ref="V50" si="14">V49+V38+V27+V24</f>
        <v>0</v>
      </c>
    </row>
    <row r="51" spans="1:22" s="111" customFormat="1" ht="19.5" customHeight="1" x14ac:dyDescent="0.4">
      <c r="A51" s="115"/>
      <c r="B51" s="115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</row>
    <row r="52" spans="1:22" s="115" customFormat="1" ht="24.75" hidden="1" customHeight="1" x14ac:dyDescent="0.4">
      <c r="B52" s="241"/>
      <c r="C52" s="309" t="s">
        <v>54</v>
      </c>
      <c r="D52" s="309"/>
      <c r="E52" s="309"/>
      <c r="F52" s="309"/>
      <c r="G52" s="309"/>
      <c r="H52" s="118"/>
      <c r="I52" s="241"/>
      <c r="J52" s="241">
        <f>D50+J50+P50-F50-L50-R50</f>
        <v>342.05799999999999</v>
      </c>
      <c r="K52" s="241"/>
      <c r="L52" s="241"/>
      <c r="M52" s="241"/>
      <c r="N52" s="241"/>
      <c r="R52" s="241"/>
      <c r="U52" s="241"/>
    </row>
    <row r="53" spans="1:22" s="115" customFormat="1" ht="30" hidden="1" customHeight="1" x14ac:dyDescent="0.35">
      <c r="B53" s="241"/>
      <c r="C53" s="309" t="s">
        <v>55</v>
      </c>
      <c r="D53" s="309"/>
      <c r="E53" s="309"/>
      <c r="F53" s="309"/>
      <c r="G53" s="309"/>
      <c r="H53" s="119"/>
      <c r="I53" s="241"/>
      <c r="J53" s="241">
        <f>E50+K50+Q50-G50-M50-S50</f>
        <v>342.05799999999999</v>
      </c>
      <c r="K53" s="241"/>
      <c r="L53" s="241"/>
      <c r="M53" s="241"/>
      <c r="N53" s="241"/>
      <c r="R53" s="241"/>
      <c r="T53" s="241"/>
    </row>
    <row r="54" spans="1:22" ht="33" hidden="1" customHeight="1" x14ac:dyDescent="0.5">
      <c r="C54" s="309" t="s">
        <v>56</v>
      </c>
      <c r="D54" s="309"/>
      <c r="E54" s="309"/>
      <c r="F54" s="309"/>
      <c r="G54" s="309"/>
      <c r="H54" s="119"/>
      <c r="I54" s="121"/>
      <c r="J54" s="241">
        <f>H50+N50+T50</f>
        <v>179682.63499999998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22" ht="33" hidden="1" customHeight="1" x14ac:dyDescent="0.5">
      <c r="C55" s="120"/>
      <c r="D55" s="241"/>
      <c r="E55" s="241"/>
      <c r="F55" s="241"/>
      <c r="G55" s="241"/>
      <c r="H55" s="119"/>
      <c r="I55" s="121"/>
      <c r="J55" s="241"/>
      <c r="K55" s="119"/>
      <c r="L55" s="119"/>
      <c r="M55" s="143"/>
      <c r="N55" s="119"/>
      <c r="P55" s="115"/>
      <c r="Q55" s="122"/>
      <c r="U55" s="122"/>
    </row>
    <row r="56" spans="1:22" ht="33" hidden="1" customHeight="1" x14ac:dyDescent="0.5">
      <c r="C56" s="120"/>
      <c r="D56" s="241"/>
      <c r="E56" s="241"/>
      <c r="F56" s="241"/>
      <c r="G56" s="241"/>
      <c r="H56" s="119"/>
      <c r="I56" s="121"/>
      <c r="J56" s="241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22" s="152" customFormat="1" ht="37.5" hidden="1" customHeight="1" x14ac:dyDescent="0.45">
      <c r="B57" s="314" t="s">
        <v>57</v>
      </c>
      <c r="C57" s="314"/>
      <c r="D57" s="314"/>
      <c r="E57" s="314"/>
      <c r="F57" s="314"/>
      <c r="G57" s="153"/>
      <c r="H57" s="154"/>
      <c r="I57" s="155"/>
      <c r="J57" s="315"/>
      <c r="K57" s="313"/>
      <c r="L57" s="313"/>
      <c r="M57" s="169" t="e">
        <f>#REF!+'dec-2021'!J53</f>
        <v>#REF!</v>
      </c>
      <c r="N57" s="154"/>
      <c r="O57" s="154"/>
      <c r="P57" s="243"/>
      <c r="Q57" s="314" t="s">
        <v>58</v>
      </c>
      <c r="R57" s="314"/>
      <c r="S57" s="314"/>
      <c r="T57" s="314"/>
      <c r="U57" s="314"/>
    </row>
    <row r="58" spans="1:22" s="152" customFormat="1" ht="37.5" hidden="1" customHeight="1" x14ac:dyDescent="0.45">
      <c r="B58" s="314" t="s">
        <v>59</v>
      </c>
      <c r="C58" s="314"/>
      <c r="D58" s="314"/>
      <c r="E58" s="314"/>
      <c r="F58" s="314"/>
      <c r="G58" s="154"/>
      <c r="H58" s="153"/>
      <c r="I58" s="156"/>
      <c r="J58" s="157"/>
      <c r="K58" s="244"/>
      <c r="L58" s="157"/>
      <c r="M58" s="154"/>
      <c r="N58" s="153"/>
      <c r="O58" s="154"/>
      <c r="P58" s="243"/>
      <c r="Q58" s="314" t="s">
        <v>59</v>
      </c>
      <c r="R58" s="314"/>
      <c r="S58" s="314"/>
      <c r="T58" s="314"/>
      <c r="U58" s="314"/>
    </row>
    <row r="59" spans="1:22" s="152" customFormat="1" ht="37.5" hidden="1" customHeight="1" x14ac:dyDescent="0.45">
      <c r="I59" s="158"/>
      <c r="J59" s="313" t="s">
        <v>61</v>
      </c>
      <c r="K59" s="313"/>
      <c r="L59" s="313"/>
      <c r="M59" s="159" t="e">
        <f>#REF!+'dec-2021'!J53</f>
        <v>#REF!</v>
      </c>
      <c r="P59" s="160"/>
      <c r="Q59" s="160"/>
      <c r="R59" s="160"/>
      <c r="S59" s="161"/>
      <c r="T59" s="160"/>
      <c r="U59" s="160"/>
    </row>
    <row r="60" spans="1:22" s="152" customFormat="1" ht="37.5" hidden="1" customHeight="1" x14ac:dyDescent="0.45">
      <c r="G60" s="162"/>
      <c r="H60" s="159" t="e">
        <f>#REF!+'dec-2021'!J53</f>
        <v>#REF!</v>
      </c>
      <c r="I60" s="158"/>
      <c r="J60" s="313" t="s">
        <v>62</v>
      </c>
      <c r="K60" s="313"/>
      <c r="L60" s="313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hidden="1" x14ac:dyDescent="0.35"/>
    <row r="62" spans="1:22" hidden="1" x14ac:dyDescent="0.35">
      <c r="H62" s="130"/>
      <c r="I62" s="131"/>
      <c r="J62" s="130"/>
    </row>
    <row r="63" spans="1:22" hidden="1" x14ac:dyDescent="0.35">
      <c r="H63" s="130"/>
      <c r="I63" s="131"/>
      <c r="J63" s="130"/>
    </row>
    <row r="64" spans="1:22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J59:L59"/>
    <mergeCell ref="J60:L60"/>
    <mergeCell ref="C53:G53"/>
    <mergeCell ref="C54:G54"/>
    <mergeCell ref="B57:F57"/>
    <mergeCell ref="J57:L57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zoomScale="55" zoomScaleNormal="55" workbookViewId="0">
      <selection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16384" width="9.140625" style="107"/>
  </cols>
  <sheetData>
    <row r="1" spans="1:21" ht="78" customHeight="1" x14ac:dyDescent="0.35">
      <c r="A1" s="325" t="s">
        <v>123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1" ht="51.75" customHeight="1" x14ac:dyDescent="0.35">
      <c r="A2" s="383" t="s">
        <v>146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</row>
    <row r="3" spans="1:21" s="108" customFormat="1" ht="43.5" customHeight="1" x14ac:dyDescent="0.25">
      <c r="A3" s="385" t="s">
        <v>122</v>
      </c>
      <c r="B3" s="386" t="s">
        <v>121</v>
      </c>
      <c r="C3" s="304" t="s">
        <v>131</v>
      </c>
      <c r="D3" s="304"/>
      <c r="E3" s="304"/>
      <c r="F3" s="304"/>
      <c r="G3" s="304"/>
      <c r="H3" s="304"/>
      <c r="I3" s="304" t="s">
        <v>130</v>
      </c>
      <c r="J3" s="304"/>
      <c r="K3" s="304"/>
      <c r="L3" s="304"/>
      <c r="M3" s="304"/>
      <c r="N3" s="304"/>
      <c r="O3" s="304" t="s">
        <v>129</v>
      </c>
      <c r="P3" s="304"/>
      <c r="Q3" s="304"/>
      <c r="R3" s="304"/>
      <c r="S3" s="304"/>
      <c r="T3" s="304"/>
      <c r="U3" s="247"/>
    </row>
    <row r="4" spans="1:21" s="108" customFormat="1" ht="54.75" customHeight="1" x14ac:dyDescent="0.25">
      <c r="A4" s="385"/>
      <c r="B4" s="387"/>
      <c r="C4" s="378" t="s">
        <v>6</v>
      </c>
      <c r="D4" s="376" t="s">
        <v>127</v>
      </c>
      <c r="E4" s="377"/>
      <c r="F4" s="376" t="s">
        <v>126</v>
      </c>
      <c r="G4" s="377"/>
      <c r="H4" s="378" t="s">
        <v>9</v>
      </c>
      <c r="I4" s="378" t="s">
        <v>6</v>
      </c>
      <c r="J4" s="376" t="s">
        <v>127</v>
      </c>
      <c r="K4" s="377"/>
      <c r="L4" s="376" t="s">
        <v>126</v>
      </c>
      <c r="M4" s="377"/>
      <c r="N4" s="378" t="s">
        <v>9</v>
      </c>
      <c r="O4" s="378" t="s">
        <v>6</v>
      </c>
      <c r="P4" s="376" t="s">
        <v>127</v>
      </c>
      <c r="Q4" s="377"/>
      <c r="R4" s="376" t="s">
        <v>126</v>
      </c>
      <c r="S4" s="377"/>
      <c r="T4" s="378" t="s">
        <v>9</v>
      </c>
      <c r="U4" s="380" t="s">
        <v>128</v>
      </c>
    </row>
    <row r="5" spans="1:21" s="108" customFormat="1" ht="38.25" customHeight="1" x14ac:dyDescent="0.25">
      <c r="A5" s="385"/>
      <c r="B5" s="388"/>
      <c r="C5" s="379"/>
      <c r="D5" s="240" t="s">
        <v>124</v>
      </c>
      <c r="E5" s="240" t="s">
        <v>125</v>
      </c>
      <c r="F5" s="240" t="s">
        <v>124</v>
      </c>
      <c r="G5" s="240" t="s">
        <v>125</v>
      </c>
      <c r="H5" s="379"/>
      <c r="I5" s="379"/>
      <c r="J5" s="240" t="s">
        <v>124</v>
      </c>
      <c r="K5" s="240" t="s">
        <v>125</v>
      </c>
      <c r="L5" s="240" t="s">
        <v>124</v>
      </c>
      <c r="M5" s="240" t="s">
        <v>125</v>
      </c>
      <c r="N5" s="379"/>
      <c r="O5" s="379"/>
      <c r="P5" s="240" t="s">
        <v>124</v>
      </c>
      <c r="Q5" s="240" t="s">
        <v>125</v>
      </c>
      <c r="R5" s="240" t="s">
        <v>124</v>
      </c>
      <c r="S5" s="240" t="s">
        <v>125</v>
      </c>
      <c r="T5" s="379"/>
      <c r="U5" s="382"/>
    </row>
    <row r="6" spans="1:21" ht="38.25" customHeight="1" x14ac:dyDescent="0.35">
      <c r="A6" s="245">
        <v>1</v>
      </c>
      <c r="B6" s="246" t="s">
        <v>78</v>
      </c>
      <c r="C6" s="109">
        <v>161.04000000000065</v>
      </c>
      <c r="D6" s="109">
        <v>47.73</v>
      </c>
      <c r="E6" s="109">
        <v>47.73</v>
      </c>
      <c r="F6" s="109">
        <v>0</v>
      </c>
      <c r="G6" s="109">
        <v>0</v>
      </c>
      <c r="H6" s="109">
        <v>208.77000000000064</v>
      </c>
      <c r="I6" s="109">
        <v>130.96499999999995</v>
      </c>
      <c r="J6" s="109">
        <v>0.46</v>
      </c>
      <c r="K6" s="109">
        <v>0.62</v>
      </c>
      <c r="L6" s="109">
        <v>0</v>
      </c>
      <c r="M6" s="109">
        <v>0</v>
      </c>
      <c r="N6" s="109">
        <v>131.42499999999995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624.33500000000072</v>
      </c>
    </row>
    <row r="7" spans="1:21" ht="38.25" customHeight="1" x14ac:dyDescent="0.35">
      <c r="A7" s="245">
        <v>2</v>
      </c>
      <c r="B7" s="246" t="s">
        <v>79</v>
      </c>
      <c r="C7" s="109">
        <v>497.47500000000002</v>
      </c>
      <c r="D7" s="109">
        <v>0.09</v>
      </c>
      <c r="E7" s="109">
        <v>0.09</v>
      </c>
      <c r="F7" s="109">
        <v>0</v>
      </c>
      <c r="G7" s="109">
        <v>0</v>
      </c>
      <c r="H7" s="109">
        <v>497.565</v>
      </c>
      <c r="I7" s="109">
        <v>120.908</v>
      </c>
      <c r="J7" s="109">
        <v>0.32400000000000001</v>
      </c>
      <c r="K7" s="109">
        <v>1.202</v>
      </c>
      <c r="L7" s="109">
        <v>0</v>
      </c>
      <c r="M7" s="109">
        <v>0</v>
      </c>
      <c r="N7" s="109">
        <v>121.232</v>
      </c>
      <c r="O7" s="271">
        <v>204.95000000000005</v>
      </c>
      <c r="P7" s="109">
        <v>17.32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841.06700000000001</v>
      </c>
    </row>
    <row r="8" spans="1:21" ht="38.25" customHeight="1" x14ac:dyDescent="0.35">
      <c r="A8" s="245">
        <v>3</v>
      </c>
      <c r="B8" s="246" t="s">
        <v>80</v>
      </c>
      <c r="C8" s="109">
        <v>743.9599999999997</v>
      </c>
      <c r="D8" s="109">
        <v>0</v>
      </c>
      <c r="E8" s="109">
        <v>0</v>
      </c>
      <c r="F8" s="109">
        <v>90</v>
      </c>
      <c r="G8" s="109">
        <v>90</v>
      </c>
      <c r="H8" s="109">
        <v>653.9599999999997</v>
      </c>
      <c r="I8" s="109">
        <v>198.21300000000005</v>
      </c>
      <c r="J8" s="109">
        <v>1.01</v>
      </c>
      <c r="K8" s="109">
        <v>1.8900000000000001</v>
      </c>
      <c r="L8" s="109">
        <v>0</v>
      </c>
      <c r="M8" s="109">
        <v>0</v>
      </c>
      <c r="N8" s="109">
        <v>199.22300000000004</v>
      </c>
      <c r="O8" s="271">
        <v>157.63999999999999</v>
      </c>
      <c r="P8" s="109">
        <v>0</v>
      </c>
      <c r="Q8" s="109">
        <v>16.2</v>
      </c>
      <c r="R8" s="109">
        <v>0</v>
      </c>
      <c r="S8" s="109">
        <v>0</v>
      </c>
      <c r="T8" s="271">
        <v>157.63999999999999</v>
      </c>
      <c r="U8" s="271">
        <v>1010.8229999999998</v>
      </c>
    </row>
    <row r="9" spans="1:21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142.10400000000007</v>
      </c>
      <c r="J9" s="109">
        <v>0.15</v>
      </c>
      <c r="K9" s="109">
        <v>0.22</v>
      </c>
      <c r="L9" s="109">
        <v>0</v>
      </c>
      <c r="M9" s="109">
        <v>0</v>
      </c>
      <c r="N9" s="109">
        <v>142.25400000000008</v>
      </c>
      <c r="O9" s="271">
        <v>233.16999999999996</v>
      </c>
      <c r="P9" s="109">
        <v>0</v>
      </c>
      <c r="Q9" s="109">
        <v>0</v>
      </c>
      <c r="R9" s="109">
        <v>0</v>
      </c>
      <c r="S9" s="109">
        <v>0</v>
      </c>
      <c r="T9" s="271">
        <v>233.16999999999996</v>
      </c>
      <c r="U9" s="271">
        <v>375.42400000000004</v>
      </c>
    </row>
    <row r="10" spans="1:21" s="111" customFormat="1" ht="38.25" customHeight="1" x14ac:dyDescent="0.4">
      <c r="A10" s="336" t="s">
        <v>82</v>
      </c>
      <c r="B10" s="337"/>
      <c r="C10" s="110">
        <f>SUM(C6:C9)</f>
        <v>1402.4750000000004</v>
      </c>
      <c r="D10" s="110">
        <v>47.82</v>
      </c>
      <c r="E10" s="110">
        <v>47.82</v>
      </c>
      <c r="F10" s="110">
        <v>90</v>
      </c>
      <c r="G10" s="110">
        <v>90</v>
      </c>
      <c r="H10" s="110">
        <v>1360.2950000000003</v>
      </c>
      <c r="I10" s="110">
        <v>592.19000000000005</v>
      </c>
      <c r="J10" s="110">
        <v>1.944</v>
      </c>
      <c r="K10" s="110">
        <v>3.9320000000000004</v>
      </c>
      <c r="L10" s="110">
        <v>0</v>
      </c>
      <c r="M10" s="110">
        <v>0</v>
      </c>
      <c r="N10" s="110">
        <v>594.13400000000001</v>
      </c>
      <c r="O10" s="110">
        <v>879.90000000000009</v>
      </c>
      <c r="P10" s="110">
        <v>17.32</v>
      </c>
      <c r="Q10" s="110">
        <v>51.289999999999992</v>
      </c>
      <c r="R10" s="110">
        <v>0</v>
      </c>
      <c r="S10" s="110">
        <v>0</v>
      </c>
      <c r="T10" s="110">
        <v>897.22000000000014</v>
      </c>
      <c r="U10" s="272">
        <v>2851.6490000000003</v>
      </c>
    </row>
    <row r="11" spans="1:21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0</v>
      </c>
      <c r="G11" s="109">
        <v>0</v>
      </c>
      <c r="H11" s="109">
        <v>1653.4899999999991</v>
      </c>
      <c r="I11" s="109">
        <v>121.69300000000001</v>
      </c>
      <c r="J11" s="273">
        <v>0.4</v>
      </c>
      <c r="K11" s="109">
        <v>0.46</v>
      </c>
      <c r="L11" s="109">
        <v>0</v>
      </c>
      <c r="M11" s="109">
        <v>0</v>
      </c>
      <c r="N11" s="109">
        <v>122.09300000000002</v>
      </c>
      <c r="O11" s="271">
        <v>610.4</v>
      </c>
      <c r="P11" s="109">
        <v>0</v>
      </c>
      <c r="Q11" s="109">
        <v>31.49</v>
      </c>
      <c r="R11" s="109">
        <v>0</v>
      </c>
      <c r="S11" s="109">
        <v>0</v>
      </c>
      <c r="T11" s="271">
        <v>610.4</v>
      </c>
      <c r="U11" s="271">
        <v>2385.9829999999993</v>
      </c>
    </row>
    <row r="12" spans="1:21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148.83400000000009</v>
      </c>
      <c r="J12" s="273">
        <v>1.1200000000000001</v>
      </c>
      <c r="K12" s="109">
        <v>1.6400000000000001</v>
      </c>
      <c r="L12" s="109">
        <v>0</v>
      </c>
      <c r="M12" s="109">
        <v>0</v>
      </c>
      <c r="N12" s="109">
        <v>149.95400000000009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1260.924</v>
      </c>
    </row>
    <row r="13" spans="1:21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</v>
      </c>
      <c r="F13" s="109">
        <v>0</v>
      </c>
      <c r="G13" s="109">
        <v>0</v>
      </c>
      <c r="H13" s="109">
        <v>2084.5799999999995</v>
      </c>
      <c r="I13" s="109">
        <v>194.39399999999998</v>
      </c>
      <c r="J13" s="274">
        <v>0.28999999999999998</v>
      </c>
      <c r="K13" s="109">
        <v>0.83000000000000007</v>
      </c>
      <c r="L13" s="109">
        <v>0</v>
      </c>
      <c r="M13" s="109">
        <v>0</v>
      </c>
      <c r="N13" s="109">
        <v>194.68399999999997</v>
      </c>
      <c r="O13" s="271">
        <v>383.76999999999992</v>
      </c>
      <c r="P13" s="109">
        <v>0.12</v>
      </c>
      <c r="Q13" s="109">
        <v>31.73</v>
      </c>
      <c r="R13" s="109">
        <v>0</v>
      </c>
      <c r="S13" s="109">
        <v>0</v>
      </c>
      <c r="T13" s="271">
        <v>383.88999999999993</v>
      </c>
      <c r="U13" s="271">
        <v>2663.1539999999991</v>
      </c>
    </row>
    <row r="14" spans="1:21" s="111" customFormat="1" ht="38.25" customHeight="1" x14ac:dyDescent="0.4">
      <c r="A14" s="336" t="s">
        <v>86</v>
      </c>
      <c r="B14" s="337"/>
      <c r="C14" s="110">
        <f>SUM(C11:C13)</f>
        <v>4761.8399999999983</v>
      </c>
      <c r="D14" s="110">
        <v>0</v>
      </c>
      <c r="E14" s="110">
        <v>0</v>
      </c>
      <c r="F14" s="110">
        <v>0</v>
      </c>
      <c r="G14" s="110">
        <v>0</v>
      </c>
      <c r="H14" s="110">
        <v>4761.8399999999983</v>
      </c>
      <c r="I14" s="110">
        <v>464.92100000000005</v>
      </c>
      <c r="J14" s="110">
        <v>1.81</v>
      </c>
      <c r="K14" s="110">
        <v>2.93</v>
      </c>
      <c r="L14" s="110">
        <v>0</v>
      </c>
      <c r="M14" s="110">
        <v>0</v>
      </c>
      <c r="N14" s="110">
        <v>466.73100000000011</v>
      </c>
      <c r="O14" s="110">
        <v>1081.3699999999999</v>
      </c>
      <c r="P14" s="110">
        <v>0.12</v>
      </c>
      <c r="Q14" s="110">
        <v>63.89</v>
      </c>
      <c r="R14" s="110">
        <v>0</v>
      </c>
      <c r="S14" s="110">
        <v>0</v>
      </c>
      <c r="T14" s="110">
        <v>1081.49</v>
      </c>
      <c r="U14" s="272">
        <v>6310.0609999999979</v>
      </c>
    </row>
    <row r="15" spans="1:21" s="112" customFormat="1" ht="38.25" customHeight="1" x14ac:dyDescent="0.35">
      <c r="A15" s="246">
        <v>8</v>
      </c>
      <c r="B15" s="246" t="s">
        <v>88</v>
      </c>
      <c r="C15" s="109">
        <v>1746.6119999999992</v>
      </c>
      <c r="D15" s="109">
        <v>0.92</v>
      </c>
      <c r="E15" s="109">
        <v>1.0900000000000001</v>
      </c>
      <c r="F15" s="109">
        <v>0.75</v>
      </c>
      <c r="G15" s="109">
        <v>0.75</v>
      </c>
      <c r="H15" s="109">
        <v>1746.9519999999993</v>
      </c>
      <c r="I15" s="109">
        <v>111.07000000000002</v>
      </c>
      <c r="J15" s="109">
        <v>0.05</v>
      </c>
      <c r="K15" s="109">
        <v>0.1</v>
      </c>
      <c r="L15" s="109">
        <v>0</v>
      </c>
      <c r="M15" s="109">
        <v>0</v>
      </c>
      <c r="N15" s="109">
        <v>111.12000000000002</v>
      </c>
      <c r="O15" s="271">
        <v>111.62899999999999</v>
      </c>
      <c r="P15" s="109">
        <v>0.57999999999999996</v>
      </c>
      <c r="Q15" s="109">
        <v>0.80999999999999994</v>
      </c>
      <c r="R15" s="109">
        <v>0</v>
      </c>
      <c r="S15" s="109">
        <v>0</v>
      </c>
      <c r="T15" s="271">
        <v>112.20899999999999</v>
      </c>
      <c r="U15" s="271">
        <v>1970.2809999999995</v>
      </c>
    </row>
    <row r="16" spans="1:21" ht="38.25" customHeight="1" x14ac:dyDescent="0.35">
      <c r="A16" s="246">
        <v>9</v>
      </c>
      <c r="B16" s="246" t="s">
        <v>120</v>
      </c>
      <c r="C16" s="109">
        <v>199.43399999999986</v>
      </c>
      <c r="D16" s="109">
        <v>0</v>
      </c>
      <c r="E16" s="109">
        <v>0</v>
      </c>
      <c r="F16" s="109">
        <v>0</v>
      </c>
      <c r="G16" s="109">
        <v>0</v>
      </c>
      <c r="H16" s="109">
        <v>199.43399999999986</v>
      </c>
      <c r="I16" s="109">
        <v>22.086999999999993</v>
      </c>
      <c r="J16" s="109">
        <v>1</v>
      </c>
      <c r="K16" s="109">
        <v>1.01</v>
      </c>
      <c r="L16" s="109">
        <v>0</v>
      </c>
      <c r="M16" s="109">
        <v>0</v>
      </c>
      <c r="N16" s="109">
        <v>23.086999999999993</v>
      </c>
      <c r="O16" s="271">
        <v>430.20100000000002</v>
      </c>
      <c r="P16" s="109">
        <v>0</v>
      </c>
      <c r="Q16" s="109">
        <v>21.93</v>
      </c>
      <c r="R16" s="109">
        <v>0</v>
      </c>
      <c r="S16" s="109">
        <v>0</v>
      </c>
      <c r="T16" s="271">
        <v>430.20100000000002</v>
      </c>
      <c r="U16" s="271">
        <v>652.72199999999987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16.839999999999989</v>
      </c>
      <c r="J17" s="109">
        <v>0</v>
      </c>
      <c r="K17" s="109">
        <v>0.47</v>
      </c>
      <c r="L17" s="109">
        <v>0</v>
      </c>
      <c r="M17" s="109">
        <v>0</v>
      </c>
      <c r="N17" s="109">
        <v>16.839999999999989</v>
      </c>
      <c r="O17" s="271">
        <v>217.12799999999999</v>
      </c>
      <c r="P17" s="109">
        <v>0</v>
      </c>
      <c r="Q17" s="109">
        <v>22.229999999999997</v>
      </c>
      <c r="R17" s="109">
        <v>0</v>
      </c>
      <c r="S17" s="109">
        <v>0</v>
      </c>
      <c r="T17" s="271">
        <v>217.12799999999999</v>
      </c>
      <c r="U17" s="271">
        <v>903.8329999999994</v>
      </c>
    </row>
    <row r="18" spans="1:132" s="111" customFormat="1" ht="38.25" customHeight="1" x14ac:dyDescent="0.4">
      <c r="A18" s="336" t="s">
        <v>89</v>
      </c>
      <c r="B18" s="337"/>
      <c r="C18" s="110">
        <f>SUM(C15:C17)</f>
        <v>2615.9109999999982</v>
      </c>
      <c r="D18" s="110">
        <v>0.92</v>
      </c>
      <c r="E18" s="110">
        <v>1.0900000000000001</v>
      </c>
      <c r="F18" s="110">
        <v>0.75</v>
      </c>
      <c r="G18" s="110">
        <v>0.75</v>
      </c>
      <c r="H18" s="110">
        <v>2616.2509999999984</v>
      </c>
      <c r="I18" s="110">
        <v>149.99700000000001</v>
      </c>
      <c r="J18" s="110">
        <v>1.05</v>
      </c>
      <c r="K18" s="110">
        <v>1.58</v>
      </c>
      <c r="L18" s="110">
        <v>0</v>
      </c>
      <c r="M18" s="110">
        <v>0</v>
      </c>
      <c r="N18" s="110">
        <v>151.04700000000003</v>
      </c>
      <c r="O18" s="110">
        <v>758.95800000000008</v>
      </c>
      <c r="P18" s="110">
        <v>0.57999999999999996</v>
      </c>
      <c r="Q18" s="110">
        <v>44.97</v>
      </c>
      <c r="R18" s="110">
        <v>0</v>
      </c>
      <c r="S18" s="110">
        <v>0</v>
      </c>
      <c r="T18" s="110">
        <v>759.53800000000001</v>
      </c>
      <c r="U18" s="272">
        <v>3526.8359999999984</v>
      </c>
    </row>
    <row r="19" spans="1:132" ht="38.25" customHeight="1" x14ac:dyDescent="0.35">
      <c r="A19" s="246">
        <v>8</v>
      </c>
      <c r="B19" s="246" t="s">
        <v>91</v>
      </c>
      <c r="C19" s="109">
        <v>1203.5449999999994</v>
      </c>
      <c r="D19" s="109">
        <v>0</v>
      </c>
      <c r="E19" s="109">
        <v>0.85</v>
      </c>
      <c r="F19" s="109">
        <v>0</v>
      </c>
      <c r="G19" s="109">
        <v>0</v>
      </c>
      <c r="H19" s="109">
        <v>1204.3949999999993</v>
      </c>
      <c r="I19" s="109">
        <v>152.70100000000002</v>
      </c>
      <c r="J19" s="109">
        <v>0.43</v>
      </c>
      <c r="K19" s="109">
        <v>0.83000000000000007</v>
      </c>
      <c r="L19" s="109">
        <v>0</v>
      </c>
      <c r="M19" s="109">
        <v>0</v>
      </c>
      <c r="N19" s="109">
        <v>153.13100000000003</v>
      </c>
      <c r="O19" s="271">
        <v>344.64099999999991</v>
      </c>
      <c r="P19" s="109">
        <v>0</v>
      </c>
      <c r="Q19" s="109">
        <v>2.71</v>
      </c>
      <c r="R19" s="109">
        <v>0</v>
      </c>
      <c r="S19" s="109">
        <v>0</v>
      </c>
      <c r="T19" s="271">
        <v>344.64099999999991</v>
      </c>
      <c r="U19" s="271">
        <v>1702.1669999999992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50.413000000000018</v>
      </c>
      <c r="J20" s="109">
        <v>0.02</v>
      </c>
      <c r="K20" s="109">
        <v>0.27</v>
      </c>
      <c r="L20" s="109">
        <v>0</v>
      </c>
      <c r="M20" s="109">
        <v>0</v>
      </c>
      <c r="N20" s="109">
        <v>50.433000000000021</v>
      </c>
      <c r="O20" s="271">
        <v>266.5</v>
      </c>
      <c r="P20" s="109">
        <v>0</v>
      </c>
      <c r="Q20" s="109">
        <v>0</v>
      </c>
      <c r="R20" s="109">
        <v>0</v>
      </c>
      <c r="S20" s="109">
        <v>0</v>
      </c>
      <c r="T20" s="271">
        <v>266.5</v>
      </c>
      <c r="U20" s="271">
        <v>459.62299999999993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15.600000000000005</v>
      </c>
      <c r="J21" s="109">
        <v>0.02</v>
      </c>
      <c r="K21" s="109">
        <v>0.02</v>
      </c>
      <c r="L21" s="109">
        <v>0</v>
      </c>
      <c r="M21" s="109">
        <v>0</v>
      </c>
      <c r="N21" s="109">
        <v>15.620000000000005</v>
      </c>
      <c r="O21" s="271">
        <v>671.81</v>
      </c>
      <c r="P21" s="109">
        <v>0.14000000000000001</v>
      </c>
      <c r="Q21" s="109">
        <v>0.44</v>
      </c>
      <c r="R21" s="109">
        <v>0</v>
      </c>
      <c r="S21" s="109">
        <v>0</v>
      </c>
      <c r="T21" s="271">
        <v>671.94999999999993</v>
      </c>
      <c r="U21" s="271">
        <v>714.63999999999987</v>
      </c>
    </row>
    <row r="22" spans="1:132" s="111" customFormat="1" ht="38.25" customHeight="1" x14ac:dyDescent="0.4">
      <c r="A22" s="246">
        <v>11</v>
      </c>
      <c r="B22" s="246" t="s">
        <v>93</v>
      </c>
      <c r="C22" s="109">
        <v>1172.9619999999998</v>
      </c>
      <c r="D22" s="109">
        <v>0.52</v>
      </c>
      <c r="E22" s="109">
        <v>9.6999999999999993</v>
      </c>
      <c r="F22" s="109">
        <v>0</v>
      </c>
      <c r="G22" s="109">
        <v>0</v>
      </c>
      <c r="H22" s="109">
        <v>1182.6619999999998</v>
      </c>
      <c r="I22" s="109">
        <v>15.613999999999997</v>
      </c>
      <c r="J22" s="109">
        <v>0.08</v>
      </c>
      <c r="K22" s="109">
        <v>0.4</v>
      </c>
      <c r="L22" s="109">
        <v>0</v>
      </c>
      <c r="M22" s="109">
        <v>0</v>
      </c>
      <c r="N22" s="109">
        <v>15.693999999999997</v>
      </c>
      <c r="O22" s="271">
        <v>167.285</v>
      </c>
      <c r="P22" s="109">
        <v>81.650000000000006</v>
      </c>
      <c r="Q22" s="109">
        <v>81.650000000000006</v>
      </c>
      <c r="R22" s="109">
        <v>0</v>
      </c>
      <c r="S22" s="109">
        <v>0</v>
      </c>
      <c r="T22" s="271">
        <v>248.935</v>
      </c>
      <c r="U22" s="271">
        <v>1447.2909999999997</v>
      </c>
    </row>
    <row r="23" spans="1:132" s="111" customFormat="1" ht="38.25" customHeight="1" x14ac:dyDescent="0.4">
      <c r="A23" s="340" t="s">
        <v>94</v>
      </c>
      <c r="B23" s="340"/>
      <c r="C23" s="110">
        <f>SUM(C19:C22)</f>
        <v>2546.2669999999989</v>
      </c>
      <c r="D23" s="110">
        <v>0.52</v>
      </c>
      <c r="E23" s="110">
        <v>10.549999999999999</v>
      </c>
      <c r="F23" s="110">
        <v>0</v>
      </c>
      <c r="G23" s="110">
        <v>0</v>
      </c>
      <c r="H23" s="110">
        <v>2556.8169999999991</v>
      </c>
      <c r="I23" s="110">
        <v>234.32800000000003</v>
      </c>
      <c r="J23" s="110">
        <v>0.55000000000000004</v>
      </c>
      <c r="K23" s="110">
        <v>1.52</v>
      </c>
      <c r="L23" s="110">
        <v>0</v>
      </c>
      <c r="M23" s="110">
        <v>0</v>
      </c>
      <c r="N23" s="110">
        <v>234.87800000000004</v>
      </c>
      <c r="O23" s="110">
        <v>1450.2359999999999</v>
      </c>
      <c r="P23" s="110">
        <v>81.790000000000006</v>
      </c>
      <c r="Q23" s="110">
        <v>84.800000000000011</v>
      </c>
      <c r="R23" s="110">
        <v>0</v>
      </c>
      <c r="S23" s="110">
        <v>0</v>
      </c>
      <c r="T23" s="110">
        <v>1532.0259999999998</v>
      </c>
      <c r="U23" s="272">
        <v>4323.7209999999986</v>
      </c>
    </row>
    <row r="24" spans="1:132" s="145" customFormat="1" ht="38.25" customHeight="1" x14ac:dyDescent="0.4">
      <c r="A24" s="336" t="s">
        <v>95</v>
      </c>
      <c r="B24" s="337"/>
      <c r="C24" s="110">
        <f>C23+C18+C14+C10</f>
        <v>11326.492999999997</v>
      </c>
      <c r="D24" s="110">
        <v>49.26</v>
      </c>
      <c r="E24" s="110">
        <v>59.46</v>
      </c>
      <c r="F24" s="110">
        <v>90.75</v>
      </c>
      <c r="G24" s="110">
        <v>90.75</v>
      </c>
      <c r="H24" s="110">
        <v>11295.202999999996</v>
      </c>
      <c r="I24" s="110">
        <v>1441.4360000000001</v>
      </c>
      <c r="J24" s="110">
        <v>5.3540000000000001</v>
      </c>
      <c r="K24" s="110">
        <v>9.9619999999999997</v>
      </c>
      <c r="L24" s="110">
        <v>0</v>
      </c>
      <c r="M24" s="110">
        <v>0</v>
      </c>
      <c r="N24" s="110">
        <v>1446.7900000000002</v>
      </c>
      <c r="O24" s="110">
        <v>4170.4639999999999</v>
      </c>
      <c r="P24" s="110">
        <v>99.81</v>
      </c>
      <c r="Q24" s="110">
        <v>244.95000000000002</v>
      </c>
      <c r="R24" s="110">
        <v>0</v>
      </c>
      <c r="S24" s="110">
        <v>0</v>
      </c>
      <c r="T24" s="110">
        <v>4270.2740000000003</v>
      </c>
      <c r="U24" s="110">
        <v>17012.266999999996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1183.6419999999994</v>
      </c>
      <c r="D25" s="109">
        <v>1.77</v>
      </c>
      <c r="E25" s="109">
        <v>7.8599999999999994</v>
      </c>
      <c r="F25" s="109">
        <v>0</v>
      </c>
      <c r="G25" s="109">
        <v>0</v>
      </c>
      <c r="H25" s="109">
        <v>1191.5019999999993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271">
        <v>129.56</v>
      </c>
      <c r="P25" s="109">
        <v>27.41</v>
      </c>
      <c r="Q25" s="109">
        <v>27.41</v>
      </c>
      <c r="R25" s="109">
        <v>0.18</v>
      </c>
      <c r="S25" s="109">
        <v>0.18</v>
      </c>
      <c r="T25" s="271">
        <v>156.79</v>
      </c>
      <c r="U25" s="271">
        <v>1348.2919999999992</v>
      </c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10298.186999999993</v>
      </c>
      <c r="D26" s="109">
        <v>18.39</v>
      </c>
      <c r="E26" s="109">
        <v>24.51</v>
      </c>
      <c r="F26" s="109">
        <v>0</v>
      </c>
      <c r="G26" s="109">
        <v>0</v>
      </c>
      <c r="H26" s="109">
        <v>10322.696999999993</v>
      </c>
      <c r="I26" s="109">
        <v>390.19499999999994</v>
      </c>
      <c r="J26" s="109">
        <v>0.1</v>
      </c>
      <c r="K26" s="109">
        <v>5.26</v>
      </c>
      <c r="L26" s="109">
        <v>0</v>
      </c>
      <c r="M26" s="109">
        <v>0</v>
      </c>
      <c r="N26" s="109">
        <v>390.29499999999996</v>
      </c>
      <c r="O26" s="271">
        <v>30.140000000000008</v>
      </c>
      <c r="P26" s="109">
        <v>0</v>
      </c>
      <c r="Q26" s="109">
        <v>0</v>
      </c>
      <c r="R26" s="109">
        <v>0</v>
      </c>
      <c r="S26" s="109">
        <v>45.21</v>
      </c>
      <c r="T26" s="271">
        <v>30.140000000000008</v>
      </c>
      <c r="U26" s="271">
        <v>10743.131999999992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40" t="s">
        <v>98</v>
      </c>
      <c r="B27" s="340"/>
      <c r="C27" s="110">
        <f>SUM(C25:C26)</f>
        <v>11481.828999999992</v>
      </c>
      <c r="D27" s="110">
        <v>20.16</v>
      </c>
      <c r="E27" s="110">
        <v>32.370000000000005</v>
      </c>
      <c r="F27" s="110">
        <v>0</v>
      </c>
      <c r="G27" s="110">
        <v>0</v>
      </c>
      <c r="H27" s="110">
        <v>11514.198999999991</v>
      </c>
      <c r="I27" s="110">
        <v>390.19499999999994</v>
      </c>
      <c r="J27" s="110">
        <v>0.1</v>
      </c>
      <c r="K27" s="110">
        <v>5.26</v>
      </c>
      <c r="L27" s="110">
        <v>0</v>
      </c>
      <c r="M27" s="110">
        <v>0</v>
      </c>
      <c r="N27" s="110">
        <v>390.29499999999996</v>
      </c>
      <c r="O27" s="110">
        <v>159.70000000000002</v>
      </c>
      <c r="P27" s="110">
        <v>27.41</v>
      </c>
      <c r="Q27" s="110">
        <v>27.41</v>
      </c>
      <c r="R27" s="110">
        <v>0.18</v>
      </c>
      <c r="S27" s="110">
        <v>45.39</v>
      </c>
      <c r="T27" s="110">
        <v>186.93</v>
      </c>
      <c r="U27" s="272">
        <v>12091.423999999992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4464.3330000000014</v>
      </c>
      <c r="D28" s="109">
        <v>12.78</v>
      </c>
      <c r="E28" s="109">
        <v>23.38</v>
      </c>
      <c r="F28" s="109">
        <v>0</v>
      </c>
      <c r="G28" s="109">
        <v>0</v>
      </c>
      <c r="H28" s="109">
        <v>4424.9930000000013</v>
      </c>
      <c r="I28" s="109">
        <v>71.69</v>
      </c>
      <c r="J28" s="109">
        <v>0</v>
      </c>
      <c r="K28" s="109">
        <v>0</v>
      </c>
      <c r="L28" s="109">
        <v>0</v>
      </c>
      <c r="M28" s="109">
        <v>0</v>
      </c>
      <c r="N28" s="109">
        <v>71.69</v>
      </c>
      <c r="O28" s="271">
        <v>138.08000000000001</v>
      </c>
      <c r="P28" s="109">
        <v>0</v>
      </c>
      <c r="Q28" s="109">
        <v>0</v>
      </c>
      <c r="R28" s="109">
        <v>0</v>
      </c>
      <c r="S28" s="109">
        <v>0</v>
      </c>
      <c r="T28" s="271">
        <v>138.08000000000001</v>
      </c>
      <c r="U28" s="271">
        <v>4634.7630000000008</v>
      </c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5890.1140000000014</v>
      </c>
      <c r="D29" s="109">
        <v>10.68</v>
      </c>
      <c r="E29" s="109">
        <v>19.399999999999999</v>
      </c>
      <c r="F29" s="109">
        <v>0</v>
      </c>
      <c r="G29" s="109">
        <v>0</v>
      </c>
      <c r="H29" s="109">
        <v>6039.5740000000023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271">
        <v>0.22</v>
      </c>
      <c r="P29" s="109">
        <v>0</v>
      </c>
      <c r="Q29" s="109">
        <v>0</v>
      </c>
      <c r="R29" s="109">
        <v>0</v>
      </c>
      <c r="S29" s="109">
        <v>0</v>
      </c>
      <c r="T29" s="271">
        <v>0.22</v>
      </c>
      <c r="U29" s="271">
        <v>6039.7940000000026</v>
      </c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3074.0629999999996</v>
      </c>
      <c r="D30" s="109">
        <v>4.4349999999999996</v>
      </c>
      <c r="E30" s="109">
        <v>7.3249999999999993</v>
      </c>
      <c r="F30" s="109">
        <v>0</v>
      </c>
      <c r="G30" s="109">
        <v>3.38</v>
      </c>
      <c r="H30" s="109">
        <v>3078.0079999999994</v>
      </c>
      <c r="I30" s="109">
        <v>3.1600000000000037</v>
      </c>
      <c r="J30" s="109">
        <v>0</v>
      </c>
      <c r="K30" s="109">
        <v>0</v>
      </c>
      <c r="L30" s="109">
        <v>0</v>
      </c>
      <c r="M30" s="109">
        <v>0</v>
      </c>
      <c r="N30" s="109">
        <v>3.1600000000000037</v>
      </c>
      <c r="O30" s="271">
        <v>128.47999999999999</v>
      </c>
      <c r="P30" s="109">
        <v>0</v>
      </c>
      <c r="Q30" s="109">
        <v>0</v>
      </c>
      <c r="R30" s="109">
        <v>0</v>
      </c>
      <c r="S30" s="109">
        <v>0</v>
      </c>
      <c r="T30" s="271">
        <v>128.47999999999999</v>
      </c>
      <c r="U30" s="271">
        <v>3209.6479999999992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4436.0199999999995</v>
      </c>
      <c r="D31" s="109">
        <v>2.56</v>
      </c>
      <c r="E31" s="109">
        <v>4.9800000000000004</v>
      </c>
      <c r="F31" s="109">
        <v>0</v>
      </c>
      <c r="G31" s="109">
        <v>0</v>
      </c>
      <c r="H31" s="109">
        <v>4373.66</v>
      </c>
      <c r="I31" s="109">
        <v>135.24</v>
      </c>
      <c r="J31" s="109">
        <v>1.03</v>
      </c>
      <c r="K31" s="109">
        <v>2.4299999999999997</v>
      </c>
      <c r="L31" s="109">
        <v>0</v>
      </c>
      <c r="M31" s="109">
        <v>0</v>
      </c>
      <c r="N31" s="109">
        <v>136.27000000000001</v>
      </c>
      <c r="O31" s="271">
        <v>243.63999999999996</v>
      </c>
      <c r="P31" s="109">
        <v>0</v>
      </c>
      <c r="Q31" s="109">
        <v>0</v>
      </c>
      <c r="R31" s="109">
        <v>0</v>
      </c>
      <c r="S31" s="109">
        <v>27.41</v>
      </c>
      <c r="T31" s="271">
        <v>243.63999999999996</v>
      </c>
      <c r="U31" s="271">
        <v>4753.5700000000006</v>
      </c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40" t="s">
        <v>99</v>
      </c>
      <c r="B32" s="340"/>
      <c r="C32" s="110">
        <f>SUM(C28:C31)</f>
        <v>17864.530000000002</v>
      </c>
      <c r="D32" s="110">
        <v>30.454999999999998</v>
      </c>
      <c r="E32" s="110">
        <v>55.085000000000008</v>
      </c>
      <c r="F32" s="110">
        <v>0</v>
      </c>
      <c r="G32" s="110">
        <v>3.38</v>
      </c>
      <c r="H32" s="110">
        <v>17916.235000000001</v>
      </c>
      <c r="I32" s="110">
        <v>210.09</v>
      </c>
      <c r="J32" s="110">
        <v>1.03</v>
      </c>
      <c r="K32" s="110">
        <v>2.4299999999999997</v>
      </c>
      <c r="L32" s="110">
        <v>0</v>
      </c>
      <c r="M32" s="110">
        <v>0</v>
      </c>
      <c r="N32" s="110">
        <v>211.12</v>
      </c>
      <c r="O32" s="110">
        <v>510.41999999999996</v>
      </c>
      <c r="P32" s="110">
        <v>0</v>
      </c>
      <c r="Q32" s="110">
        <v>0</v>
      </c>
      <c r="R32" s="110">
        <v>0</v>
      </c>
      <c r="S32" s="110">
        <v>27.41</v>
      </c>
      <c r="T32" s="110">
        <v>510.41999999999996</v>
      </c>
      <c r="U32" s="110">
        <v>18637.775000000005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5866.1100000000015</v>
      </c>
      <c r="D33" s="109">
        <v>9.7799999999999994</v>
      </c>
      <c r="E33" s="109">
        <v>15.12</v>
      </c>
      <c r="F33" s="109">
        <v>0</v>
      </c>
      <c r="G33" s="109">
        <v>0</v>
      </c>
      <c r="H33" s="109">
        <v>5881.2300000000014</v>
      </c>
      <c r="I33" s="109">
        <v>0</v>
      </c>
      <c r="J33" s="109">
        <v>0.55000000000000004</v>
      </c>
      <c r="K33" s="109">
        <v>0.55000000000000004</v>
      </c>
      <c r="L33" s="109">
        <v>0</v>
      </c>
      <c r="M33" s="109">
        <v>0</v>
      </c>
      <c r="N33" s="109">
        <v>0.55000000000000004</v>
      </c>
      <c r="O33" s="271">
        <v>0</v>
      </c>
      <c r="P33" s="109">
        <v>0</v>
      </c>
      <c r="Q33" s="109">
        <v>0</v>
      </c>
      <c r="R33" s="109">
        <v>0</v>
      </c>
      <c r="S33" s="109">
        <v>0</v>
      </c>
      <c r="T33" s="271">
        <v>0</v>
      </c>
      <c r="U33" s="271">
        <v>5881.7800000000016</v>
      </c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4624.9050000000007</v>
      </c>
      <c r="D34" s="109">
        <v>9.1300000000000008</v>
      </c>
      <c r="E34" s="109">
        <v>29.259999999999998</v>
      </c>
      <c r="F34" s="109">
        <v>0</v>
      </c>
      <c r="G34" s="109">
        <v>0</v>
      </c>
      <c r="H34" s="109">
        <v>4654.1650000000009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16.43</v>
      </c>
      <c r="P34" s="109">
        <v>0</v>
      </c>
      <c r="Q34" s="109">
        <v>0</v>
      </c>
      <c r="R34" s="109">
        <v>0</v>
      </c>
      <c r="S34" s="109">
        <v>0</v>
      </c>
      <c r="T34" s="271">
        <v>16.43</v>
      </c>
      <c r="U34" s="271">
        <v>4670.6950000000015</v>
      </c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19366.870000000003</v>
      </c>
      <c r="D35" s="109">
        <v>1</v>
      </c>
      <c r="E35" s="109">
        <v>1.1000000000000001</v>
      </c>
      <c r="F35" s="109">
        <v>0</v>
      </c>
      <c r="G35" s="109">
        <v>0</v>
      </c>
      <c r="H35" s="109">
        <v>19367.97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0</v>
      </c>
      <c r="P35" s="109">
        <v>0</v>
      </c>
      <c r="Q35" s="109">
        <v>0</v>
      </c>
      <c r="R35" s="109">
        <v>0</v>
      </c>
      <c r="S35" s="109">
        <v>0</v>
      </c>
      <c r="T35" s="271">
        <v>0</v>
      </c>
      <c r="U35" s="271">
        <v>19376.47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7007.5999999999985</v>
      </c>
      <c r="D36" s="109">
        <v>1.07</v>
      </c>
      <c r="E36" s="109">
        <v>1.79</v>
      </c>
      <c r="F36" s="109">
        <v>0</v>
      </c>
      <c r="G36" s="109">
        <v>0</v>
      </c>
      <c r="H36" s="109">
        <v>7009.3899999999985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7012.4899999999989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40" t="s">
        <v>107</v>
      </c>
      <c r="B37" s="340"/>
      <c r="C37" s="110">
        <f>SUM(C33:C36)</f>
        <v>36865.485000000001</v>
      </c>
      <c r="D37" s="110">
        <v>20.98</v>
      </c>
      <c r="E37" s="110">
        <v>47.269999999999996</v>
      </c>
      <c r="F37" s="110">
        <v>0</v>
      </c>
      <c r="G37" s="110">
        <v>0</v>
      </c>
      <c r="H37" s="110">
        <v>36912.755000000005</v>
      </c>
      <c r="I37" s="110">
        <v>8.6</v>
      </c>
      <c r="J37" s="110">
        <v>0.55000000000000004</v>
      </c>
      <c r="K37" s="110">
        <v>0.55000000000000004</v>
      </c>
      <c r="L37" s="110">
        <v>0</v>
      </c>
      <c r="M37" s="110">
        <v>0</v>
      </c>
      <c r="N37" s="110">
        <v>9.15</v>
      </c>
      <c r="O37" s="110">
        <v>19.53</v>
      </c>
      <c r="P37" s="110">
        <v>0</v>
      </c>
      <c r="Q37" s="110">
        <v>0</v>
      </c>
      <c r="R37" s="110">
        <v>0</v>
      </c>
      <c r="S37" s="110">
        <v>0</v>
      </c>
      <c r="T37" s="110">
        <v>19.53</v>
      </c>
      <c r="U37" s="110">
        <v>36941.435000000005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40" t="s">
        <v>108</v>
      </c>
      <c r="B38" s="340"/>
      <c r="C38" s="110">
        <f>C37+C32+C27</f>
        <v>66211.843999999997</v>
      </c>
      <c r="D38" s="110">
        <v>71.594999999999999</v>
      </c>
      <c r="E38" s="110">
        <v>134.72500000000002</v>
      </c>
      <c r="F38" s="110">
        <v>0</v>
      </c>
      <c r="G38" s="110">
        <v>3.38</v>
      </c>
      <c r="H38" s="110">
        <v>66343.188999999998</v>
      </c>
      <c r="I38" s="110">
        <v>608.88499999999999</v>
      </c>
      <c r="J38" s="110">
        <v>1.6800000000000002</v>
      </c>
      <c r="K38" s="110">
        <v>8.2399999999999984</v>
      </c>
      <c r="L38" s="110">
        <v>0</v>
      </c>
      <c r="M38" s="110">
        <v>0</v>
      </c>
      <c r="N38" s="110">
        <v>610.56499999999994</v>
      </c>
      <c r="O38" s="110">
        <v>689.65</v>
      </c>
      <c r="P38" s="110">
        <v>27.41</v>
      </c>
      <c r="Q38" s="110">
        <v>27.41</v>
      </c>
      <c r="R38" s="110">
        <v>0.18</v>
      </c>
      <c r="S38" s="110">
        <v>72.8</v>
      </c>
      <c r="T38" s="110">
        <v>716.87999999999988</v>
      </c>
      <c r="U38" s="110">
        <v>67670.633999999991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13785.088000000002</v>
      </c>
      <c r="D39" s="109">
        <v>9.7799999999999994</v>
      </c>
      <c r="E39" s="109">
        <v>33.35</v>
      </c>
      <c r="F39" s="109">
        <v>0</v>
      </c>
      <c r="G39" s="109">
        <v>0</v>
      </c>
      <c r="H39" s="109">
        <v>13818.438000000002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271">
        <v>0</v>
      </c>
      <c r="P39" s="109">
        <v>0</v>
      </c>
      <c r="Q39" s="109">
        <v>0</v>
      </c>
      <c r="R39" s="109">
        <v>0</v>
      </c>
      <c r="S39" s="109">
        <v>0</v>
      </c>
      <c r="T39" s="271">
        <v>0</v>
      </c>
      <c r="U39" s="271">
        <v>13818.438000000002</v>
      </c>
    </row>
    <row r="40" spans="1:132" ht="38.25" customHeight="1" x14ac:dyDescent="0.35">
      <c r="A40" s="246">
        <v>26</v>
      </c>
      <c r="B40" s="246" t="s">
        <v>110</v>
      </c>
      <c r="C40" s="109">
        <v>10109.715999999991</v>
      </c>
      <c r="D40" s="109">
        <v>108.87</v>
      </c>
      <c r="E40" s="109">
        <v>168.86</v>
      </c>
      <c r="F40" s="109">
        <v>0</v>
      </c>
      <c r="G40" s="109">
        <v>0</v>
      </c>
      <c r="H40" s="109">
        <v>10278.575999999992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0</v>
      </c>
      <c r="Q40" s="109">
        <v>0</v>
      </c>
      <c r="R40" s="109">
        <v>0</v>
      </c>
      <c r="S40" s="109">
        <v>0</v>
      </c>
      <c r="T40" s="271">
        <v>0</v>
      </c>
      <c r="U40" s="271">
        <v>10278.575999999992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23873.914000000001</v>
      </c>
      <c r="D41" s="109">
        <v>11.01</v>
      </c>
      <c r="E41" s="109">
        <v>22.33</v>
      </c>
      <c r="F41" s="109">
        <v>0</v>
      </c>
      <c r="G41" s="109">
        <v>0</v>
      </c>
      <c r="H41" s="109">
        <v>23896.243999999999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0</v>
      </c>
      <c r="Q41" s="109">
        <v>0</v>
      </c>
      <c r="R41" s="109">
        <v>0</v>
      </c>
      <c r="S41" s="109">
        <v>0</v>
      </c>
      <c r="T41" s="271">
        <v>0</v>
      </c>
      <c r="U41" s="271">
        <v>23896.243999999999</v>
      </c>
    </row>
    <row r="42" spans="1:132" ht="38.25" customHeight="1" x14ac:dyDescent="0.35">
      <c r="A42" s="246">
        <v>28</v>
      </c>
      <c r="B42" s="246" t="s">
        <v>112</v>
      </c>
      <c r="C42" s="109">
        <v>2286.4630000000002</v>
      </c>
      <c r="D42" s="109">
        <v>8.42</v>
      </c>
      <c r="E42" s="109">
        <v>16.259999999999998</v>
      </c>
      <c r="F42" s="109">
        <v>0</v>
      </c>
      <c r="G42" s="109">
        <v>0</v>
      </c>
      <c r="H42" s="109">
        <v>2302.7230000000004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0</v>
      </c>
      <c r="Q42" s="109">
        <v>0</v>
      </c>
      <c r="R42" s="109">
        <v>0</v>
      </c>
      <c r="S42" s="109">
        <v>0</v>
      </c>
      <c r="T42" s="271">
        <v>0</v>
      </c>
      <c r="U42" s="271">
        <v>2302.7230000000004</v>
      </c>
    </row>
    <row r="43" spans="1:132" s="111" customFormat="1" ht="38.25" customHeight="1" x14ac:dyDescent="0.4">
      <c r="A43" s="340" t="s">
        <v>109</v>
      </c>
      <c r="B43" s="340"/>
      <c r="C43" s="110">
        <f>SUM(C39:C42)</f>
        <v>50055.180999999997</v>
      </c>
      <c r="D43" s="110">
        <v>138.07999999999998</v>
      </c>
      <c r="E43" s="110">
        <v>240.8</v>
      </c>
      <c r="F43" s="110">
        <v>0</v>
      </c>
      <c r="G43" s="110">
        <v>0</v>
      </c>
      <c r="H43" s="110">
        <v>50295.980999999992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50295.980999999992</v>
      </c>
    </row>
    <row r="44" spans="1:132" ht="38.25" customHeight="1" x14ac:dyDescent="0.35">
      <c r="A44" s="246">
        <v>29</v>
      </c>
      <c r="B44" s="246" t="s">
        <v>113</v>
      </c>
      <c r="C44" s="109">
        <v>14109.22</v>
      </c>
      <c r="D44" s="109">
        <v>54.07</v>
      </c>
      <c r="E44" s="109">
        <v>58.56</v>
      </c>
      <c r="F44" s="109">
        <v>0</v>
      </c>
      <c r="G44" s="109">
        <v>0</v>
      </c>
      <c r="H44" s="109">
        <v>14167.779999999999</v>
      </c>
      <c r="I44" s="109">
        <v>6.6300000000000008</v>
      </c>
      <c r="J44" s="109">
        <v>0</v>
      </c>
      <c r="K44" s="109">
        <v>0</v>
      </c>
      <c r="L44" s="109">
        <v>0</v>
      </c>
      <c r="M44" s="109">
        <v>0</v>
      </c>
      <c r="N44" s="109">
        <v>6.6300000000000008</v>
      </c>
      <c r="O44" s="271">
        <v>89.78</v>
      </c>
      <c r="P44" s="109">
        <v>0.04</v>
      </c>
      <c r="Q44" s="109">
        <v>59.65</v>
      </c>
      <c r="R44" s="109">
        <v>0</v>
      </c>
      <c r="S44" s="109">
        <v>0</v>
      </c>
      <c r="T44" s="271">
        <v>89.820000000000007</v>
      </c>
      <c r="U44" s="271">
        <v>14264.229999999998</v>
      </c>
    </row>
    <row r="45" spans="1:132" ht="38.25" customHeight="1" x14ac:dyDescent="0.35">
      <c r="A45" s="246">
        <v>30</v>
      </c>
      <c r="B45" s="246" t="s">
        <v>114</v>
      </c>
      <c r="C45" s="109">
        <v>7265.36</v>
      </c>
      <c r="D45" s="109">
        <v>6.76</v>
      </c>
      <c r="E45" s="109">
        <v>19.990000000000002</v>
      </c>
      <c r="F45" s="109">
        <v>0</v>
      </c>
      <c r="G45" s="109">
        <v>0</v>
      </c>
      <c r="H45" s="109">
        <v>7285.3499999999995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7292.94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12293.260000000002</v>
      </c>
      <c r="D46" s="109">
        <v>0.95</v>
      </c>
      <c r="E46" s="109">
        <v>8.35</v>
      </c>
      <c r="F46" s="109">
        <v>0</v>
      </c>
      <c r="G46" s="109">
        <v>0</v>
      </c>
      <c r="H46" s="109">
        <v>12301.610000000002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12389.090000000002</v>
      </c>
    </row>
    <row r="47" spans="1:132" s="111" customFormat="1" ht="38.25" customHeight="1" x14ac:dyDescent="0.4">
      <c r="A47" s="246">
        <v>32</v>
      </c>
      <c r="B47" s="246" t="s">
        <v>116</v>
      </c>
      <c r="C47" s="109">
        <v>11090.192000000008</v>
      </c>
      <c r="D47" s="109">
        <v>0.3</v>
      </c>
      <c r="E47" s="109">
        <v>1.1499999999999999</v>
      </c>
      <c r="F47" s="109">
        <v>0</v>
      </c>
      <c r="G47" s="109">
        <v>0</v>
      </c>
      <c r="H47" s="109">
        <v>11091.342000000008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11121.872000000008</v>
      </c>
    </row>
    <row r="48" spans="1:132" s="111" customFormat="1" ht="38.25" customHeight="1" x14ac:dyDescent="0.4">
      <c r="A48" s="340" t="s">
        <v>117</v>
      </c>
      <c r="B48" s="340"/>
      <c r="C48" s="110">
        <f>SUM(C44:C47)</f>
        <v>44758.032000000007</v>
      </c>
      <c r="D48" s="110">
        <v>62.08</v>
      </c>
      <c r="E48" s="110">
        <v>88.050000000000011</v>
      </c>
      <c r="F48" s="110">
        <v>0</v>
      </c>
      <c r="G48" s="110">
        <v>0</v>
      </c>
      <c r="H48" s="110">
        <v>44846.082000000009</v>
      </c>
      <c r="I48" s="110">
        <v>7.9300000000000006</v>
      </c>
      <c r="J48" s="110">
        <v>0</v>
      </c>
      <c r="K48" s="110">
        <v>0</v>
      </c>
      <c r="L48" s="110">
        <v>0</v>
      </c>
      <c r="M48" s="110">
        <v>0</v>
      </c>
      <c r="N48" s="110">
        <v>7.9300000000000006</v>
      </c>
      <c r="O48" s="110">
        <v>214.08</v>
      </c>
      <c r="P48" s="110">
        <v>0.04</v>
      </c>
      <c r="Q48" s="110">
        <v>60.18</v>
      </c>
      <c r="R48" s="110">
        <v>0</v>
      </c>
      <c r="S48" s="110">
        <v>0.41000000000000003</v>
      </c>
      <c r="T48" s="110">
        <v>214.12000000000003</v>
      </c>
      <c r="U48" s="110">
        <v>45068.132000000012</v>
      </c>
    </row>
    <row r="49" spans="1:22" s="145" customFormat="1" ht="38.25" customHeight="1" x14ac:dyDescent="0.4">
      <c r="A49" s="340" t="s">
        <v>118</v>
      </c>
      <c r="B49" s="340"/>
      <c r="C49" s="110">
        <f>C48+C43</f>
        <v>94813.213000000003</v>
      </c>
      <c r="D49" s="110">
        <v>200.15999999999997</v>
      </c>
      <c r="E49" s="110">
        <v>328.85</v>
      </c>
      <c r="F49" s="110">
        <v>0</v>
      </c>
      <c r="G49" s="110">
        <v>0</v>
      </c>
      <c r="H49" s="110">
        <v>95142.062999999995</v>
      </c>
      <c r="I49" s="110">
        <v>7.9300000000000006</v>
      </c>
      <c r="J49" s="110">
        <v>0</v>
      </c>
      <c r="K49" s="110">
        <v>0</v>
      </c>
      <c r="L49" s="110">
        <v>0</v>
      </c>
      <c r="M49" s="110">
        <v>0</v>
      </c>
      <c r="N49" s="110">
        <v>7.9300000000000006</v>
      </c>
      <c r="O49" s="110">
        <v>214.08</v>
      </c>
      <c r="P49" s="110">
        <v>0.04</v>
      </c>
      <c r="Q49" s="110">
        <v>60.18</v>
      </c>
      <c r="R49" s="110">
        <v>0</v>
      </c>
      <c r="S49" s="110">
        <v>0.41000000000000003</v>
      </c>
      <c r="T49" s="110">
        <v>214.12000000000003</v>
      </c>
      <c r="U49" s="110">
        <v>95364.113000000012</v>
      </c>
    </row>
    <row r="50" spans="1:22" s="146" customFormat="1" ht="38.25" customHeight="1" x14ac:dyDescent="0.4">
      <c r="A50" s="340" t="s">
        <v>119</v>
      </c>
      <c r="B50" s="340"/>
      <c r="C50" s="110">
        <f>C49+C38+C24</f>
        <v>172351.55</v>
      </c>
      <c r="D50" s="110">
        <v>321.01499999999999</v>
      </c>
      <c r="E50" s="110">
        <v>523.03500000000008</v>
      </c>
      <c r="F50" s="110">
        <v>90.75</v>
      </c>
      <c r="G50" s="110">
        <v>94.13</v>
      </c>
      <c r="H50" s="110">
        <v>172780.45499999999</v>
      </c>
      <c r="I50" s="110">
        <v>2058.2510000000002</v>
      </c>
      <c r="J50" s="110">
        <v>7.0340000000000007</v>
      </c>
      <c r="K50" s="110">
        <v>18.201999999999998</v>
      </c>
      <c r="L50" s="110">
        <v>0</v>
      </c>
      <c r="M50" s="110">
        <v>0</v>
      </c>
      <c r="N50" s="110">
        <v>2065.2849999999999</v>
      </c>
      <c r="O50" s="110">
        <v>5074.1939999999995</v>
      </c>
      <c r="P50" s="110">
        <v>127.26</v>
      </c>
      <c r="Q50" s="110">
        <v>332.54</v>
      </c>
      <c r="R50" s="110">
        <v>0.18</v>
      </c>
      <c r="S50" s="110">
        <v>73.209999999999994</v>
      </c>
      <c r="T50" s="110">
        <v>5201.2740000000003</v>
      </c>
      <c r="U50" s="110">
        <v>180047.014</v>
      </c>
      <c r="V50" s="202">
        <f t="shared" ref="V50" si="0">V49+V38+V27+V24</f>
        <v>0</v>
      </c>
    </row>
    <row r="51" spans="1:22" s="111" customFormat="1" ht="19.5" customHeight="1" x14ac:dyDescent="0.4">
      <c r="A51" s="115"/>
      <c r="B51" s="115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</row>
    <row r="52" spans="1:22" s="115" customFormat="1" ht="24.75" hidden="1" customHeight="1" x14ac:dyDescent="0.4">
      <c r="B52" s="248"/>
      <c r="C52" s="309" t="s">
        <v>54</v>
      </c>
      <c r="D52" s="309"/>
      <c r="E52" s="309"/>
      <c r="F52" s="309"/>
      <c r="G52" s="309"/>
      <c r="H52" s="118"/>
      <c r="I52" s="248"/>
      <c r="J52" s="248">
        <f>D50+J50+P50-F50-L50-R50</f>
        <v>364.37899999999996</v>
      </c>
      <c r="K52" s="248"/>
      <c r="L52" s="248"/>
      <c r="M52" s="248"/>
      <c r="N52" s="248"/>
      <c r="R52" s="248"/>
      <c r="U52" s="248"/>
    </row>
    <row r="53" spans="1:22" s="115" customFormat="1" ht="30" hidden="1" customHeight="1" x14ac:dyDescent="0.35">
      <c r="B53" s="248"/>
      <c r="C53" s="309" t="s">
        <v>55</v>
      </c>
      <c r="D53" s="309"/>
      <c r="E53" s="309"/>
      <c r="F53" s="309"/>
      <c r="G53" s="309"/>
      <c r="H53" s="119"/>
      <c r="I53" s="248"/>
      <c r="J53" s="248">
        <f>E50+K50+Q50-G50-M50-S50</f>
        <v>706.43700000000001</v>
      </c>
      <c r="K53" s="248"/>
      <c r="L53" s="248"/>
      <c r="M53" s="248"/>
      <c r="N53" s="248"/>
      <c r="R53" s="248"/>
      <c r="T53" s="248"/>
    </row>
    <row r="54" spans="1:22" ht="33" hidden="1" customHeight="1" x14ac:dyDescent="0.5">
      <c r="C54" s="309" t="s">
        <v>56</v>
      </c>
      <c r="D54" s="309"/>
      <c r="E54" s="309"/>
      <c r="F54" s="309"/>
      <c r="G54" s="309"/>
      <c r="H54" s="119"/>
      <c r="I54" s="121"/>
      <c r="J54" s="248">
        <f>H50+N50+T50</f>
        <v>180047.014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22" ht="33" hidden="1" customHeight="1" x14ac:dyDescent="0.5">
      <c r="C55" s="120"/>
      <c r="D55" s="248"/>
      <c r="E55" s="248"/>
      <c r="F55" s="248"/>
      <c r="G55" s="248"/>
      <c r="H55" s="119"/>
      <c r="I55" s="121"/>
      <c r="J55" s="248"/>
      <c r="K55" s="119"/>
      <c r="L55" s="119"/>
      <c r="M55" s="143"/>
      <c r="N55" s="119"/>
      <c r="P55" s="115"/>
      <c r="Q55" s="122"/>
      <c r="U55" s="122"/>
    </row>
    <row r="56" spans="1:22" ht="33" hidden="1" customHeight="1" x14ac:dyDescent="0.5">
      <c r="C56" s="120"/>
      <c r="D56" s="248"/>
      <c r="E56" s="248"/>
      <c r="F56" s="248"/>
      <c r="G56" s="248"/>
      <c r="H56" s="119"/>
      <c r="I56" s="121"/>
      <c r="J56" s="248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22" s="152" customFormat="1" ht="37.5" hidden="1" customHeight="1" x14ac:dyDescent="0.45">
      <c r="B57" s="314" t="s">
        <v>57</v>
      </c>
      <c r="C57" s="314"/>
      <c r="D57" s="314"/>
      <c r="E57" s="314"/>
      <c r="F57" s="314"/>
      <c r="G57" s="153"/>
      <c r="H57" s="154"/>
      <c r="I57" s="155"/>
      <c r="J57" s="315"/>
      <c r="K57" s="313"/>
      <c r="L57" s="313"/>
      <c r="M57" s="169" t="e">
        <f>#REF!+'dec-2021'!J53</f>
        <v>#REF!</v>
      </c>
      <c r="N57" s="154"/>
      <c r="O57" s="154"/>
      <c r="P57" s="250"/>
      <c r="Q57" s="314" t="s">
        <v>58</v>
      </c>
      <c r="R57" s="314"/>
      <c r="S57" s="314"/>
      <c r="T57" s="314"/>
      <c r="U57" s="314"/>
    </row>
    <row r="58" spans="1:22" s="152" customFormat="1" ht="37.5" hidden="1" customHeight="1" x14ac:dyDescent="0.45">
      <c r="B58" s="314" t="s">
        <v>59</v>
      </c>
      <c r="C58" s="314"/>
      <c r="D58" s="314"/>
      <c r="E58" s="314"/>
      <c r="F58" s="314"/>
      <c r="G58" s="154"/>
      <c r="H58" s="153"/>
      <c r="I58" s="156"/>
      <c r="J58" s="157"/>
      <c r="K58" s="249"/>
      <c r="L58" s="157"/>
      <c r="M58" s="154"/>
      <c r="N58" s="153"/>
      <c r="O58" s="154"/>
      <c r="P58" s="250"/>
      <c r="Q58" s="314" t="s">
        <v>59</v>
      </c>
      <c r="R58" s="314"/>
      <c r="S58" s="314"/>
      <c r="T58" s="314"/>
      <c r="U58" s="314"/>
    </row>
    <row r="59" spans="1:22" s="152" customFormat="1" ht="37.5" hidden="1" customHeight="1" x14ac:dyDescent="0.45">
      <c r="I59" s="158"/>
      <c r="J59" s="313" t="s">
        <v>61</v>
      </c>
      <c r="K59" s="313"/>
      <c r="L59" s="313"/>
      <c r="M59" s="159" t="e">
        <f>#REF!+'dec-2021'!J53</f>
        <v>#REF!</v>
      </c>
      <c r="P59" s="160"/>
      <c r="Q59" s="160"/>
      <c r="R59" s="160"/>
      <c r="S59" s="161"/>
      <c r="T59" s="160"/>
      <c r="U59" s="160"/>
    </row>
    <row r="60" spans="1:22" s="152" customFormat="1" ht="37.5" hidden="1" customHeight="1" x14ac:dyDescent="0.45">
      <c r="G60" s="162"/>
      <c r="H60" s="159" t="e">
        <f>#REF!+'dec-2021'!J53</f>
        <v>#REF!</v>
      </c>
      <c r="I60" s="158"/>
      <c r="J60" s="313" t="s">
        <v>62</v>
      </c>
      <c r="K60" s="313"/>
      <c r="L60" s="313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hidden="1" x14ac:dyDescent="0.35"/>
    <row r="62" spans="1:22" hidden="1" x14ac:dyDescent="0.35">
      <c r="H62" s="130"/>
      <c r="I62" s="131"/>
      <c r="J62" s="130"/>
    </row>
    <row r="63" spans="1:22" hidden="1" x14ac:dyDescent="0.35">
      <c r="H63" s="130"/>
      <c r="I63" s="131"/>
      <c r="J63" s="130"/>
    </row>
    <row r="64" spans="1:22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J59:L59"/>
    <mergeCell ref="J60:L60"/>
    <mergeCell ref="C53:G53"/>
    <mergeCell ref="C54:G54"/>
    <mergeCell ref="B57:F57"/>
    <mergeCell ref="J57:L57"/>
  </mergeCell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topLeftCell="G43" zoomScale="55" zoomScaleNormal="55" workbookViewId="0">
      <selection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16384" width="9.140625" style="107"/>
  </cols>
  <sheetData>
    <row r="1" spans="1:21" ht="78" customHeight="1" x14ac:dyDescent="0.35">
      <c r="A1" s="325" t="s">
        <v>123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1" ht="51.75" customHeight="1" x14ac:dyDescent="0.35">
      <c r="A2" s="383" t="s">
        <v>144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</row>
    <row r="3" spans="1:21" s="108" customFormat="1" ht="43.5" customHeight="1" x14ac:dyDescent="0.25">
      <c r="A3" s="385" t="s">
        <v>122</v>
      </c>
      <c r="B3" s="386" t="s">
        <v>121</v>
      </c>
      <c r="C3" s="304" t="s">
        <v>131</v>
      </c>
      <c r="D3" s="304"/>
      <c r="E3" s="304"/>
      <c r="F3" s="304"/>
      <c r="G3" s="304"/>
      <c r="H3" s="304"/>
      <c r="I3" s="304" t="s">
        <v>130</v>
      </c>
      <c r="J3" s="304"/>
      <c r="K3" s="304"/>
      <c r="L3" s="304"/>
      <c r="M3" s="304"/>
      <c r="N3" s="304"/>
      <c r="O3" s="304" t="s">
        <v>129</v>
      </c>
      <c r="P3" s="304"/>
      <c r="Q3" s="304"/>
      <c r="R3" s="304"/>
      <c r="S3" s="304"/>
      <c r="T3" s="304"/>
      <c r="U3" s="252"/>
    </row>
    <row r="4" spans="1:21" s="108" customFormat="1" ht="54.75" customHeight="1" x14ac:dyDescent="0.25">
      <c r="A4" s="385"/>
      <c r="B4" s="387"/>
      <c r="C4" s="378" t="s">
        <v>6</v>
      </c>
      <c r="D4" s="376" t="s">
        <v>127</v>
      </c>
      <c r="E4" s="377"/>
      <c r="F4" s="376" t="s">
        <v>126</v>
      </c>
      <c r="G4" s="377"/>
      <c r="H4" s="378" t="s">
        <v>9</v>
      </c>
      <c r="I4" s="378" t="s">
        <v>6</v>
      </c>
      <c r="J4" s="376" t="s">
        <v>127</v>
      </c>
      <c r="K4" s="377"/>
      <c r="L4" s="376" t="s">
        <v>126</v>
      </c>
      <c r="M4" s="377"/>
      <c r="N4" s="378" t="s">
        <v>9</v>
      </c>
      <c r="O4" s="378" t="s">
        <v>6</v>
      </c>
      <c r="P4" s="376" t="s">
        <v>127</v>
      </c>
      <c r="Q4" s="377"/>
      <c r="R4" s="376" t="s">
        <v>126</v>
      </c>
      <c r="S4" s="377"/>
      <c r="T4" s="378" t="s">
        <v>9</v>
      </c>
      <c r="U4" s="380" t="s">
        <v>128</v>
      </c>
    </row>
    <row r="5" spans="1:21" s="108" customFormat="1" ht="38.25" customHeight="1" x14ac:dyDescent="0.25">
      <c r="A5" s="385"/>
      <c r="B5" s="388"/>
      <c r="C5" s="379"/>
      <c r="D5" s="240" t="s">
        <v>124</v>
      </c>
      <c r="E5" s="240" t="s">
        <v>125</v>
      </c>
      <c r="F5" s="240" t="s">
        <v>124</v>
      </c>
      <c r="G5" s="240" t="s">
        <v>125</v>
      </c>
      <c r="H5" s="379"/>
      <c r="I5" s="379"/>
      <c r="J5" s="240" t="s">
        <v>124</v>
      </c>
      <c r="K5" s="240" t="s">
        <v>125</v>
      </c>
      <c r="L5" s="240" t="s">
        <v>124</v>
      </c>
      <c r="M5" s="240" t="s">
        <v>125</v>
      </c>
      <c r="N5" s="379"/>
      <c r="O5" s="379"/>
      <c r="P5" s="240" t="s">
        <v>124</v>
      </c>
      <c r="Q5" s="240" t="s">
        <v>125</v>
      </c>
      <c r="R5" s="240" t="s">
        <v>124</v>
      </c>
      <c r="S5" s="240" t="s">
        <v>125</v>
      </c>
      <c r="T5" s="379"/>
      <c r="U5" s="382"/>
    </row>
    <row r="6" spans="1:21" ht="38.25" customHeight="1" x14ac:dyDescent="0.4">
      <c r="A6" s="245">
        <v>1</v>
      </c>
      <c r="B6" s="246" t="s">
        <v>78</v>
      </c>
      <c r="C6" s="265">
        <v>208.77000000000064</v>
      </c>
      <c r="D6" s="265">
        <v>0</v>
      </c>
      <c r="E6" s="265">
        <v>47.73</v>
      </c>
      <c r="F6" s="265">
        <v>0</v>
      </c>
      <c r="G6" s="265">
        <v>0</v>
      </c>
      <c r="H6" s="265">
        <v>208.77000000000064</v>
      </c>
      <c r="I6" s="265">
        <v>131.42499999999995</v>
      </c>
      <c r="J6" s="265">
        <v>0.04</v>
      </c>
      <c r="K6" s="265">
        <v>0.66</v>
      </c>
      <c r="L6" s="265">
        <v>0</v>
      </c>
      <c r="M6" s="265">
        <v>0</v>
      </c>
      <c r="N6" s="265">
        <v>131.46499999999995</v>
      </c>
      <c r="O6" s="266">
        <v>284.1400000000001</v>
      </c>
      <c r="P6" s="265">
        <v>0</v>
      </c>
      <c r="Q6" s="265">
        <v>0.46</v>
      </c>
      <c r="R6" s="265">
        <v>0</v>
      </c>
      <c r="S6" s="265">
        <v>0</v>
      </c>
      <c r="T6" s="266">
        <v>284.1400000000001</v>
      </c>
      <c r="U6" s="266">
        <v>624.37500000000068</v>
      </c>
    </row>
    <row r="7" spans="1:21" ht="38.25" customHeight="1" x14ac:dyDescent="0.4">
      <c r="A7" s="245">
        <v>2</v>
      </c>
      <c r="B7" s="246" t="s">
        <v>79</v>
      </c>
      <c r="C7" s="265">
        <v>497.565</v>
      </c>
      <c r="D7" s="265">
        <v>0.09</v>
      </c>
      <c r="E7" s="265">
        <v>0.18</v>
      </c>
      <c r="F7" s="265">
        <v>0</v>
      </c>
      <c r="G7" s="265">
        <v>0</v>
      </c>
      <c r="H7" s="265">
        <v>497.65499999999997</v>
      </c>
      <c r="I7" s="265">
        <v>121.232</v>
      </c>
      <c r="J7" s="265">
        <v>1.34</v>
      </c>
      <c r="K7" s="265">
        <v>2.5419999999999998</v>
      </c>
      <c r="L7" s="265">
        <v>0</v>
      </c>
      <c r="M7" s="265">
        <v>0</v>
      </c>
      <c r="N7" s="265">
        <v>122.572</v>
      </c>
      <c r="O7" s="266">
        <v>222.27000000000004</v>
      </c>
      <c r="P7" s="265">
        <v>0</v>
      </c>
      <c r="Q7" s="265">
        <v>34.629999999999995</v>
      </c>
      <c r="R7" s="265">
        <v>0</v>
      </c>
      <c r="S7" s="265">
        <v>0</v>
      </c>
      <c r="T7" s="266">
        <v>222.27000000000004</v>
      </c>
      <c r="U7" s="266">
        <v>842.49700000000007</v>
      </c>
    </row>
    <row r="8" spans="1:21" ht="38.25" customHeight="1" x14ac:dyDescent="0.4">
      <c r="A8" s="245">
        <v>3</v>
      </c>
      <c r="B8" s="246" t="s">
        <v>80</v>
      </c>
      <c r="C8" s="265">
        <v>653.9599999999997</v>
      </c>
      <c r="D8" s="265">
        <v>0</v>
      </c>
      <c r="E8" s="265">
        <v>0</v>
      </c>
      <c r="F8" s="265">
        <v>0</v>
      </c>
      <c r="G8" s="265">
        <v>90</v>
      </c>
      <c r="H8" s="265">
        <v>653.9599999999997</v>
      </c>
      <c r="I8" s="265">
        <v>199.22300000000004</v>
      </c>
      <c r="J8" s="265">
        <v>2.2999999999999998</v>
      </c>
      <c r="K8" s="265">
        <v>4.1899999999999995</v>
      </c>
      <c r="L8" s="265">
        <v>0</v>
      </c>
      <c r="M8" s="265">
        <v>0</v>
      </c>
      <c r="N8" s="265">
        <v>201.52300000000005</v>
      </c>
      <c r="O8" s="266">
        <v>157.63999999999999</v>
      </c>
      <c r="P8" s="265">
        <v>0</v>
      </c>
      <c r="Q8" s="265">
        <v>16.2</v>
      </c>
      <c r="R8" s="265">
        <v>0</v>
      </c>
      <c r="S8" s="265">
        <v>0</v>
      </c>
      <c r="T8" s="266">
        <v>157.63999999999999</v>
      </c>
      <c r="U8" s="266">
        <v>1013.1229999999997</v>
      </c>
    </row>
    <row r="9" spans="1:21" s="111" customFormat="1" ht="38.25" customHeight="1" x14ac:dyDescent="0.4">
      <c r="A9" s="245">
        <v>4</v>
      </c>
      <c r="B9" s="246" t="s">
        <v>81</v>
      </c>
      <c r="C9" s="265">
        <v>0</v>
      </c>
      <c r="D9" s="265">
        <v>0</v>
      </c>
      <c r="E9" s="265">
        <v>0</v>
      </c>
      <c r="F9" s="265">
        <v>0</v>
      </c>
      <c r="G9" s="265">
        <v>0</v>
      </c>
      <c r="H9" s="265">
        <v>0</v>
      </c>
      <c r="I9" s="265">
        <v>142.25400000000008</v>
      </c>
      <c r="J9" s="265">
        <v>0.25</v>
      </c>
      <c r="K9" s="265">
        <v>0.47</v>
      </c>
      <c r="L9" s="265">
        <v>0</v>
      </c>
      <c r="M9" s="265">
        <v>0</v>
      </c>
      <c r="N9" s="265">
        <v>142.50400000000008</v>
      </c>
      <c r="O9" s="266">
        <v>233.16999999999996</v>
      </c>
      <c r="P9" s="265">
        <v>1.08</v>
      </c>
      <c r="Q9" s="265">
        <v>1.08</v>
      </c>
      <c r="R9" s="265">
        <v>0</v>
      </c>
      <c r="S9" s="265">
        <v>0</v>
      </c>
      <c r="T9" s="266">
        <v>234.24999999999997</v>
      </c>
      <c r="U9" s="266">
        <v>376.75400000000002</v>
      </c>
    </row>
    <row r="10" spans="1:21" s="111" customFormat="1" ht="38.25" customHeight="1" x14ac:dyDescent="0.4">
      <c r="A10" s="336" t="s">
        <v>82</v>
      </c>
      <c r="B10" s="337"/>
      <c r="C10" s="267">
        <v>1360.2950000000003</v>
      </c>
      <c r="D10" s="267">
        <v>0.09</v>
      </c>
      <c r="E10" s="267">
        <v>47.91</v>
      </c>
      <c r="F10" s="267">
        <v>0</v>
      </c>
      <c r="G10" s="267">
        <v>90</v>
      </c>
      <c r="H10" s="267">
        <v>1360.3850000000002</v>
      </c>
      <c r="I10" s="267">
        <v>594.13400000000001</v>
      </c>
      <c r="J10" s="267">
        <v>3.9299999999999997</v>
      </c>
      <c r="K10" s="267">
        <v>7.8619999999999992</v>
      </c>
      <c r="L10" s="267">
        <v>0</v>
      </c>
      <c r="M10" s="267">
        <v>0</v>
      </c>
      <c r="N10" s="267">
        <v>598.06400000000008</v>
      </c>
      <c r="O10" s="267">
        <v>897.22000000000014</v>
      </c>
      <c r="P10" s="267">
        <v>1.08</v>
      </c>
      <c r="Q10" s="267">
        <v>52.36999999999999</v>
      </c>
      <c r="R10" s="267">
        <v>0</v>
      </c>
      <c r="S10" s="267">
        <v>0</v>
      </c>
      <c r="T10" s="267">
        <v>898.30000000000018</v>
      </c>
      <c r="U10" s="268">
        <v>2856.7490000000003</v>
      </c>
    </row>
    <row r="11" spans="1:21" ht="38.25" customHeight="1" x14ac:dyDescent="0.4">
      <c r="A11" s="171">
        <v>4</v>
      </c>
      <c r="B11" s="246" t="s">
        <v>83</v>
      </c>
      <c r="C11" s="265">
        <v>1653.4899999999991</v>
      </c>
      <c r="D11" s="265">
        <v>0</v>
      </c>
      <c r="E11" s="265">
        <v>0</v>
      </c>
      <c r="F11" s="265">
        <v>0</v>
      </c>
      <c r="G11" s="265">
        <v>0</v>
      </c>
      <c r="H11" s="265">
        <v>1653.4899999999991</v>
      </c>
      <c r="I11" s="265">
        <v>122.09300000000002</v>
      </c>
      <c r="J11" s="269">
        <v>0.4</v>
      </c>
      <c r="K11" s="265">
        <v>0.8600000000000001</v>
      </c>
      <c r="L11" s="265">
        <v>0</v>
      </c>
      <c r="M11" s="265">
        <v>0</v>
      </c>
      <c r="N11" s="265">
        <v>122.49300000000002</v>
      </c>
      <c r="O11" s="266">
        <v>610.4</v>
      </c>
      <c r="P11" s="265">
        <v>0</v>
      </c>
      <c r="Q11" s="265">
        <v>31.49</v>
      </c>
      <c r="R11" s="265">
        <v>0</v>
      </c>
      <c r="S11" s="265">
        <v>0</v>
      </c>
      <c r="T11" s="266">
        <v>610.4</v>
      </c>
      <c r="U11" s="266">
        <v>2386.3829999999989</v>
      </c>
    </row>
    <row r="12" spans="1:21" ht="38.25" customHeight="1" x14ac:dyDescent="0.4">
      <c r="A12" s="171">
        <v>5</v>
      </c>
      <c r="B12" s="246" t="s">
        <v>84</v>
      </c>
      <c r="C12" s="265">
        <v>1023.7699999999998</v>
      </c>
      <c r="D12" s="265">
        <v>0</v>
      </c>
      <c r="E12" s="265">
        <v>0</v>
      </c>
      <c r="F12" s="265">
        <v>0</v>
      </c>
      <c r="G12" s="265">
        <v>0</v>
      </c>
      <c r="H12" s="265">
        <v>1023.7699999999998</v>
      </c>
      <c r="I12" s="265">
        <v>149.95400000000009</v>
      </c>
      <c r="J12" s="269">
        <v>0.72</v>
      </c>
      <c r="K12" s="265">
        <v>2.3600000000000003</v>
      </c>
      <c r="L12" s="265">
        <v>0</v>
      </c>
      <c r="M12" s="265">
        <v>0</v>
      </c>
      <c r="N12" s="265">
        <v>150.67400000000009</v>
      </c>
      <c r="O12" s="266">
        <v>87.2</v>
      </c>
      <c r="P12" s="265">
        <v>0</v>
      </c>
      <c r="Q12" s="265">
        <v>0.67</v>
      </c>
      <c r="R12" s="265">
        <v>0</v>
      </c>
      <c r="S12" s="265">
        <v>0</v>
      </c>
      <c r="T12" s="266">
        <v>87.2</v>
      </c>
      <c r="U12" s="266">
        <v>1261.644</v>
      </c>
    </row>
    <row r="13" spans="1:21" s="111" customFormat="1" ht="38.25" customHeight="1" x14ac:dyDescent="0.4">
      <c r="A13" s="171">
        <v>6</v>
      </c>
      <c r="B13" s="246" t="s">
        <v>85</v>
      </c>
      <c r="C13" s="265">
        <v>2084.5799999999995</v>
      </c>
      <c r="D13" s="265">
        <v>0</v>
      </c>
      <c r="E13" s="265">
        <v>0</v>
      </c>
      <c r="F13" s="265">
        <v>0</v>
      </c>
      <c r="G13" s="265">
        <v>0</v>
      </c>
      <c r="H13" s="265">
        <v>2084.5799999999995</v>
      </c>
      <c r="I13" s="265">
        <v>194.68399999999997</v>
      </c>
      <c r="J13" s="270">
        <v>0.27</v>
      </c>
      <c r="K13" s="265">
        <v>1.1000000000000001</v>
      </c>
      <c r="L13" s="265">
        <v>0</v>
      </c>
      <c r="M13" s="265">
        <v>0</v>
      </c>
      <c r="N13" s="265">
        <v>194.95399999999998</v>
      </c>
      <c r="O13" s="266">
        <v>383.88999999999993</v>
      </c>
      <c r="P13" s="265">
        <v>0.08</v>
      </c>
      <c r="Q13" s="265">
        <v>31.81</v>
      </c>
      <c r="R13" s="265">
        <v>0</v>
      </c>
      <c r="S13" s="265">
        <v>0</v>
      </c>
      <c r="T13" s="266">
        <v>383.96999999999991</v>
      </c>
      <c r="U13" s="266">
        <v>2663.5039999999995</v>
      </c>
    </row>
    <row r="14" spans="1:21" s="111" customFormat="1" ht="38.25" customHeight="1" x14ac:dyDescent="0.4">
      <c r="A14" s="336" t="s">
        <v>86</v>
      </c>
      <c r="B14" s="337"/>
      <c r="C14" s="267">
        <v>4761.8399999999983</v>
      </c>
      <c r="D14" s="267">
        <v>0</v>
      </c>
      <c r="E14" s="267">
        <v>0</v>
      </c>
      <c r="F14" s="267">
        <v>0</v>
      </c>
      <c r="G14" s="267">
        <v>0</v>
      </c>
      <c r="H14" s="267">
        <v>4761.8399999999983</v>
      </c>
      <c r="I14" s="267">
        <v>466.73100000000011</v>
      </c>
      <c r="J14" s="267">
        <v>1.3900000000000001</v>
      </c>
      <c r="K14" s="267">
        <v>4.32</v>
      </c>
      <c r="L14" s="267">
        <v>0</v>
      </c>
      <c r="M14" s="267">
        <v>0</v>
      </c>
      <c r="N14" s="267">
        <v>468.12100000000009</v>
      </c>
      <c r="O14" s="267">
        <v>1081.49</v>
      </c>
      <c r="P14" s="267">
        <v>0.08</v>
      </c>
      <c r="Q14" s="267">
        <v>63.97</v>
      </c>
      <c r="R14" s="267">
        <v>0</v>
      </c>
      <c r="S14" s="267">
        <v>0</v>
      </c>
      <c r="T14" s="267">
        <v>1081.57</v>
      </c>
      <c r="U14" s="268">
        <v>6311.530999999999</v>
      </c>
    </row>
    <row r="15" spans="1:21" s="112" customFormat="1" ht="38.25" customHeight="1" x14ac:dyDescent="0.4">
      <c r="A15" s="246">
        <v>8</v>
      </c>
      <c r="B15" s="246" t="s">
        <v>88</v>
      </c>
      <c r="C15" s="265">
        <v>1746.9519999999993</v>
      </c>
      <c r="D15" s="265">
        <v>1.29</v>
      </c>
      <c r="E15" s="265">
        <v>2.38</v>
      </c>
      <c r="F15" s="265">
        <v>0.75</v>
      </c>
      <c r="G15" s="265">
        <v>1.5</v>
      </c>
      <c r="H15" s="265">
        <v>1747.4919999999993</v>
      </c>
      <c r="I15" s="265">
        <v>111.12000000000002</v>
      </c>
      <c r="J15" s="265">
        <v>0.05</v>
      </c>
      <c r="K15" s="265">
        <v>0.15000000000000002</v>
      </c>
      <c r="L15" s="265">
        <v>0</v>
      </c>
      <c r="M15" s="265">
        <v>0</v>
      </c>
      <c r="N15" s="265">
        <v>111.17000000000002</v>
      </c>
      <c r="O15" s="266">
        <v>112.20899999999999</v>
      </c>
      <c r="P15" s="265">
        <v>1.47</v>
      </c>
      <c r="Q15" s="265">
        <v>2.2799999999999998</v>
      </c>
      <c r="R15" s="265">
        <v>0</v>
      </c>
      <c r="S15" s="265">
        <v>0</v>
      </c>
      <c r="T15" s="266">
        <v>113.67899999999999</v>
      </c>
      <c r="U15" s="266">
        <v>1972.3409999999994</v>
      </c>
    </row>
    <row r="16" spans="1:21" ht="38.25" customHeight="1" x14ac:dyDescent="0.4">
      <c r="A16" s="246">
        <v>9</v>
      </c>
      <c r="B16" s="246" t="s">
        <v>120</v>
      </c>
      <c r="C16" s="265">
        <v>199.43399999999986</v>
      </c>
      <c r="D16" s="265">
        <v>39.92</v>
      </c>
      <c r="E16" s="265">
        <v>39.92</v>
      </c>
      <c r="F16" s="265">
        <v>0</v>
      </c>
      <c r="G16" s="265">
        <v>0</v>
      </c>
      <c r="H16" s="265">
        <v>239.35399999999987</v>
      </c>
      <c r="I16" s="265">
        <v>23.086999999999993</v>
      </c>
      <c r="J16" s="265">
        <v>3.46</v>
      </c>
      <c r="K16" s="265">
        <v>4.47</v>
      </c>
      <c r="L16" s="265">
        <v>0.99</v>
      </c>
      <c r="M16" s="265">
        <v>0.99</v>
      </c>
      <c r="N16" s="265">
        <v>25.556999999999995</v>
      </c>
      <c r="O16" s="266">
        <v>430.20100000000002</v>
      </c>
      <c r="P16" s="265">
        <v>33.130000000000003</v>
      </c>
      <c r="Q16" s="265">
        <v>55.06</v>
      </c>
      <c r="R16" s="265">
        <v>70.959999999999994</v>
      </c>
      <c r="S16" s="265">
        <v>70.959999999999994</v>
      </c>
      <c r="T16" s="266">
        <v>392.37100000000004</v>
      </c>
      <c r="U16" s="266">
        <v>657.28199999999993</v>
      </c>
    </row>
    <row r="17" spans="1:132" s="111" customFormat="1" ht="38.25" customHeight="1" x14ac:dyDescent="0.4">
      <c r="A17" s="246">
        <v>10</v>
      </c>
      <c r="B17" s="246" t="s">
        <v>87</v>
      </c>
      <c r="C17" s="265">
        <v>669.86499999999933</v>
      </c>
      <c r="D17" s="265">
        <v>0</v>
      </c>
      <c r="E17" s="265">
        <v>0</v>
      </c>
      <c r="F17" s="265">
        <v>0</v>
      </c>
      <c r="G17" s="265">
        <v>0</v>
      </c>
      <c r="H17" s="265">
        <v>669.86499999999933</v>
      </c>
      <c r="I17" s="265">
        <v>16.839999999999989</v>
      </c>
      <c r="J17" s="265">
        <v>0.36</v>
      </c>
      <c r="K17" s="265">
        <v>0.83</v>
      </c>
      <c r="L17" s="265">
        <v>0</v>
      </c>
      <c r="M17" s="265">
        <v>0</v>
      </c>
      <c r="N17" s="265">
        <v>17.199999999999989</v>
      </c>
      <c r="O17" s="266">
        <v>217.12799999999999</v>
      </c>
      <c r="P17" s="265">
        <v>22.3</v>
      </c>
      <c r="Q17" s="265">
        <v>44.53</v>
      </c>
      <c r="R17" s="265">
        <v>0</v>
      </c>
      <c r="S17" s="265">
        <v>0</v>
      </c>
      <c r="T17" s="266">
        <v>239.428</v>
      </c>
      <c r="U17" s="266">
        <v>926.49299999999937</v>
      </c>
    </row>
    <row r="18" spans="1:132" s="111" customFormat="1" ht="38.25" customHeight="1" x14ac:dyDescent="0.4">
      <c r="A18" s="336" t="s">
        <v>89</v>
      </c>
      <c r="B18" s="337"/>
      <c r="C18" s="267">
        <v>2616.2509999999984</v>
      </c>
      <c r="D18" s="267">
        <v>41.21</v>
      </c>
      <c r="E18" s="267">
        <v>42.300000000000004</v>
      </c>
      <c r="F18" s="267">
        <v>0.75</v>
      </c>
      <c r="G18" s="267">
        <v>1.5</v>
      </c>
      <c r="H18" s="267">
        <v>2656.7109999999984</v>
      </c>
      <c r="I18" s="267">
        <v>151.04700000000003</v>
      </c>
      <c r="J18" s="267">
        <v>3.8699999999999997</v>
      </c>
      <c r="K18" s="267">
        <v>5.45</v>
      </c>
      <c r="L18" s="267">
        <v>0.99</v>
      </c>
      <c r="M18" s="267">
        <v>0.99</v>
      </c>
      <c r="N18" s="267">
        <v>153.92699999999999</v>
      </c>
      <c r="O18" s="267">
        <v>759.53800000000001</v>
      </c>
      <c r="P18" s="267">
        <v>56.900000000000006</v>
      </c>
      <c r="Q18" s="267">
        <v>101.87</v>
      </c>
      <c r="R18" s="267">
        <v>70.959999999999994</v>
      </c>
      <c r="S18" s="267">
        <v>70.959999999999994</v>
      </c>
      <c r="T18" s="267">
        <v>745.47800000000007</v>
      </c>
      <c r="U18" s="268">
        <v>3556.1159999999991</v>
      </c>
    </row>
    <row r="19" spans="1:132" ht="38.25" customHeight="1" x14ac:dyDescent="0.4">
      <c r="A19" s="246">
        <v>8</v>
      </c>
      <c r="B19" s="246" t="s">
        <v>91</v>
      </c>
      <c r="C19" s="265">
        <v>1204.3949999999993</v>
      </c>
      <c r="D19" s="265">
        <v>0</v>
      </c>
      <c r="E19" s="265">
        <v>0.85</v>
      </c>
      <c r="F19" s="265">
        <v>180</v>
      </c>
      <c r="G19" s="265">
        <v>180</v>
      </c>
      <c r="H19" s="265">
        <v>1024.3949999999993</v>
      </c>
      <c r="I19" s="265">
        <v>153.13100000000003</v>
      </c>
      <c r="J19" s="265">
        <v>0.09</v>
      </c>
      <c r="K19" s="265">
        <v>0.92</v>
      </c>
      <c r="L19" s="265">
        <v>0</v>
      </c>
      <c r="M19" s="265">
        <v>0</v>
      </c>
      <c r="N19" s="265">
        <v>153.22100000000003</v>
      </c>
      <c r="O19" s="266">
        <v>344.64099999999991</v>
      </c>
      <c r="P19" s="265">
        <v>346.04</v>
      </c>
      <c r="Q19" s="265">
        <v>348.75</v>
      </c>
      <c r="R19" s="265">
        <v>0</v>
      </c>
      <c r="S19" s="265">
        <v>0</v>
      </c>
      <c r="T19" s="266">
        <v>690.68099999999993</v>
      </c>
      <c r="U19" s="266">
        <v>1868.2969999999991</v>
      </c>
    </row>
    <row r="20" spans="1:132" ht="38.25" customHeight="1" x14ac:dyDescent="0.4">
      <c r="A20" s="246">
        <v>9</v>
      </c>
      <c r="B20" s="246" t="s">
        <v>90</v>
      </c>
      <c r="C20" s="265">
        <v>142.68999999999988</v>
      </c>
      <c r="D20" s="265">
        <v>0</v>
      </c>
      <c r="E20" s="265">
        <v>0</v>
      </c>
      <c r="F20" s="265">
        <v>0</v>
      </c>
      <c r="G20" s="265">
        <v>0</v>
      </c>
      <c r="H20" s="265">
        <v>142.68999999999988</v>
      </c>
      <c r="I20" s="265">
        <v>50.433000000000021</v>
      </c>
      <c r="J20" s="265">
        <v>0.05</v>
      </c>
      <c r="K20" s="265">
        <v>0.32</v>
      </c>
      <c r="L20" s="265">
        <v>0</v>
      </c>
      <c r="M20" s="265">
        <v>0</v>
      </c>
      <c r="N20" s="265">
        <v>50.483000000000018</v>
      </c>
      <c r="O20" s="266">
        <v>266.5</v>
      </c>
      <c r="P20" s="265">
        <v>0</v>
      </c>
      <c r="Q20" s="265">
        <v>0</v>
      </c>
      <c r="R20" s="265">
        <v>0</v>
      </c>
      <c r="S20" s="265">
        <v>0</v>
      </c>
      <c r="T20" s="266">
        <v>266.5</v>
      </c>
      <c r="U20" s="266">
        <v>459.67299999999989</v>
      </c>
    </row>
    <row r="21" spans="1:132" s="111" customFormat="1" ht="38.25" customHeight="1" x14ac:dyDescent="0.4">
      <c r="A21" s="246">
        <v>10</v>
      </c>
      <c r="B21" s="246" t="s">
        <v>92</v>
      </c>
      <c r="C21" s="265">
        <v>27.069999999999879</v>
      </c>
      <c r="D21" s="265">
        <v>0</v>
      </c>
      <c r="E21" s="265">
        <v>0</v>
      </c>
      <c r="F21" s="265">
        <v>0</v>
      </c>
      <c r="G21" s="265">
        <v>0</v>
      </c>
      <c r="H21" s="265">
        <v>27.069999999999879</v>
      </c>
      <c r="I21" s="265">
        <v>15.620000000000005</v>
      </c>
      <c r="J21" s="265">
        <v>0.05</v>
      </c>
      <c r="K21" s="265">
        <v>7.0000000000000007E-2</v>
      </c>
      <c r="L21" s="265">
        <v>0</v>
      </c>
      <c r="M21" s="265">
        <v>0</v>
      </c>
      <c r="N21" s="265">
        <v>15.670000000000005</v>
      </c>
      <c r="O21" s="266">
        <v>671.94999999999993</v>
      </c>
      <c r="P21" s="265">
        <v>0</v>
      </c>
      <c r="Q21" s="265">
        <v>0.44</v>
      </c>
      <c r="R21" s="265">
        <v>0</v>
      </c>
      <c r="S21" s="265">
        <v>0</v>
      </c>
      <c r="T21" s="266">
        <v>671.94999999999993</v>
      </c>
      <c r="U21" s="266">
        <v>714.68999999999983</v>
      </c>
    </row>
    <row r="22" spans="1:132" s="111" customFormat="1" ht="38.25" customHeight="1" x14ac:dyDescent="0.4">
      <c r="A22" s="246">
        <v>11</v>
      </c>
      <c r="B22" s="246" t="s">
        <v>93</v>
      </c>
      <c r="C22" s="265">
        <v>1182.6619999999998</v>
      </c>
      <c r="D22" s="265">
        <v>2.16</v>
      </c>
      <c r="E22" s="265">
        <v>11.86</v>
      </c>
      <c r="F22" s="265">
        <v>75</v>
      </c>
      <c r="G22" s="265">
        <v>75</v>
      </c>
      <c r="H22" s="265">
        <v>1109.8219999999999</v>
      </c>
      <c r="I22" s="265">
        <v>15.693999999999997</v>
      </c>
      <c r="J22" s="265">
        <v>0.37</v>
      </c>
      <c r="K22" s="265">
        <v>0.77</v>
      </c>
      <c r="L22" s="265">
        <v>0</v>
      </c>
      <c r="M22" s="265">
        <v>0</v>
      </c>
      <c r="N22" s="265">
        <v>16.063999999999997</v>
      </c>
      <c r="O22" s="266">
        <v>248.935</v>
      </c>
      <c r="P22" s="265">
        <v>65.84</v>
      </c>
      <c r="Q22" s="265">
        <v>147.49</v>
      </c>
      <c r="R22" s="265">
        <v>0</v>
      </c>
      <c r="S22" s="265">
        <v>0</v>
      </c>
      <c r="T22" s="266">
        <v>314.77499999999998</v>
      </c>
      <c r="U22" s="266">
        <v>1440.6610000000001</v>
      </c>
    </row>
    <row r="23" spans="1:132" s="111" customFormat="1" ht="38.25" customHeight="1" x14ac:dyDescent="0.4">
      <c r="A23" s="340" t="s">
        <v>94</v>
      </c>
      <c r="B23" s="340"/>
      <c r="C23" s="267">
        <v>2556.8169999999991</v>
      </c>
      <c r="D23" s="267">
        <v>2.16</v>
      </c>
      <c r="E23" s="267">
        <v>12.709999999999999</v>
      </c>
      <c r="F23" s="267">
        <v>255</v>
      </c>
      <c r="G23" s="267">
        <v>255</v>
      </c>
      <c r="H23" s="267">
        <v>2303.976999999999</v>
      </c>
      <c r="I23" s="267">
        <v>234.87800000000004</v>
      </c>
      <c r="J23" s="267">
        <v>0.56000000000000005</v>
      </c>
      <c r="K23" s="267">
        <v>2.08</v>
      </c>
      <c r="L23" s="267">
        <v>0</v>
      </c>
      <c r="M23" s="267">
        <v>0</v>
      </c>
      <c r="N23" s="267">
        <v>235.43800000000007</v>
      </c>
      <c r="O23" s="267">
        <v>1532.0259999999998</v>
      </c>
      <c r="P23" s="267">
        <v>411.88</v>
      </c>
      <c r="Q23" s="267">
        <v>496.68</v>
      </c>
      <c r="R23" s="267">
        <v>0</v>
      </c>
      <c r="S23" s="267">
        <v>0</v>
      </c>
      <c r="T23" s="267">
        <v>1943.9059999999999</v>
      </c>
      <c r="U23" s="268">
        <v>4483.320999999999</v>
      </c>
    </row>
    <row r="24" spans="1:132" s="145" customFormat="1" ht="38.25" customHeight="1" x14ac:dyDescent="0.4">
      <c r="A24" s="336" t="s">
        <v>95</v>
      </c>
      <c r="B24" s="337"/>
      <c r="C24" s="267">
        <v>11295.202999999996</v>
      </c>
      <c r="D24" s="267">
        <v>43.460000000000008</v>
      </c>
      <c r="E24" s="267">
        <v>102.92</v>
      </c>
      <c r="F24" s="267">
        <v>255.75</v>
      </c>
      <c r="G24" s="267">
        <v>346.5</v>
      </c>
      <c r="H24" s="267">
        <v>11082.912999999995</v>
      </c>
      <c r="I24" s="267">
        <v>1446.7900000000002</v>
      </c>
      <c r="J24" s="267">
        <v>9.75</v>
      </c>
      <c r="K24" s="267">
        <v>19.712</v>
      </c>
      <c r="L24" s="267">
        <v>0.99</v>
      </c>
      <c r="M24" s="267">
        <v>0.99</v>
      </c>
      <c r="N24" s="267">
        <v>1455.5500000000002</v>
      </c>
      <c r="O24" s="267">
        <v>4270.2740000000003</v>
      </c>
      <c r="P24" s="267">
        <v>469.93999999999994</v>
      </c>
      <c r="Q24" s="267">
        <v>714.89</v>
      </c>
      <c r="R24" s="267">
        <v>70.959999999999994</v>
      </c>
      <c r="S24" s="267">
        <v>70.959999999999994</v>
      </c>
      <c r="T24" s="267">
        <v>4669.2539999999999</v>
      </c>
      <c r="U24" s="267">
        <v>17207.716999999997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4">
      <c r="A25" s="246">
        <v>15</v>
      </c>
      <c r="B25" s="246" t="s">
        <v>96</v>
      </c>
      <c r="C25" s="265">
        <v>1191.5019999999993</v>
      </c>
      <c r="D25" s="265">
        <v>1.78</v>
      </c>
      <c r="E25" s="265">
        <v>9.6399999999999988</v>
      </c>
      <c r="F25" s="265">
        <v>0</v>
      </c>
      <c r="G25" s="265">
        <v>0</v>
      </c>
      <c r="H25" s="265">
        <v>1193.2819999999992</v>
      </c>
      <c r="I25" s="265">
        <v>0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  <c r="O25" s="266">
        <v>156.79</v>
      </c>
      <c r="P25" s="265">
        <v>9.02</v>
      </c>
      <c r="Q25" s="265">
        <v>36.43</v>
      </c>
      <c r="R25" s="265">
        <v>0</v>
      </c>
      <c r="S25" s="265">
        <v>0.18</v>
      </c>
      <c r="T25" s="266">
        <v>165.81</v>
      </c>
      <c r="U25" s="266">
        <v>1359.0919999999992</v>
      </c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265">
        <v>10322.696999999993</v>
      </c>
      <c r="D26" s="265">
        <v>9.6300000000000008</v>
      </c>
      <c r="E26" s="265">
        <v>34.14</v>
      </c>
      <c r="F26" s="265">
        <v>0</v>
      </c>
      <c r="G26" s="265">
        <v>0</v>
      </c>
      <c r="H26" s="265">
        <v>10332.326999999992</v>
      </c>
      <c r="I26" s="265">
        <v>390.29499999999996</v>
      </c>
      <c r="J26" s="265">
        <v>0.67</v>
      </c>
      <c r="K26" s="265">
        <v>5.93</v>
      </c>
      <c r="L26" s="265">
        <v>0</v>
      </c>
      <c r="M26" s="265">
        <v>0</v>
      </c>
      <c r="N26" s="265">
        <v>390.96499999999997</v>
      </c>
      <c r="O26" s="266">
        <v>30.140000000000008</v>
      </c>
      <c r="P26" s="265">
        <v>0</v>
      </c>
      <c r="Q26" s="265">
        <v>0</v>
      </c>
      <c r="R26" s="265">
        <v>0</v>
      </c>
      <c r="S26" s="265">
        <v>45.21</v>
      </c>
      <c r="T26" s="266">
        <v>30.140000000000008</v>
      </c>
      <c r="U26" s="266">
        <v>10753.431999999992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40" t="s">
        <v>98</v>
      </c>
      <c r="B27" s="340"/>
      <c r="C27" s="267">
        <v>11514.198999999991</v>
      </c>
      <c r="D27" s="267">
        <v>11.41</v>
      </c>
      <c r="E27" s="267">
        <v>43.78</v>
      </c>
      <c r="F27" s="267">
        <v>0</v>
      </c>
      <c r="G27" s="267">
        <v>0</v>
      </c>
      <c r="H27" s="267">
        <v>11525.608999999991</v>
      </c>
      <c r="I27" s="267">
        <v>390.29499999999996</v>
      </c>
      <c r="J27" s="267">
        <v>0.67</v>
      </c>
      <c r="K27" s="267">
        <v>5.93</v>
      </c>
      <c r="L27" s="267">
        <v>0</v>
      </c>
      <c r="M27" s="267">
        <v>0</v>
      </c>
      <c r="N27" s="267">
        <v>390.96499999999997</v>
      </c>
      <c r="O27" s="267">
        <v>186.93</v>
      </c>
      <c r="P27" s="267">
        <v>9.02</v>
      </c>
      <c r="Q27" s="267">
        <v>36.43</v>
      </c>
      <c r="R27" s="267">
        <v>0</v>
      </c>
      <c r="S27" s="267">
        <v>45.39</v>
      </c>
      <c r="T27" s="267">
        <v>195.95000000000002</v>
      </c>
      <c r="U27" s="268">
        <v>12112.52399999999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4">
      <c r="A28" s="246">
        <v>17</v>
      </c>
      <c r="B28" s="246" t="s">
        <v>99</v>
      </c>
      <c r="C28" s="265">
        <v>4424.9930000000013</v>
      </c>
      <c r="D28" s="265">
        <v>8.19</v>
      </c>
      <c r="E28" s="265">
        <v>31.57</v>
      </c>
      <c r="F28" s="265">
        <v>0</v>
      </c>
      <c r="G28" s="265">
        <v>0</v>
      </c>
      <c r="H28" s="265">
        <v>4433.1830000000009</v>
      </c>
      <c r="I28" s="265">
        <v>71.69</v>
      </c>
      <c r="J28" s="265">
        <v>37.659999999999997</v>
      </c>
      <c r="K28" s="265">
        <v>37.659999999999997</v>
      </c>
      <c r="L28" s="265">
        <v>0</v>
      </c>
      <c r="M28" s="265">
        <v>0</v>
      </c>
      <c r="N28" s="265">
        <v>109.35</v>
      </c>
      <c r="O28" s="266">
        <v>138.08000000000001</v>
      </c>
      <c r="P28" s="265">
        <v>0</v>
      </c>
      <c r="Q28" s="265">
        <v>0</v>
      </c>
      <c r="R28" s="265">
        <v>0</v>
      </c>
      <c r="S28" s="265">
        <v>0</v>
      </c>
      <c r="T28" s="266">
        <v>138.08000000000001</v>
      </c>
      <c r="U28" s="266">
        <v>4680.6130000000012</v>
      </c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4">
      <c r="A29" s="246">
        <v>18</v>
      </c>
      <c r="B29" s="246" t="s">
        <v>100</v>
      </c>
      <c r="C29" s="265">
        <v>6194.7440000000024</v>
      </c>
      <c r="D29" s="265">
        <v>11.65</v>
      </c>
      <c r="E29" s="265">
        <v>31.049999999999997</v>
      </c>
      <c r="F29" s="265">
        <v>0</v>
      </c>
      <c r="G29" s="265">
        <v>0</v>
      </c>
      <c r="H29" s="265">
        <v>6206.3940000000021</v>
      </c>
      <c r="I29" s="265">
        <v>0</v>
      </c>
      <c r="J29" s="265">
        <v>23.6</v>
      </c>
      <c r="K29" s="265">
        <v>23.6</v>
      </c>
      <c r="L29" s="265">
        <v>0</v>
      </c>
      <c r="M29" s="265">
        <v>0</v>
      </c>
      <c r="N29" s="265">
        <v>23.6</v>
      </c>
      <c r="O29" s="266">
        <v>0.22</v>
      </c>
      <c r="P29" s="265">
        <v>0</v>
      </c>
      <c r="Q29" s="265">
        <v>0</v>
      </c>
      <c r="R29" s="265">
        <v>0</v>
      </c>
      <c r="S29" s="265">
        <v>0</v>
      </c>
      <c r="T29" s="266">
        <v>0.22</v>
      </c>
      <c r="U29" s="266">
        <v>6230.2140000000027</v>
      </c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265">
        <v>3078.0079999999994</v>
      </c>
      <c r="D30" s="265">
        <v>3.39</v>
      </c>
      <c r="E30" s="265">
        <v>10.715</v>
      </c>
      <c r="F30" s="265">
        <v>0</v>
      </c>
      <c r="G30" s="265">
        <v>3.38</v>
      </c>
      <c r="H30" s="265">
        <v>3081.3979999999992</v>
      </c>
      <c r="I30" s="265">
        <v>3.1600000000000037</v>
      </c>
      <c r="J30" s="265">
        <v>47.02</v>
      </c>
      <c r="K30" s="265">
        <v>47.02</v>
      </c>
      <c r="L30" s="265">
        <v>0</v>
      </c>
      <c r="M30" s="265">
        <v>0</v>
      </c>
      <c r="N30" s="265">
        <v>50.180000000000007</v>
      </c>
      <c r="O30" s="266">
        <v>128.47999999999999</v>
      </c>
      <c r="P30" s="265">
        <v>0</v>
      </c>
      <c r="Q30" s="265">
        <v>0</v>
      </c>
      <c r="R30" s="265">
        <v>0</v>
      </c>
      <c r="S30" s="265">
        <v>0</v>
      </c>
      <c r="T30" s="266">
        <v>128.47999999999999</v>
      </c>
      <c r="U30" s="266">
        <v>3260.0579999999991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4">
      <c r="A31" s="246">
        <v>20</v>
      </c>
      <c r="B31" s="246" t="s">
        <v>102</v>
      </c>
      <c r="C31" s="265">
        <v>4373.66</v>
      </c>
      <c r="D31" s="265">
        <v>4.29</v>
      </c>
      <c r="E31" s="265">
        <v>9.27</v>
      </c>
      <c r="F31" s="265">
        <v>0</v>
      </c>
      <c r="G31" s="265">
        <v>0</v>
      </c>
      <c r="H31" s="265">
        <v>4377.95</v>
      </c>
      <c r="I31" s="265">
        <v>136.27000000000001</v>
      </c>
      <c r="J31" s="265">
        <v>22.23</v>
      </c>
      <c r="K31" s="265">
        <v>24.66</v>
      </c>
      <c r="L31" s="265">
        <v>0</v>
      </c>
      <c r="M31" s="265">
        <v>0</v>
      </c>
      <c r="N31" s="265">
        <v>158.5</v>
      </c>
      <c r="O31" s="266">
        <v>243.63999999999996</v>
      </c>
      <c r="P31" s="265">
        <v>0</v>
      </c>
      <c r="Q31" s="265">
        <v>0</v>
      </c>
      <c r="R31" s="265">
        <v>0</v>
      </c>
      <c r="S31" s="265">
        <v>27.41</v>
      </c>
      <c r="T31" s="266">
        <v>243.63999999999996</v>
      </c>
      <c r="U31" s="266">
        <v>4780.09</v>
      </c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40" t="s">
        <v>99</v>
      </c>
      <c r="B32" s="340"/>
      <c r="C32" s="267">
        <v>18071.405000000006</v>
      </c>
      <c r="D32" s="267">
        <v>27.52</v>
      </c>
      <c r="E32" s="267">
        <v>82.60499999999999</v>
      </c>
      <c r="F32" s="267">
        <v>0</v>
      </c>
      <c r="G32" s="267">
        <v>3.38</v>
      </c>
      <c r="H32" s="267">
        <v>18098.925000000003</v>
      </c>
      <c r="I32" s="267">
        <v>211.12</v>
      </c>
      <c r="J32" s="267">
        <v>130.51</v>
      </c>
      <c r="K32" s="267">
        <v>132.94</v>
      </c>
      <c r="L32" s="267">
        <v>0</v>
      </c>
      <c r="M32" s="267">
        <v>0</v>
      </c>
      <c r="N32" s="267">
        <v>341.63</v>
      </c>
      <c r="O32" s="267">
        <v>510.41999999999996</v>
      </c>
      <c r="P32" s="267">
        <v>0</v>
      </c>
      <c r="Q32" s="267">
        <v>0</v>
      </c>
      <c r="R32" s="267">
        <v>0</v>
      </c>
      <c r="S32" s="267">
        <v>27.41</v>
      </c>
      <c r="T32" s="267">
        <v>510.41999999999996</v>
      </c>
      <c r="U32" s="267">
        <v>18950.975000000006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4">
      <c r="A33" s="246">
        <v>21</v>
      </c>
      <c r="B33" s="246" t="s">
        <v>103</v>
      </c>
      <c r="C33" s="265">
        <v>5881.2300000000014</v>
      </c>
      <c r="D33" s="265">
        <v>13.83</v>
      </c>
      <c r="E33" s="265">
        <v>28.95</v>
      </c>
      <c r="F33" s="265">
        <v>0</v>
      </c>
      <c r="G33" s="265">
        <v>0</v>
      </c>
      <c r="H33" s="265">
        <v>5895.0600000000013</v>
      </c>
      <c r="I33" s="265">
        <v>0.55000000000000004</v>
      </c>
      <c r="J33" s="265">
        <v>1.45</v>
      </c>
      <c r="K33" s="265">
        <v>2</v>
      </c>
      <c r="L33" s="265">
        <v>0</v>
      </c>
      <c r="M33" s="265">
        <v>0</v>
      </c>
      <c r="N33" s="265">
        <v>2</v>
      </c>
      <c r="O33" s="266">
        <v>0</v>
      </c>
      <c r="P33" s="265">
        <v>38.700000000000003</v>
      </c>
      <c r="Q33" s="265">
        <v>38.700000000000003</v>
      </c>
      <c r="R33" s="265">
        <v>0</v>
      </c>
      <c r="S33" s="265">
        <v>0</v>
      </c>
      <c r="T33" s="266">
        <v>38.700000000000003</v>
      </c>
      <c r="U33" s="266">
        <v>5935.7600000000011</v>
      </c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4">
      <c r="A34" s="246">
        <v>22</v>
      </c>
      <c r="B34" s="246" t="s">
        <v>104</v>
      </c>
      <c r="C34" s="265">
        <v>4654.1650000000009</v>
      </c>
      <c r="D34" s="265">
        <v>9</v>
      </c>
      <c r="E34" s="265">
        <v>38.26</v>
      </c>
      <c r="F34" s="265">
        <v>0</v>
      </c>
      <c r="G34" s="265">
        <v>0</v>
      </c>
      <c r="H34" s="265">
        <v>4663.1650000000009</v>
      </c>
      <c r="I34" s="265">
        <v>0.1</v>
      </c>
      <c r="J34" s="265">
        <v>0</v>
      </c>
      <c r="K34" s="265">
        <v>0</v>
      </c>
      <c r="L34" s="265">
        <v>0</v>
      </c>
      <c r="M34" s="265">
        <v>0</v>
      </c>
      <c r="N34" s="265">
        <v>0.1</v>
      </c>
      <c r="O34" s="266">
        <v>16.43</v>
      </c>
      <c r="P34" s="265">
        <v>0</v>
      </c>
      <c r="Q34" s="265">
        <v>0</v>
      </c>
      <c r="R34" s="265">
        <v>0</v>
      </c>
      <c r="S34" s="265">
        <v>0</v>
      </c>
      <c r="T34" s="266">
        <v>16.43</v>
      </c>
      <c r="U34" s="266">
        <v>4679.6950000000015</v>
      </c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265">
        <v>19367.97</v>
      </c>
      <c r="D35" s="265">
        <v>0.15</v>
      </c>
      <c r="E35" s="265">
        <v>1.25</v>
      </c>
      <c r="F35" s="265">
        <v>0</v>
      </c>
      <c r="G35" s="265">
        <v>0</v>
      </c>
      <c r="H35" s="265">
        <v>19368.120000000003</v>
      </c>
      <c r="I35" s="265">
        <v>8.5</v>
      </c>
      <c r="J35" s="265">
        <v>0</v>
      </c>
      <c r="K35" s="265">
        <v>0</v>
      </c>
      <c r="L35" s="265">
        <v>0</v>
      </c>
      <c r="M35" s="265">
        <v>0</v>
      </c>
      <c r="N35" s="265">
        <v>8.5</v>
      </c>
      <c r="O35" s="266">
        <v>0</v>
      </c>
      <c r="P35" s="265">
        <v>0</v>
      </c>
      <c r="Q35" s="265">
        <v>0</v>
      </c>
      <c r="R35" s="265">
        <v>0</v>
      </c>
      <c r="S35" s="265">
        <v>0</v>
      </c>
      <c r="T35" s="266">
        <v>0</v>
      </c>
      <c r="U35" s="266">
        <v>19376.620000000003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265">
        <v>7009.3899999999985</v>
      </c>
      <c r="D36" s="265">
        <v>2.0099999999999998</v>
      </c>
      <c r="E36" s="265">
        <v>3.8</v>
      </c>
      <c r="F36" s="265">
        <v>0</v>
      </c>
      <c r="G36" s="265">
        <v>0</v>
      </c>
      <c r="H36" s="265">
        <v>7011.3999999999987</v>
      </c>
      <c r="I36" s="265">
        <v>0</v>
      </c>
      <c r="J36" s="265">
        <v>0</v>
      </c>
      <c r="K36" s="265">
        <v>0</v>
      </c>
      <c r="L36" s="265">
        <v>0</v>
      </c>
      <c r="M36" s="265">
        <v>0</v>
      </c>
      <c r="N36" s="265">
        <v>0</v>
      </c>
      <c r="O36" s="266">
        <v>3.1</v>
      </c>
      <c r="P36" s="265">
        <v>0</v>
      </c>
      <c r="Q36" s="265">
        <v>0</v>
      </c>
      <c r="R36" s="265">
        <v>0</v>
      </c>
      <c r="S36" s="265">
        <v>0</v>
      </c>
      <c r="T36" s="266">
        <v>3.1</v>
      </c>
      <c r="U36" s="266">
        <v>7014.4999999999991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40" t="s">
        <v>107</v>
      </c>
      <c r="B37" s="340"/>
      <c r="C37" s="267">
        <v>36912.755000000005</v>
      </c>
      <c r="D37" s="267">
        <v>24.989999999999995</v>
      </c>
      <c r="E37" s="267">
        <v>72.259999999999991</v>
      </c>
      <c r="F37" s="267">
        <v>0</v>
      </c>
      <c r="G37" s="267">
        <v>0</v>
      </c>
      <c r="H37" s="267">
        <v>36937.745000000003</v>
      </c>
      <c r="I37" s="267">
        <v>9.15</v>
      </c>
      <c r="J37" s="267">
        <v>1.45</v>
      </c>
      <c r="K37" s="267">
        <v>2</v>
      </c>
      <c r="L37" s="267">
        <v>0</v>
      </c>
      <c r="M37" s="267">
        <v>0</v>
      </c>
      <c r="N37" s="267">
        <v>10.6</v>
      </c>
      <c r="O37" s="267">
        <v>19.53</v>
      </c>
      <c r="P37" s="267">
        <v>38.700000000000003</v>
      </c>
      <c r="Q37" s="267">
        <v>38.700000000000003</v>
      </c>
      <c r="R37" s="267">
        <v>0</v>
      </c>
      <c r="S37" s="267">
        <v>0</v>
      </c>
      <c r="T37" s="267">
        <v>58.230000000000004</v>
      </c>
      <c r="U37" s="267">
        <v>37006.575000000004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40" t="s">
        <v>108</v>
      </c>
      <c r="B38" s="340"/>
      <c r="C38" s="267">
        <v>66498.358999999997</v>
      </c>
      <c r="D38" s="267">
        <v>63.919999999999987</v>
      </c>
      <c r="E38" s="267">
        <v>198.64499999999998</v>
      </c>
      <c r="F38" s="267">
        <v>0</v>
      </c>
      <c r="G38" s="267">
        <v>3.38</v>
      </c>
      <c r="H38" s="267">
        <v>66562.278999999995</v>
      </c>
      <c r="I38" s="267">
        <v>610.56499999999994</v>
      </c>
      <c r="J38" s="267">
        <v>132.62999999999997</v>
      </c>
      <c r="K38" s="267">
        <v>140.87</v>
      </c>
      <c r="L38" s="267">
        <v>0</v>
      </c>
      <c r="M38" s="267">
        <v>0</v>
      </c>
      <c r="N38" s="267">
        <v>743.19499999999994</v>
      </c>
      <c r="O38" s="267">
        <v>716.87999999999988</v>
      </c>
      <c r="P38" s="267">
        <v>47.72</v>
      </c>
      <c r="Q38" s="267">
        <v>75.13</v>
      </c>
      <c r="R38" s="267">
        <v>0</v>
      </c>
      <c r="S38" s="267">
        <v>72.8</v>
      </c>
      <c r="T38" s="267">
        <v>764.6</v>
      </c>
      <c r="U38" s="267">
        <v>68070.073999999993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4">
      <c r="A39" s="246">
        <v>25</v>
      </c>
      <c r="B39" s="246" t="s">
        <v>109</v>
      </c>
      <c r="C39" s="265">
        <v>13818.438000000002</v>
      </c>
      <c r="D39" s="265">
        <v>10.94</v>
      </c>
      <c r="E39" s="265">
        <v>44.29</v>
      </c>
      <c r="F39" s="265">
        <v>0</v>
      </c>
      <c r="G39" s="265">
        <v>0</v>
      </c>
      <c r="H39" s="265">
        <v>13829.378000000002</v>
      </c>
      <c r="I39" s="265">
        <v>0</v>
      </c>
      <c r="J39" s="265">
        <v>0</v>
      </c>
      <c r="K39" s="265">
        <v>0</v>
      </c>
      <c r="L39" s="265">
        <v>0</v>
      </c>
      <c r="M39" s="265">
        <v>0</v>
      </c>
      <c r="N39" s="265">
        <v>0</v>
      </c>
      <c r="O39" s="266">
        <v>0</v>
      </c>
      <c r="P39" s="265">
        <v>0</v>
      </c>
      <c r="Q39" s="265">
        <v>0</v>
      </c>
      <c r="R39" s="265">
        <v>0</v>
      </c>
      <c r="S39" s="265">
        <v>0</v>
      </c>
      <c r="T39" s="266">
        <v>0</v>
      </c>
      <c r="U39" s="266">
        <v>13829.378000000002</v>
      </c>
    </row>
    <row r="40" spans="1:132" ht="38.25" customHeight="1" x14ac:dyDescent="0.4">
      <c r="A40" s="246">
        <v>26</v>
      </c>
      <c r="B40" s="246" t="s">
        <v>110</v>
      </c>
      <c r="C40" s="265">
        <v>10278.575999999992</v>
      </c>
      <c r="D40" s="265">
        <v>35.770000000000003</v>
      </c>
      <c r="E40" s="265">
        <v>204.63000000000002</v>
      </c>
      <c r="F40" s="265">
        <v>0</v>
      </c>
      <c r="G40" s="265">
        <v>0</v>
      </c>
      <c r="H40" s="265">
        <v>10314.345999999992</v>
      </c>
      <c r="I40" s="265">
        <v>0</v>
      </c>
      <c r="J40" s="265">
        <v>0</v>
      </c>
      <c r="K40" s="265">
        <v>0</v>
      </c>
      <c r="L40" s="265">
        <v>0</v>
      </c>
      <c r="M40" s="265">
        <v>0</v>
      </c>
      <c r="N40" s="265">
        <v>0</v>
      </c>
      <c r="O40" s="266">
        <v>0</v>
      </c>
      <c r="P40" s="265">
        <v>0</v>
      </c>
      <c r="Q40" s="265">
        <v>0</v>
      </c>
      <c r="R40" s="265">
        <v>0</v>
      </c>
      <c r="S40" s="265">
        <v>0</v>
      </c>
      <c r="T40" s="266">
        <v>0</v>
      </c>
      <c r="U40" s="266">
        <v>10314.345999999992</v>
      </c>
    </row>
    <row r="41" spans="1:132" s="111" customFormat="1" ht="38.25" customHeight="1" x14ac:dyDescent="0.4">
      <c r="A41" s="246">
        <v>27</v>
      </c>
      <c r="B41" s="246" t="s">
        <v>111</v>
      </c>
      <c r="C41" s="265">
        <v>23896.243999999999</v>
      </c>
      <c r="D41" s="265">
        <v>2.95</v>
      </c>
      <c r="E41" s="265">
        <v>25.279999999999998</v>
      </c>
      <c r="F41" s="265">
        <v>0</v>
      </c>
      <c r="G41" s="265">
        <v>0</v>
      </c>
      <c r="H41" s="265">
        <v>23899.194</v>
      </c>
      <c r="I41" s="265">
        <v>0</v>
      </c>
      <c r="J41" s="265">
        <v>0</v>
      </c>
      <c r="K41" s="265">
        <v>0</v>
      </c>
      <c r="L41" s="265">
        <v>0</v>
      </c>
      <c r="M41" s="265">
        <v>0</v>
      </c>
      <c r="N41" s="265">
        <v>0</v>
      </c>
      <c r="O41" s="266">
        <v>0</v>
      </c>
      <c r="P41" s="265">
        <v>0</v>
      </c>
      <c r="Q41" s="265">
        <v>0</v>
      </c>
      <c r="R41" s="265">
        <v>0</v>
      </c>
      <c r="S41" s="265">
        <v>0</v>
      </c>
      <c r="T41" s="266">
        <v>0</v>
      </c>
      <c r="U41" s="266">
        <v>23899.194</v>
      </c>
    </row>
    <row r="42" spans="1:132" ht="38.25" customHeight="1" x14ac:dyDescent="0.4">
      <c r="A42" s="246">
        <v>28</v>
      </c>
      <c r="B42" s="246" t="s">
        <v>112</v>
      </c>
      <c r="C42" s="265">
        <v>2302.7230000000004</v>
      </c>
      <c r="D42" s="265">
        <v>9.6</v>
      </c>
      <c r="E42" s="265">
        <v>25.86</v>
      </c>
      <c r="F42" s="265">
        <v>0</v>
      </c>
      <c r="G42" s="265">
        <v>0</v>
      </c>
      <c r="H42" s="265">
        <v>2312.3230000000003</v>
      </c>
      <c r="I42" s="265">
        <v>0</v>
      </c>
      <c r="J42" s="265">
        <v>0</v>
      </c>
      <c r="K42" s="265">
        <v>0</v>
      </c>
      <c r="L42" s="265">
        <v>0</v>
      </c>
      <c r="M42" s="265">
        <v>0</v>
      </c>
      <c r="N42" s="265">
        <v>0</v>
      </c>
      <c r="O42" s="266">
        <v>0</v>
      </c>
      <c r="P42" s="265">
        <v>0</v>
      </c>
      <c r="Q42" s="265">
        <v>0</v>
      </c>
      <c r="R42" s="265">
        <v>0</v>
      </c>
      <c r="S42" s="265">
        <v>0</v>
      </c>
      <c r="T42" s="266">
        <v>0</v>
      </c>
      <c r="U42" s="266">
        <v>2312.3230000000003</v>
      </c>
    </row>
    <row r="43" spans="1:132" s="111" customFormat="1" ht="38.25" customHeight="1" x14ac:dyDescent="0.4">
      <c r="A43" s="340" t="s">
        <v>109</v>
      </c>
      <c r="B43" s="340"/>
      <c r="C43" s="267">
        <v>50295.980999999992</v>
      </c>
      <c r="D43" s="267">
        <v>59.260000000000005</v>
      </c>
      <c r="E43" s="267">
        <v>300.06</v>
      </c>
      <c r="F43" s="267">
        <v>0</v>
      </c>
      <c r="G43" s="267">
        <v>0</v>
      </c>
      <c r="H43" s="267">
        <v>50355.240999999995</v>
      </c>
      <c r="I43" s="267">
        <v>0</v>
      </c>
      <c r="J43" s="267">
        <v>0</v>
      </c>
      <c r="K43" s="267">
        <v>0</v>
      </c>
      <c r="L43" s="267">
        <v>0</v>
      </c>
      <c r="M43" s="267">
        <v>0</v>
      </c>
      <c r="N43" s="267">
        <v>0</v>
      </c>
      <c r="O43" s="267">
        <v>0</v>
      </c>
      <c r="P43" s="267">
        <v>0</v>
      </c>
      <c r="Q43" s="267">
        <v>0</v>
      </c>
      <c r="R43" s="267">
        <v>0</v>
      </c>
      <c r="S43" s="267">
        <v>0</v>
      </c>
      <c r="T43" s="267">
        <v>0</v>
      </c>
      <c r="U43" s="267">
        <v>50355.240999999995</v>
      </c>
    </row>
    <row r="44" spans="1:132" ht="38.25" customHeight="1" x14ac:dyDescent="0.4">
      <c r="A44" s="246">
        <v>29</v>
      </c>
      <c r="B44" s="246" t="s">
        <v>113</v>
      </c>
      <c r="C44" s="265">
        <v>14012.609999999999</v>
      </c>
      <c r="D44" s="265">
        <v>66.38</v>
      </c>
      <c r="E44" s="265">
        <v>124.94</v>
      </c>
      <c r="F44" s="265">
        <v>0</v>
      </c>
      <c r="G44" s="265">
        <v>0</v>
      </c>
      <c r="H44" s="265">
        <v>14078.989999999998</v>
      </c>
      <c r="I44" s="265">
        <v>6.6300000000000008</v>
      </c>
      <c r="J44" s="265">
        <v>0.01</v>
      </c>
      <c r="K44" s="265">
        <v>0.01</v>
      </c>
      <c r="L44" s="265">
        <v>0</v>
      </c>
      <c r="M44" s="265">
        <v>0</v>
      </c>
      <c r="N44" s="265">
        <v>6.6400000000000006</v>
      </c>
      <c r="O44" s="266">
        <v>89.820000000000007</v>
      </c>
      <c r="P44" s="265">
        <v>1.23</v>
      </c>
      <c r="Q44" s="265">
        <v>60.879999999999995</v>
      </c>
      <c r="R44" s="265">
        <v>0</v>
      </c>
      <c r="S44" s="265">
        <v>0</v>
      </c>
      <c r="T44" s="266">
        <v>91.050000000000011</v>
      </c>
      <c r="U44" s="266">
        <v>14176.679999999997</v>
      </c>
    </row>
    <row r="45" spans="1:132" ht="38.25" customHeight="1" x14ac:dyDescent="0.4">
      <c r="A45" s="246">
        <v>30</v>
      </c>
      <c r="B45" s="246" t="s">
        <v>114</v>
      </c>
      <c r="C45" s="265">
        <v>7285.3499999999995</v>
      </c>
      <c r="D45" s="265">
        <v>7.32</v>
      </c>
      <c r="E45" s="265">
        <v>27.310000000000002</v>
      </c>
      <c r="F45" s="265">
        <v>0</v>
      </c>
      <c r="G45" s="265">
        <v>0</v>
      </c>
      <c r="H45" s="265">
        <v>7292.6699999999992</v>
      </c>
      <c r="I45" s="265">
        <v>0</v>
      </c>
      <c r="J45" s="265">
        <v>0</v>
      </c>
      <c r="K45" s="265">
        <v>0</v>
      </c>
      <c r="L45" s="265">
        <v>0</v>
      </c>
      <c r="M45" s="265">
        <v>0</v>
      </c>
      <c r="N45" s="265">
        <v>0</v>
      </c>
      <c r="O45" s="266">
        <v>7.5900000000000007</v>
      </c>
      <c r="P45" s="265">
        <v>0</v>
      </c>
      <c r="Q45" s="265">
        <v>0</v>
      </c>
      <c r="R45" s="265">
        <v>0</v>
      </c>
      <c r="S45" s="265">
        <v>0.31</v>
      </c>
      <c r="T45" s="266">
        <v>7.5900000000000007</v>
      </c>
      <c r="U45" s="266">
        <v>7300.2599999999993</v>
      </c>
    </row>
    <row r="46" spans="1:132" s="111" customFormat="1" ht="38.25" customHeight="1" x14ac:dyDescent="0.4">
      <c r="A46" s="246">
        <v>31</v>
      </c>
      <c r="B46" s="246" t="s">
        <v>115</v>
      </c>
      <c r="C46" s="265">
        <v>12301.610000000002</v>
      </c>
      <c r="D46" s="265">
        <v>1.1599999999999999</v>
      </c>
      <c r="E46" s="265">
        <v>9.51</v>
      </c>
      <c r="F46" s="265">
        <v>0</v>
      </c>
      <c r="G46" s="265">
        <v>0</v>
      </c>
      <c r="H46" s="265">
        <v>12302.770000000002</v>
      </c>
      <c r="I46" s="265">
        <v>1.2999999999999998</v>
      </c>
      <c r="J46" s="265">
        <v>0</v>
      </c>
      <c r="K46" s="265">
        <v>0</v>
      </c>
      <c r="L46" s="265">
        <v>0</v>
      </c>
      <c r="M46" s="265">
        <v>0</v>
      </c>
      <c r="N46" s="265">
        <v>1.2999999999999998</v>
      </c>
      <c r="O46" s="266">
        <v>86.18</v>
      </c>
      <c r="P46" s="265">
        <v>0</v>
      </c>
      <c r="Q46" s="265">
        <v>0</v>
      </c>
      <c r="R46" s="265">
        <v>0</v>
      </c>
      <c r="S46" s="265">
        <v>0.1</v>
      </c>
      <c r="T46" s="266">
        <v>86.18</v>
      </c>
      <c r="U46" s="266">
        <v>12390.250000000002</v>
      </c>
    </row>
    <row r="47" spans="1:132" s="111" customFormat="1" ht="38.25" customHeight="1" x14ac:dyDescent="0.4">
      <c r="A47" s="246">
        <v>32</v>
      </c>
      <c r="B47" s="246" t="s">
        <v>116</v>
      </c>
      <c r="C47" s="265">
        <v>11091.342000000008</v>
      </c>
      <c r="D47" s="265">
        <v>8.49</v>
      </c>
      <c r="E47" s="265">
        <v>9.64</v>
      </c>
      <c r="F47" s="265">
        <v>0</v>
      </c>
      <c r="G47" s="265">
        <v>0</v>
      </c>
      <c r="H47" s="265">
        <v>11099.832000000008</v>
      </c>
      <c r="I47" s="265">
        <v>0</v>
      </c>
      <c r="J47" s="265">
        <v>0</v>
      </c>
      <c r="K47" s="265">
        <v>0</v>
      </c>
      <c r="L47" s="265">
        <v>0</v>
      </c>
      <c r="M47" s="265">
        <v>0</v>
      </c>
      <c r="N47" s="265">
        <v>0</v>
      </c>
      <c r="O47" s="266">
        <v>30.53</v>
      </c>
      <c r="P47" s="265">
        <v>0</v>
      </c>
      <c r="Q47" s="265">
        <v>0.53</v>
      </c>
      <c r="R47" s="265">
        <v>0</v>
      </c>
      <c r="S47" s="265">
        <v>0</v>
      </c>
      <c r="T47" s="266">
        <v>30.53</v>
      </c>
      <c r="U47" s="266">
        <v>11130.362000000008</v>
      </c>
    </row>
    <row r="48" spans="1:132" s="111" customFormat="1" ht="38.25" customHeight="1" x14ac:dyDescent="0.4">
      <c r="A48" s="340" t="s">
        <v>117</v>
      </c>
      <c r="B48" s="340"/>
      <c r="C48" s="267">
        <v>44690.912000000011</v>
      </c>
      <c r="D48" s="267">
        <v>83.34999999999998</v>
      </c>
      <c r="E48" s="267">
        <v>171.39999999999998</v>
      </c>
      <c r="F48" s="267">
        <v>0</v>
      </c>
      <c r="G48" s="267">
        <v>0</v>
      </c>
      <c r="H48" s="267">
        <v>44774.26200000001</v>
      </c>
      <c r="I48" s="267">
        <v>7.9300000000000006</v>
      </c>
      <c r="J48" s="267">
        <v>0.01</v>
      </c>
      <c r="K48" s="267">
        <v>0.01</v>
      </c>
      <c r="L48" s="267">
        <v>0</v>
      </c>
      <c r="M48" s="267">
        <v>0</v>
      </c>
      <c r="N48" s="267">
        <v>7.94</v>
      </c>
      <c r="O48" s="267">
        <v>214.12000000000003</v>
      </c>
      <c r="P48" s="267">
        <v>1.23</v>
      </c>
      <c r="Q48" s="267">
        <v>61.41</v>
      </c>
      <c r="R48" s="267">
        <v>0</v>
      </c>
      <c r="S48" s="267">
        <v>0.41000000000000003</v>
      </c>
      <c r="T48" s="267">
        <v>215.35000000000002</v>
      </c>
      <c r="U48" s="267">
        <v>44997.552000000003</v>
      </c>
    </row>
    <row r="49" spans="1:22" s="145" customFormat="1" ht="38.25" customHeight="1" x14ac:dyDescent="0.4">
      <c r="A49" s="340" t="s">
        <v>118</v>
      </c>
      <c r="B49" s="340"/>
      <c r="C49" s="267">
        <v>94986.893000000011</v>
      </c>
      <c r="D49" s="267">
        <v>142.60999999999999</v>
      </c>
      <c r="E49" s="267">
        <v>471.46</v>
      </c>
      <c r="F49" s="267">
        <v>0</v>
      </c>
      <c r="G49" s="267">
        <v>0</v>
      </c>
      <c r="H49" s="267">
        <v>95129.502999999997</v>
      </c>
      <c r="I49" s="267">
        <v>7.9300000000000006</v>
      </c>
      <c r="J49" s="267">
        <v>0.01</v>
      </c>
      <c r="K49" s="267">
        <v>0.01</v>
      </c>
      <c r="L49" s="267">
        <v>0</v>
      </c>
      <c r="M49" s="267">
        <v>0</v>
      </c>
      <c r="N49" s="267">
        <v>7.94</v>
      </c>
      <c r="O49" s="267">
        <v>214.12000000000003</v>
      </c>
      <c r="P49" s="267">
        <v>1.23</v>
      </c>
      <c r="Q49" s="267">
        <v>61.41</v>
      </c>
      <c r="R49" s="267">
        <v>0</v>
      </c>
      <c r="S49" s="267">
        <v>0.41000000000000003</v>
      </c>
      <c r="T49" s="267">
        <v>215.35000000000002</v>
      </c>
      <c r="U49" s="267">
        <v>95352.793000000005</v>
      </c>
    </row>
    <row r="50" spans="1:22" s="146" customFormat="1" ht="38.25" customHeight="1" x14ac:dyDescent="0.4">
      <c r="A50" s="340" t="s">
        <v>119</v>
      </c>
      <c r="B50" s="340"/>
      <c r="C50" s="267">
        <v>172780.45500000002</v>
      </c>
      <c r="D50" s="267">
        <v>249.98999999999998</v>
      </c>
      <c r="E50" s="267">
        <v>773.02499999999998</v>
      </c>
      <c r="F50" s="267">
        <v>255.75</v>
      </c>
      <c r="G50" s="267">
        <v>349.88</v>
      </c>
      <c r="H50" s="267">
        <v>172774.69500000001</v>
      </c>
      <c r="I50" s="267">
        <v>2065.2849999999999</v>
      </c>
      <c r="J50" s="267">
        <v>142.38999999999996</v>
      </c>
      <c r="K50" s="267">
        <v>160.59199999999998</v>
      </c>
      <c r="L50" s="267">
        <v>0.99</v>
      </c>
      <c r="M50" s="267">
        <v>0.99</v>
      </c>
      <c r="N50" s="267">
        <v>2206.6850000000004</v>
      </c>
      <c r="O50" s="267">
        <v>5201.2740000000003</v>
      </c>
      <c r="P50" s="267">
        <v>518.89</v>
      </c>
      <c r="Q50" s="267">
        <v>851.43</v>
      </c>
      <c r="R50" s="267">
        <v>70.959999999999994</v>
      </c>
      <c r="S50" s="267">
        <v>144.16999999999999</v>
      </c>
      <c r="T50" s="267">
        <v>5649.2039999999997</v>
      </c>
      <c r="U50" s="267">
        <v>180630.584</v>
      </c>
      <c r="V50" s="202">
        <f t="shared" ref="V50" si="0">V49+V38+V27+V24</f>
        <v>0</v>
      </c>
    </row>
    <row r="51" spans="1:22" s="111" customFormat="1" ht="19.5" customHeight="1" x14ac:dyDescent="0.4">
      <c r="A51" s="115"/>
      <c r="B51" s="115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</row>
    <row r="52" spans="1:22" s="115" customFormat="1" ht="24.75" hidden="1" customHeight="1" x14ac:dyDescent="0.4">
      <c r="B52" s="251"/>
      <c r="C52" s="309" t="s">
        <v>54</v>
      </c>
      <c r="D52" s="309"/>
      <c r="E52" s="309"/>
      <c r="F52" s="309"/>
      <c r="G52" s="309"/>
      <c r="H52" s="118"/>
      <c r="I52" s="251"/>
      <c r="J52" s="251">
        <f>D50+J50+P50-F50-L50-R50</f>
        <v>583.56999999999994</v>
      </c>
      <c r="K52" s="251"/>
      <c r="L52" s="251"/>
      <c r="M52" s="251"/>
      <c r="N52" s="251"/>
      <c r="R52" s="251"/>
      <c r="U52" s="251"/>
    </row>
    <row r="53" spans="1:22" s="115" customFormat="1" ht="30" hidden="1" customHeight="1" x14ac:dyDescent="0.35">
      <c r="B53" s="251"/>
      <c r="C53" s="309" t="s">
        <v>55</v>
      </c>
      <c r="D53" s="309"/>
      <c r="E53" s="309"/>
      <c r="F53" s="309"/>
      <c r="G53" s="309"/>
      <c r="H53" s="119"/>
      <c r="I53" s="251"/>
      <c r="J53" s="251">
        <f>E50+K50+Q50-G50-M50-S50</f>
        <v>1290.0069999999998</v>
      </c>
      <c r="K53" s="251"/>
      <c r="L53" s="251"/>
      <c r="M53" s="251"/>
      <c r="N53" s="251"/>
      <c r="R53" s="251"/>
      <c r="T53" s="251"/>
    </row>
    <row r="54" spans="1:22" ht="33" hidden="1" customHeight="1" x14ac:dyDescent="0.5">
      <c r="C54" s="309" t="s">
        <v>56</v>
      </c>
      <c r="D54" s="309"/>
      <c r="E54" s="309"/>
      <c r="F54" s="309"/>
      <c r="G54" s="309"/>
      <c r="H54" s="119"/>
      <c r="I54" s="121"/>
      <c r="J54" s="251">
        <f>H50+N50+T50</f>
        <v>180630.584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22" ht="33" hidden="1" customHeight="1" x14ac:dyDescent="0.5">
      <c r="C55" s="120"/>
      <c r="D55" s="251"/>
      <c r="E55" s="251"/>
      <c r="F55" s="251"/>
      <c r="G55" s="251"/>
      <c r="H55" s="119"/>
      <c r="I55" s="121"/>
      <c r="J55" s="251"/>
      <c r="K55" s="119"/>
      <c r="L55" s="119"/>
      <c r="M55" s="143"/>
      <c r="N55" s="119"/>
      <c r="P55" s="115"/>
      <c r="Q55" s="122"/>
      <c r="U55" s="122"/>
    </row>
    <row r="56" spans="1:22" ht="33" hidden="1" customHeight="1" x14ac:dyDescent="0.5">
      <c r="C56" s="120"/>
      <c r="D56" s="251"/>
      <c r="E56" s="251"/>
      <c r="F56" s="251"/>
      <c r="G56" s="251"/>
      <c r="H56" s="119"/>
      <c r="I56" s="121"/>
      <c r="J56" s="251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22" s="152" customFormat="1" ht="37.5" hidden="1" customHeight="1" x14ac:dyDescent="0.45">
      <c r="B57" s="314" t="s">
        <v>57</v>
      </c>
      <c r="C57" s="314"/>
      <c r="D57" s="314"/>
      <c r="E57" s="314"/>
      <c r="F57" s="314"/>
      <c r="G57" s="153"/>
      <c r="H57" s="154"/>
      <c r="I57" s="155"/>
      <c r="J57" s="315"/>
      <c r="K57" s="313"/>
      <c r="L57" s="313"/>
      <c r="M57" s="169" t="e">
        <f>#REF!+'dec-2021'!J53</f>
        <v>#REF!</v>
      </c>
      <c r="N57" s="154"/>
      <c r="O57" s="154"/>
      <c r="P57" s="253"/>
      <c r="Q57" s="314" t="s">
        <v>58</v>
      </c>
      <c r="R57" s="314"/>
      <c r="S57" s="314"/>
      <c r="T57" s="314"/>
      <c r="U57" s="314"/>
    </row>
    <row r="58" spans="1:22" s="152" customFormat="1" ht="37.5" hidden="1" customHeight="1" x14ac:dyDescent="0.45">
      <c r="B58" s="314" t="s">
        <v>59</v>
      </c>
      <c r="C58" s="314"/>
      <c r="D58" s="314"/>
      <c r="E58" s="314"/>
      <c r="F58" s="314"/>
      <c r="G58" s="154"/>
      <c r="H58" s="153"/>
      <c r="I58" s="156"/>
      <c r="J58" s="157"/>
      <c r="K58" s="254"/>
      <c r="L58" s="157"/>
      <c r="M58" s="154"/>
      <c r="N58" s="153"/>
      <c r="O58" s="154"/>
      <c r="P58" s="253"/>
      <c r="Q58" s="314" t="s">
        <v>59</v>
      </c>
      <c r="R58" s="314"/>
      <c r="S58" s="314"/>
      <c r="T58" s="314"/>
      <c r="U58" s="314"/>
    </row>
    <row r="59" spans="1:22" s="152" customFormat="1" ht="37.5" hidden="1" customHeight="1" x14ac:dyDescent="0.45">
      <c r="I59" s="158"/>
      <c r="J59" s="313" t="s">
        <v>61</v>
      </c>
      <c r="K59" s="313"/>
      <c r="L59" s="313"/>
      <c r="M59" s="159" t="e">
        <f>#REF!+'dec-2021'!J53</f>
        <v>#REF!</v>
      </c>
      <c r="P59" s="160"/>
      <c r="Q59" s="160"/>
      <c r="R59" s="160"/>
      <c r="S59" s="161"/>
      <c r="T59" s="160"/>
      <c r="U59" s="160"/>
    </row>
    <row r="60" spans="1:22" s="152" customFormat="1" ht="37.5" hidden="1" customHeight="1" x14ac:dyDescent="0.45">
      <c r="G60" s="162"/>
      <c r="H60" s="159" t="e">
        <f>#REF!+'dec-2021'!J53</f>
        <v>#REF!</v>
      </c>
      <c r="I60" s="158"/>
      <c r="J60" s="313" t="s">
        <v>62</v>
      </c>
      <c r="K60" s="313"/>
      <c r="L60" s="313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hidden="1" x14ac:dyDescent="0.35"/>
    <row r="62" spans="1:22" hidden="1" x14ac:dyDescent="0.35">
      <c r="H62" s="130"/>
      <c r="I62" s="131"/>
      <c r="J62" s="130"/>
    </row>
    <row r="63" spans="1:22" hidden="1" x14ac:dyDescent="0.35">
      <c r="H63" s="130"/>
      <c r="I63" s="131"/>
      <c r="J63" s="130"/>
    </row>
    <row r="64" spans="1:22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J59:L59"/>
    <mergeCell ref="J60:L60"/>
    <mergeCell ref="C53:G53"/>
    <mergeCell ref="C54:G54"/>
    <mergeCell ref="B57:F57"/>
    <mergeCell ref="J57:L57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</mergeCells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view="pageBreakPreview" topLeftCell="E1" zoomScale="60" zoomScaleNormal="55" workbookViewId="0">
      <selection activeCell="J6" sqref="J6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60" width="9.140625" style="256"/>
    <col min="61" max="16384" width="9.140625" style="107"/>
  </cols>
  <sheetData>
    <row r="1" spans="1:60" ht="78" customHeight="1" x14ac:dyDescent="0.35">
      <c r="A1" s="325" t="s">
        <v>123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60" ht="51.75" customHeight="1" x14ac:dyDescent="0.35">
      <c r="A2" s="383" t="s">
        <v>145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</row>
    <row r="3" spans="1:60" s="108" customFormat="1" ht="43.5" customHeight="1" x14ac:dyDescent="0.25">
      <c r="A3" s="385" t="s">
        <v>122</v>
      </c>
      <c r="B3" s="386" t="s">
        <v>121</v>
      </c>
      <c r="C3" s="304" t="s">
        <v>131</v>
      </c>
      <c r="D3" s="304"/>
      <c r="E3" s="304"/>
      <c r="F3" s="304"/>
      <c r="G3" s="304"/>
      <c r="H3" s="304"/>
      <c r="I3" s="304" t="s">
        <v>130</v>
      </c>
      <c r="J3" s="304"/>
      <c r="K3" s="304"/>
      <c r="L3" s="304"/>
      <c r="M3" s="304"/>
      <c r="N3" s="304"/>
      <c r="O3" s="304" t="s">
        <v>129</v>
      </c>
      <c r="P3" s="304"/>
      <c r="Q3" s="304"/>
      <c r="R3" s="304"/>
      <c r="S3" s="304"/>
      <c r="T3" s="304"/>
      <c r="U3" s="257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</row>
    <row r="4" spans="1:60" s="108" customFormat="1" ht="54.75" customHeight="1" x14ac:dyDescent="0.25">
      <c r="A4" s="385"/>
      <c r="B4" s="387"/>
      <c r="C4" s="378" t="s">
        <v>6</v>
      </c>
      <c r="D4" s="376" t="s">
        <v>127</v>
      </c>
      <c r="E4" s="377"/>
      <c r="F4" s="376" t="s">
        <v>126</v>
      </c>
      <c r="G4" s="377"/>
      <c r="H4" s="378" t="s">
        <v>9</v>
      </c>
      <c r="I4" s="378" t="s">
        <v>6</v>
      </c>
      <c r="J4" s="376" t="s">
        <v>127</v>
      </c>
      <c r="K4" s="377"/>
      <c r="L4" s="376" t="s">
        <v>126</v>
      </c>
      <c r="M4" s="377"/>
      <c r="N4" s="378" t="s">
        <v>9</v>
      </c>
      <c r="O4" s="378" t="s">
        <v>6</v>
      </c>
      <c r="P4" s="376" t="s">
        <v>127</v>
      </c>
      <c r="Q4" s="377"/>
      <c r="R4" s="376" t="s">
        <v>126</v>
      </c>
      <c r="S4" s="377"/>
      <c r="T4" s="378" t="s">
        <v>9</v>
      </c>
      <c r="U4" s="380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</row>
    <row r="5" spans="1:60" s="108" customFormat="1" ht="38.25" customHeight="1" x14ac:dyDescent="0.25">
      <c r="A5" s="385"/>
      <c r="B5" s="388"/>
      <c r="C5" s="379"/>
      <c r="D5" s="240" t="s">
        <v>124</v>
      </c>
      <c r="E5" s="240" t="s">
        <v>125</v>
      </c>
      <c r="F5" s="240" t="s">
        <v>124</v>
      </c>
      <c r="G5" s="240" t="s">
        <v>125</v>
      </c>
      <c r="H5" s="379"/>
      <c r="I5" s="379"/>
      <c r="J5" s="240" t="s">
        <v>124</v>
      </c>
      <c r="K5" s="240" t="s">
        <v>125</v>
      </c>
      <c r="L5" s="240" t="s">
        <v>124</v>
      </c>
      <c r="M5" s="240" t="s">
        <v>125</v>
      </c>
      <c r="N5" s="379"/>
      <c r="O5" s="379"/>
      <c r="P5" s="240" t="s">
        <v>124</v>
      </c>
      <c r="Q5" s="240" t="s">
        <v>125</v>
      </c>
      <c r="R5" s="240" t="s">
        <v>124</v>
      </c>
      <c r="S5" s="240" t="s">
        <v>125</v>
      </c>
      <c r="T5" s="379"/>
      <c r="U5" s="382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</row>
    <row r="6" spans="1:60" ht="38.25" customHeight="1" x14ac:dyDescent="0.35">
      <c r="A6" s="245">
        <v>1</v>
      </c>
      <c r="B6" s="246" t="s">
        <v>78</v>
      </c>
      <c r="C6" s="109">
        <v>208.77000000000064</v>
      </c>
      <c r="D6" s="109">
        <v>0</v>
      </c>
      <c r="E6" s="109">
        <v>47.73</v>
      </c>
      <c r="F6" s="109">
        <v>66.8</v>
      </c>
      <c r="G6" s="109">
        <v>66.8</v>
      </c>
      <c r="H6" s="109">
        <v>141.97000000000065</v>
      </c>
      <c r="I6" s="109">
        <v>131.46499999999995</v>
      </c>
      <c r="J6" s="109">
        <v>27.35</v>
      </c>
      <c r="K6" s="109">
        <v>28.01</v>
      </c>
      <c r="L6" s="109">
        <v>0.04</v>
      </c>
      <c r="M6" s="109">
        <v>0.04</v>
      </c>
      <c r="N6" s="109">
        <v>158.77499999999995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584.88500000000067</v>
      </c>
    </row>
    <row r="7" spans="1:60" ht="38.25" customHeight="1" x14ac:dyDescent="0.35">
      <c r="A7" s="245">
        <v>2</v>
      </c>
      <c r="B7" s="246" t="s">
        <v>79</v>
      </c>
      <c r="C7" s="109">
        <v>497.65499999999997</v>
      </c>
      <c r="D7" s="109">
        <v>0.09</v>
      </c>
      <c r="E7" s="109">
        <v>0.27</v>
      </c>
      <c r="F7" s="109">
        <v>0.19</v>
      </c>
      <c r="G7" s="109">
        <v>0.19</v>
      </c>
      <c r="H7" s="109">
        <v>497.55499999999995</v>
      </c>
      <c r="I7" s="109">
        <v>122.572</v>
      </c>
      <c r="J7" s="109">
        <v>0.88</v>
      </c>
      <c r="K7" s="109">
        <v>3.4219999999999997</v>
      </c>
      <c r="L7" s="109">
        <v>0</v>
      </c>
      <c r="M7" s="109">
        <v>0</v>
      </c>
      <c r="N7" s="109">
        <v>123.452</v>
      </c>
      <c r="O7" s="271">
        <v>222.27000000000004</v>
      </c>
      <c r="P7" s="109">
        <v>0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843.27700000000004</v>
      </c>
    </row>
    <row r="8" spans="1:60" ht="38.25" customHeight="1" x14ac:dyDescent="0.35">
      <c r="A8" s="245">
        <v>3</v>
      </c>
      <c r="B8" s="246" t="s">
        <v>80</v>
      </c>
      <c r="C8" s="109">
        <v>653.9599999999997</v>
      </c>
      <c r="D8" s="109">
        <v>0</v>
      </c>
      <c r="E8" s="109">
        <v>0</v>
      </c>
      <c r="F8" s="109">
        <v>0</v>
      </c>
      <c r="G8" s="109">
        <v>90</v>
      </c>
      <c r="H8" s="109">
        <v>653.9599999999997</v>
      </c>
      <c r="I8" s="109">
        <v>201.52300000000005</v>
      </c>
      <c r="J8" s="109">
        <v>0.76</v>
      </c>
      <c r="K8" s="109">
        <v>4.9499999999999993</v>
      </c>
      <c r="L8" s="109">
        <v>0</v>
      </c>
      <c r="M8" s="109">
        <v>0</v>
      </c>
      <c r="N8" s="109">
        <v>202.28300000000004</v>
      </c>
      <c r="O8" s="271">
        <v>157.63999999999999</v>
      </c>
      <c r="P8" s="109">
        <v>0</v>
      </c>
      <c r="Q8" s="109">
        <v>16.2</v>
      </c>
      <c r="R8" s="109">
        <v>0</v>
      </c>
      <c r="S8" s="109">
        <v>0</v>
      </c>
      <c r="T8" s="271">
        <v>157.63999999999999</v>
      </c>
      <c r="U8" s="271">
        <v>1013.8829999999997</v>
      </c>
    </row>
    <row r="9" spans="1:60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142.50400000000008</v>
      </c>
      <c r="J9" s="109">
        <v>0.28000000000000003</v>
      </c>
      <c r="K9" s="109">
        <v>0.75</v>
      </c>
      <c r="L9" s="109">
        <v>0</v>
      </c>
      <c r="M9" s="109">
        <v>0</v>
      </c>
      <c r="N9" s="109">
        <v>142.78400000000008</v>
      </c>
      <c r="O9" s="271">
        <v>234.24999999999997</v>
      </c>
      <c r="P9" s="109">
        <v>0</v>
      </c>
      <c r="Q9" s="109">
        <v>1.08</v>
      </c>
      <c r="R9" s="109">
        <v>0</v>
      </c>
      <c r="S9" s="109">
        <v>0</v>
      </c>
      <c r="T9" s="271">
        <v>234.24999999999997</v>
      </c>
      <c r="U9" s="271">
        <v>377.03400000000005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</row>
    <row r="10" spans="1:60" s="111" customFormat="1" ht="38.25" customHeight="1" x14ac:dyDescent="0.4">
      <c r="A10" s="336" t="s">
        <v>82</v>
      </c>
      <c r="B10" s="337"/>
      <c r="C10" s="110">
        <v>1360.3850000000002</v>
      </c>
      <c r="D10" s="110">
        <v>0.09</v>
      </c>
      <c r="E10" s="110">
        <v>48</v>
      </c>
      <c r="F10" s="110">
        <v>66.989999999999995</v>
      </c>
      <c r="G10" s="110">
        <v>156.99</v>
      </c>
      <c r="H10" s="110">
        <v>1293.4850000000001</v>
      </c>
      <c r="I10" s="110">
        <v>598.06400000000008</v>
      </c>
      <c r="J10" s="110">
        <v>29.270000000000003</v>
      </c>
      <c r="K10" s="110">
        <v>37.132000000000005</v>
      </c>
      <c r="L10" s="110">
        <v>0.04</v>
      </c>
      <c r="M10" s="110">
        <v>0.04</v>
      </c>
      <c r="N10" s="110">
        <v>627.2940000000001</v>
      </c>
      <c r="O10" s="110">
        <v>898.30000000000018</v>
      </c>
      <c r="P10" s="110">
        <v>0</v>
      </c>
      <c r="Q10" s="110">
        <v>52.36999999999999</v>
      </c>
      <c r="R10" s="110">
        <v>0</v>
      </c>
      <c r="S10" s="110">
        <v>0</v>
      </c>
      <c r="T10" s="110">
        <v>898.30000000000018</v>
      </c>
      <c r="U10" s="272">
        <v>2819.0790000000006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</row>
    <row r="11" spans="1:60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0</v>
      </c>
      <c r="G11" s="109">
        <v>0</v>
      </c>
      <c r="H11" s="109">
        <v>1653.4899999999991</v>
      </c>
      <c r="I11" s="109">
        <v>122.49300000000002</v>
      </c>
      <c r="J11" s="273">
        <v>0.08</v>
      </c>
      <c r="K11" s="109">
        <v>0.94000000000000006</v>
      </c>
      <c r="L11" s="109">
        <v>0</v>
      </c>
      <c r="M11" s="109">
        <v>0</v>
      </c>
      <c r="N11" s="109">
        <v>122.57300000000002</v>
      </c>
      <c r="O11" s="271">
        <v>610.4</v>
      </c>
      <c r="P11" s="109">
        <v>31.5</v>
      </c>
      <c r="Q11" s="109">
        <v>62.989999999999995</v>
      </c>
      <c r="R11" s="109">
        <v>0</v>
      </c>
      <c r="S11" s="109">
        <v>0</v>
      </c>
      <c r="T11" s="271">
        <v>641.9</v>
      </c>
      <c r="U11" s="271">
        <v>2417.9629999999993</v>
      </c>
    </row>
    <row r="12" spans="1:60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150.67400000000009</v>
      </c>
      <c r="J12" s="273">
        <v>0.56000000000000005</v>
      </c>
      <c r="K12" s="109">
        <v>2.9200000000000004</v>
      </c>
      <c r="L12" s="109">
        <v>0.72</v>
      </c>
      <c r="M12" s="109">
        <v>0.72</v>
      </c>
      <c r="N12" s="109">
        <v>150.5140000000001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1261.4839999999999</v>
      </c>
    </row>
    <row r="13" spans="1:60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</v>
      </c>
      <c r="F13" s="109">
        <v>0</v>
      </c>
      <c r="G13" s="109">
        <v>0</v>
      </c>
      <c r="H13" s="109">
        <v>2084.5799999999995</v>
      </c>
      <c r="I13" s="109">
        <v>194.95399999999998</v>
      </c>
      <c r="J13" s="274">
        <v>0.39</v>
      </c>
      <c r="K13" s="109">
        <v>1.4900000000000002</v>
      </c>
      <c r="L13" s="109">
        <v>0</v>
      </c>
      <c r="M13" s="109">
        <v>0</v>
      </c>
      <c r="N13" s="109">
        <v>195.34399999999997</v>
      </c>
      <c r="O13" s="271">
        <v>383.96999999999991</v>
      </c>
      <c r="P13" s="109">
        <v>19.13</v>
      </c>
      <c r="Q13" s="109">
        <v>50.94</v>
      </c>
      <c r="R13" s="109">
        <v>0</v>
      </c>
      <c r="S13" s="109">
        <v>0</v>
      </c>
      <c r="T13" s="271">
        <v>403.09999999999991</v>
      </c>
      <c r="U13" s="271">
        <v>2683.0239999999994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</row>
    <row r="14" spans="1:60" s="111" customFormat="1" ht="38.25" customHeight="1" x14ac:dyDescent="0.4">
      <c r="A14" s="336" t="s">
        <v>86</v>
      </c>
      <c r="B14" s="337"/>
      <c r="C14" s="110">
        <v>4761.8399999999983</v>
      </c>
      <c r="D14" s="110">
        <v>0</v>
      </c>
      <c r="E14" s="110">
        <v>0</v>
      </c>
      <c r="F14" s="110">
        <v>0</v>
      </c>
      <c r="G14" s="110">
        <v>0</v>
      </c>
      <c r="H14" s="110">
        <v>4761.8399999999983</v>
      </c>
      <c r="I14" s="110">
        <v>468.12100000000009</v>
      </c>
      <c r="J14" s="110">
        <v>1.03</v>
      </c>
      <c r="K14" s="110">
        <v>5.3500000000000005</v>
      </c>
      <c r="L14" s="110">
        <v>0.72</v>
      </c>
      <c r="M14" s="110">
        <v>0.72</v>
      </c>
      <c r="N14" s="110">
        <v>468.43100000000004</v>
      </c>
      <c r="O14" s="110">
        <v>1081.57</v>
      </c>
      <c r="P14" s="110">
        <v>50.629999999999995</v>
      </c>
      <c r="Q14" s="110">
        <v>114.6</v>
      </c>
      <c r="R14" s="110">
        <v>0</v>
      </c>
      <c r="S14" s="110">
        <v>0</v>
      </c>
      <c r="T14" s="110">
        <v>1132.1999999999998</v>
      </c>
      <c r="U14" s="272">
        <v>6362.4709999999986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</row>
    <row r="15" spans="1:60" s="112" customFormat="1" ht="38.25" customHeight="1" x14ac:dyDescent="0.35">
      <c r="A15" s="246">
        <v>8</v>
      </c>
      <c r="B15" s="246" t="s">
        <v>88</v>
      </c>
      <c r="C15" s="109">
        <v>1747.4919999999993</v>
      </c>
      <c r="D15" s="109">
        <v>8.98</v>
      </c>
      <c r="E15" s="109">
        <v>11.36</v>
      </c>
      <c r="F15" s="109">
        <v>0</v>
      </c>
      <c r="G15" s="109">
        <v>1.5</v>
      </c>
      <c r="H15" s="109">
        <v>1756.4719999999993</v>
      </c>
      <c r="I15" s="109">
        <v>111.17000000000002</v>
      </c>
      <c r="J15" s="109">
        <v>0.77</v>
      </c>
      <c r="K15" s="109">
        <v>0.92</v>
      </c>
      <c r="L15" s="109">
        <v>0</v>
      </c>
      <c r="M15" s="109">
        <v>0</v>
      </c>
      <c r="N15" s="109">
        <v>111.94000000000001</v>
      </c>
      <c r="O15" s="271">
        <v>113.67899999999999</v>
      </c>
      <c r="P15" s="109">
        <v>19.28</v>
      </c>
      <c r="Q15" s="109">
        <v>21.560000000000002</v>
      </c>
      <c r="R15" s="109">
        <v>0</v>
      </c>
      <c r="S15" s="109">
        <v>0</v>
      </c>
      <c r="T15" s="271">
        <v>132.959</v>
      </c>
      <c r="U15" s="271">
        <v>2001.3709999999994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</row>
    <row r="16" spans="1:60" ht="38.25" customHeight="1" x14ac:dyDescent="0.35">
      <c r="A16" s="246">
        <v>9</v>
      </c>
      <c r="B16" s="246" t="s">
        <v>120</v>
      </c>
      <c r="C16" s="109">
        <v>239.35399999999987</v>
      </c>
      <c r="D16" s="109">
        <v>0</v>
      </c>
      <c r="E16" s="109">
        <v>39.92</v>
      </c>
      <c r="F16" s="109">
        <v>0</v>
      </c>
      <c r="G16" s="109">
        <v>0</v>
      </c>
      <c r="H16" s="109">
        <v>239.35399999999987</v>
      </c>
      <c r="I16" s="109">
        <v>25.556999999999995</v>
      </c>
      <c r="J16" s="109">
        <v>0</v>
      </c>
      <c r="K16" s="109">
        <v>4.47</v>
      </c>
      <c r="L16" s="109">
        <v>0</v>
      </c>
      <c r="M16" s="109">
        <v>0.99</v>
      </c>
      <c r="N16" s="109">
        <v>25.556999999999995</v>
      </c>
      <c r="O16" s="271">
        <v>392.37100000000004</v>
      </c>
      <c r="P16" s="109">
        <v>15.75</v>
      </c>
      <c r="Q16" s="109">
        <v>70.81</v>
      </c>
      <c r="R16" s="109">
        <v>0</v>
      </c>
      <c r="S16" s="109">
        <v>70.959999999999994</v>
      </c>
      <c r="T16" s="271">
        <v>408.12100000000004</v>
      </c>
      <c r="U16" s="271">
        <v>673.03199999999993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17.199999999999989</v>
      </c>
      <c r="J17" s="109">
        <v>0</v>
      </c>
      <c r="K17" s="109">
        <v>0.83</v>
      </c>
      <c r="L17" s="109">
        <v>0</v>
      </c>
      <c r="M17" s="109">
        <v>0</v>
      </c>
      <c r="N17" s="109">
        <v>17.199999999999989</v>
      </c>
      <c r="O17" s="271">
        <v>239.428</v>
      </c>
      <c r="P17" s="109">
        <v>0.28000000000000003</v>
      </c>
      <c r="Q17" s="109">
        <v>44.81</v>
      </c>
      <c r="R17" s="109">
        <v>0</v>
      </c>
      <c r="S17" s="109">
        <v>0</v>
      </c>
      <c r="T17" s="271">
        <v>239.708</v>
      </c>
      <c r="U17" s="271">
        <v>926.77299999999934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</row>
    <row r="18" spans="1:132" s="111" customFormat="1" ht="38.25" customHeight="1" x14ac:dyDescent="0.4">
      <c r="A18" s="336" t="s">
        <v>89</v>
      </c>
      <c r="B18" s="337"/>
      <c r="C18" s="110">
        <v>2656.7109999999984</v>
      </c>
      <c r="D18" s="110">
        <v>8.98</v>
      </c>
      <c r="E18" s="110">
        <v>51.28</v>
      </c>
      <c r="F18" s="110">
        <v>0</v>
      </c>
      <c r="G18" s="110">
        <v>1.5</v>
      </c>
      <c r="H18" s="110">
        <v>2665.6909999999984</v>
      </c>
      <c r="I18" s="110">
        <v>153.92699999999999</v>
      </c>
      <c r="J18" s="110">
        <v>0.77</v>
      </c>
      <c r="K18" s="110">
        <v>6.22</v>
      </c>
      <c r="L18" s="110">
        <v>0</v>
      </c>
      <c r="M18" s="110">
        <v>0.99</v>
      </c>
      <c r="N18" s="110">
        <v>154.697</v>
      </c>
      <c r="O18" s="110">
        <v>745.47800000000007</v>
      </c>
      <c r="P18" s="110">
        <v>35.31</v>
      </c>
      <c r="Q18" s="110">
        <v>137.18</v>
      </c>
      <c r="R18" s="110">
        <v>0</v>
      </c>
      <c r="S18" s="110">
        <v>70.959999999999994</v>
      </c>
      <c r="T18" s="110">
        <v>780.78800000000001</v>
      </c>
      <c r="U18" s="272">
        <v>3601.1759999999986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</row>
    <row r="19" spans="1:132" ht="38.25" customHeight="1" x14ac:dyDescent="0.35">
      <c r="A19" s="246">
        <v>8</v>
      </c>
      <c r="B19" s="246" t="s">
        <v>91</v>
      </c>
      <c r="C19" s="109">
        <v>1024.3949999999993</v>
      </c>
      <c r="D19" s="109">
        <v>0</v>
      </c>
      <c r="E19" s="109">
        <v>0.85</v>
      </c>
      <c r="F19" s="109">
        <v>0</v>
      </c>
      <c r="G19" s="109">
        <v>180</v>
      </c>
      <c r="H19" s="109">
        <v>1024.3949999999993</v>
      </c>
      <c r="I19" s="109">
        <v>153.22100000000003</v>
      </c>
      <c r="J19" s="109">
        <v>0.11</v>
      </c>
      <c r="K19" s="109">
        <v>1.03</v>
      </c>
      <c r="L19" s="109">
        <v>0</v>
      </c>
      <c r="M19" s="109">
        <v>0</v>
      </c>
      <c r="N19" s="109">
        <v>153.33100000000005</v>
      </c>
      <c r="O19" s="271">
        <v>690.68099999999993</v>
      </c>
      <c r="P19" s="109">
        <v>25.16</v>
      </c>
      <c r="Q19" s="109">
        <v>373.91</v>
      </c>
      <c r="R19" s="109">
        <v>0</v>
      </c>
      <c r="S19" s="109">
        <v>0</v>
      </c>
      <c r="T19" s="271">
        <v>715.84099999999989</v>
      </c>
      <c r="U19" s="271">
        <v>1893.5669999999993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50.483000000000018</v>
      </c>
      <c r="J20" s="109">
        <v>0.09</v>
      </c>
      <c r="K20" s="109">
        <v>0.41000000000000003</v>
      </c>
      <c r="L20" s="109">
        <v>0</v>
      </c>
      <c r="M20" s="109">
        <v>0</v>
      </c>
      <c r="N20" s="109">
        <v>50.573000000000022</v>
      </c>
      <c r="O20" s="271">
        <v>266.5</v>
      </c>
      <c r="P20" s="109">
        <v>22.15</v>
      </c>
      <c r="Q20" s="109">
        <v>22.15</v>
      </c>
      <c r="R20" s="109">
        <v>0</v>
      </c>
      <c r="S20" s="109">
        <v>0</v>
      </c>
      <c r="T20" s="271">
        <v>288.64999999999998</v>
      </c>
      <c r="U20" s="271">
        <v>481.9129999999999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15.670000000000005</v>
      </c>
      <c r="J21" s="109">
        <v>0.06</v>
      </c>
      <c r="K21" s="109">
        <v>0.13</v>
      </c>
      <c r="L21" s="109">
        <v>0</v>
      </c>
      <c r="M21" s="109">
        <v>0</v>
      </c>
      <c r="N21" s="109">
        <v>15.730000000000006</v>
      </c>
      <c r="O21" s="271">
        <v>671.94999999999993</v>
      </c>
      <c r="P21" s="109">
        <v>14.89</v>
      </c>
      <c r="Q21" s="109">
        <v>15.33</v>
      </c>
      <c r="R21" s="109">
        <v>0</v>
      </c>
      <c r="S21" s="109">
        <v>0</v>
      </c>
      <c r="T21" s="271">
        <v>686.83999999999992</v>
      </c>
      <c r="U21" s="271">
        <v>729.63999999999976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</row>
    <row r="22" spans="1:132" s="111" customFormat="1" ht="38.25" customHeight="1" x14ac:dyDescent="0.4">
      <c r="A22" s="246">
        <v>11</v>
      </c>
      <c r="B22" s="246" t="s">
        <v>93</v>
      </c>
      <c r="C22" s="109">
        <v>1109.8219999999999</v>
      </c>
      <c r="D22" s="109">
        <v>2.56</v>
      </c>
      <c r="E22" s="109">
        <v>14.42</v>
      </c>
      <c r="F22" s="109">
        <v>0</v>
      </c>
      <c r="G22" s="109">
        <v>75</v>
      </c>
      <c r="H22" s="109">
        <v>1112.3819999999998</v>
      </c>
      <c r="I22" s="109">
        <v>16.063999999999997</v>
      </c>
      <c r="J22" s="109">
        <v>11.03</v>
      </c>
      <c r="K22" s="109">
        <v>11.799999999999999</v>
      </c>
      <c r="L22" s="109">
        <v>0</v>
      </c>
      <c r="M22" s="109">
        <v>0</v>
      </c>
      <c r="N22" s="109">
        <v>27.093999999999994</v>
      </c>
      <c r="O22" s="271">
        <v>314.77499999999998</v>
      </c>
      <c r="P22" s="109">
        <v>75.55</v>
      </c>
      <c r="Q22" s="109">
        <v>223.04000000000002</v>
      </c>
      <c r="R22" s="109">
        <v>0</v>
      </c>
      <c r="S22" s="109">
        <v>0</v>
      </c>
      <c r="T22" s="271">
        <v>390.32499999999999</v>
      </c>
      <c r="U22" s="271">
        <v>1529.8009999999999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</row>
    <row r="23" spans="1:132" s="111" customFormat="1" ht="38.25" customHeight="1" x14ac:dyDescent="0.4">
      <c r="A23" s="340" t="s">
        <v>94</v>
      </c>
      <c r="B23" s="340"/>
      <c r="C23" s="110">
        <v>2303.976999999999</v>
      </c>
      <c r="D23" s="110">
        <v>2.56</v>
      </c>
      <c r="E23" s="110">
        <v>15.27</v>
      </c>
      <c r="F23" s="110">
        <v>0</v>
      </c>
      <c r="G23" s="110">
        <v>255</v>
      </c>
      <c r="H23" s="110">
        <v>2306.5369999999989</v>
      </c>
      <c r="I23" s="110">
        <v>235.43800000000007</v>
      </c>
      <c r="J23" s="110">
        <v>11.29</v>
      </c>
      <c r="K23" s="110">
        <v>13.37</v>
      </c>
      <c r="L23" s="110">
        <v>0</v>
      </c>
      <c r="M23" s="110">
        <v>0</v>
      </c>
      <c r="N23" s="110">
        <v>246.72800000000007</v>
      </c>
      <c r="O23" s="110">
        <v>1943.9059999999999</v>
      </c>
      <c r="P23" s="110">
        <v>137.75</v>
      </c>
      <c r="Q23" s="110">
        <v>634.43000000000006</v>
      </c>
      <c r="R23" s="110">
        <v>0</v>
      </c>
      <c r="S23" s="110">
        <v>0</v>
      </c>
      <c r="T23" s="110">
        <v>2081.6559999999995</v>
      </c>
      <c r="U23" s="272">
        <v>4634.9209999999985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</row>
    <row r="24" spans="1:132" s="145" customFormat="1" ht="38.25" customHeight="1" x14ac:dyDescent="0.4">
      <c r="A24" s="336" t="s">
        <v>95</v>
      </c>
      <c r="B24" s="337"/>
      <c r="C24" s="110">
        <v>11082.912999999995</v>
      </c>
      <c r="D24" s="110">
        <v>11.63</v>
      </c>
      <c r="E24" s="110">
        <v>114.55</v>
      </c>
      <c r="F24" s="110">
        <v>66.989999999999995</v>
      </c>
      <c r="G24" s="110">
        <v>413.49</v>
      </c>
      <c r="H24" s="110">
        <v>11027.552999999996</v>
      </c>
      <c r="I24" s="110">
        <v>1455.5500000000002</v>
      </c>
      <c r="J24" s="110">
        <v>42.36</v>
      </c>
      <c r="K24" s="110">
        <v>62.072000000000003</v>
      </c>
      <c r="L24" s="110">
        <v>0.76</v>
      </c>
      <c r="M24" s="110">
        <v>1.75</v>
      </c>
      <c r="N24" s="110">
        <v>1497.15</v>
      </c>
      <c r="O24" s="110">
        <v>4669.2539999999999</v>
      </c>
      <c r="P24" s="110">
        <v>223.69</v>
      </c>
      <c r="Q24" s="110">
        <v>938.58000000000015</v>
      </c>
      <c r="R24" s="110">
        <v>0</v>
      </c>
      <c r="S24" s="110">
        <v>70.959999999999994</v>
      </c>
      <c r="T24" s="110">
        <v>4892.9439999999995</v>
      </c>
      <c r="U24" s="110">
        <v>17417.646999999997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1193.2819999999992</v>
      </c>
      <c r="D25" s="109">
        <v>1.68</v>
      </c>
      <c r="E25" s="109">
        <v>11.319999999999999</v>
      </c>
      <c r="F25" s="109">
        <v>0</v>
      </c>
      <c r="G25" s="109">
        <v>0</v>
      </c>
      <c r="H25" s="109">
        <v>1194.9619999999993</v>
      </c>
      <c r="I25" s="109">
        <v>0</v>
      </c>
      <c r="J25" s="109">
        <v>0.04</v>
      </c>
      <c r="K25" s="109">
        <v>0.04</v>
      </c>
      <c r="L25" s="109">
        <v>0</v>
      </c>
      <c r="M25" s="109">
        <v>0</v>
      </c>
      <c r="N25" s="109">
        <v>0.04</v>
      </c>
      <c r="O25" s="271">
        <v>165.81</v>
      </c>
      <c r="P25" s="109">
        <v>0</v>
      </c>
      <c r="Q25" s="109">
        <v>36.43</v>
      </c>
      <c r="R25" s="109">
        <v>0</v>
      </c>
      <c r="S25" s="109">
        <v>0.18</v>
      </c>
      <c r="T25" s="271">
        <v>165.81</v>
      </c>
      <c r="U25" s="271">
        <v>1360.8119999999992</v>
      </c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10332.326999999992</v>
      </c>
      <c r="D26" s="109">
        <v>10.24</v>
      </c>
      <c r="E26" s="109">
        <v>44.38</v>
      </c>
      <c r="F26" s="109">
        <v>0</v>
      </c>
      <c r="G26" s="109">
        <v>0</v>
      </c>
      <c r="H26" s="109">
        <v>10342.566999999992</v>
      </c>
      <c r="I26" s="109">
        <v>390.96499999999997</v>
      </c>
      <c r="J26" s="109">
        <v>2.82</v>
      </c>
      <c r="K26" s="109">
        <v>8.75</v>
      </c>
      <c r="L26" s="109">
        <v>0</v>
      </c>
      <c r="M26" s="109">
        <v>0</v>
      </c>
      <c r="N26" s="109">
        <v>393.78499999999997</v>
      </c>
      <c r="O26" s="271">
        <v>30.140000000000008</v>
      </c>
      <c r="P26" s="109">
        <v>3.52</v>
      </c>
      <c r="Q26" s="109">
        <v>3.52</v>
      </c>
      <c r="R26" s="109">
        <v>0</v>
      </c>
      <c r="S26" s="109">
        <v>45.21</v>
      </c>
      <c r="T26" s="271">
        <v>33.660000000000011</v>
      </c>
      <c r="U26" s="271">
        <v>10770.011999999992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40" t="s">
        <v>98</v>
      </c>
      <c r="B27" s="340"/>
      <c r="C27" s="110">
        <v>11525.608999999991</v>
      </c>
      <c r="D27" s="110">
        <v>11.92</v>
      </c>
      <c r="E27" s="110">
        <v>55.7</v>
      </c>
      <c r="F27" s="110">
        <v>0</v>
      </c>
      <c r="G27" s="110">
        <v>0</v>
      </c>
      <c r="H27" s="110">
        <v>11537.528999999991</v>
      </c>
      <c r="I27" s="110">
        <v>390.96499999999997</v>
      </c>
      <c r="J27" s="110">
        <v>2.86</v>
      </c>
      <c r="K27" s="110">
        <v>8.7899999999999991</v>
      </c>
      <c r="L27" s="110">
        <v>0</v>
      </c>
      <c r="M27" s="110">
        <v>0</v>
      </c>
      <c r="N27" s="110">
        <v>393.82499999999999</v>
      </c>
      <c r="O27" s="110">
        <v>195.95000000000002</v>
      </c>
      <c r="P27" s="110">
        <v>3.52</v>
      </c>
      <c r="Q27" s="110">
        <v>39.950000000000003</v>
      </c>
      <c r="R27" s="110">
        <v>0</v>
      </c>
      <c r="S27" s="110">
        <v>45.39</v>
      </c>
      <c r="T27" s="110">
        <v>199.47000000000003</v>
      </c>
      <c r="U27" s="272">
        <v>12130.823999999991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4433.1830000000009</v>
      </c>
      <c r="D28" s="109">
        <v>5.77</v>
      </c>
      <c r="E28" s="109">
        <v>37.340000000000003</v>
      </c>
      <c r="F28" s="109">
        <v>0</v>
      </c>
      <c r="G28" s="109">
        <v>0</v>
      </c>
      <c r="H28" s="109">
        <v>4438.9530000000013</v>
      </c>
      <c r="I28" s="109">
        <v>109.35</v>
      </c>
      <c r="J28" s="109">
        <v>18.37</v>
      </c>
      <c r="K28" s="109">
        <v>56.03</v>
      </c>
      <c r="L28" s="109">
        <v>0</v>
      </c>
      <c r="M28" s="109">
        <v>0</v>
      </c>
      <c r="N28" s="109">
        <v>127.72</v>
      </c>
      <c r="O28" s="271">
        <v>138.08000000000001</v>
      </c>
      <c r="P28" s="109">
        <v>0</v>
      </c>
      <c r="Q28" s="109">
        <v>0</v>
      </c>
      <c r="R28" s="109">
        <v>0</v>
      </c>
      <c r="S28" s="109">
        <v>0</v>
      </c>
      <c r="T28" s="271">
        <v>138.08000000000001</v>
      </c>
      <c r="U28" s="271">
        <v>4704.7530000000015</v>
      </c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6206.3940000000021</v>
      </c>
      <c r="D29" s="109">
        <v>3.49</v>
      </c>
      <c r="E29" s="109">
        <v>34.54</v>
      </c>
      <c r="F29" s="109">
        <v>0</v>
      </c>
      <c r="G29" s="109">
        <v>0</v>
      </c>
      <c r="H29" s="109">
        <v>6209.8840000000018</v>
      </c>
      <c r="I29" s="109">
        <v>23.6</v>
      </c>
      <c r="J29" s="109">
        <v>13.4</v>
      </c>
      <c r="K29" s="109">
        <v>37</v>
      </c>
      <c r="L29" s="109">
        <v>0</v>
      </c>
      <c r="M29" s="109">
        <v>0</v>
      </c>
      <c r="N29" s="109">
        <v>37</v>
      </c>
      <c r="O29" s="271">
        <v>0.22</v>
      </c>
      <c r="P29" s="109">
        <v>0</v>
      </c>
      <c r="Q29" s="109">
        <v>0</v>
      </c>
      <c r="R29" s="109">
        <v>0</v>
      </c>
      <c r="S29" s="109">
        <v>0</v>
      </c>
      <c r="T29" s="271">
        <v>0.22</v>
      </c>
      <c r="U29" s="271">
        <v>6247.1040000000021</v>
      </c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3081.3979999999992</v>
      </c>
      <c r="D30" s="109">
        <v>8.7200000000000006</v>
      </c>
      <c r="E30" s="109">
        <v>19.435000000000002</v>
      </c>
      <c r="F30" s="109">
        <v>0</v>
      </c>
      <c r="G30" s="109">
        <v>3.38</v>
      </c>
      <c r="H30" s="109">
        <v>3090.117999999999</v>
      </c>
      <c r="I30" s="109">
        <v>50.180000000000007</v>
      </c>
      <c r="J30" s="109">
        <v>0</v>
      </c>
      <c r="K30" s="109">
        <v>47.02</v>
      </c>
      <c r="L30" s="109">
        <v>0</v>
      </c>
      <c r="M30" s="109">
        <v>0</v>
      </c>
      <c r="N30" s="109">
        <v>50.180000000000007</v>
      </c>
      <c r="O30" s="271">
        <v>128.47999999999999</v>
      </c>
      <c r="P30" s="109">
        <v>0</v>
      </c>
      <c r="Q30" s="109">
        <v>0</v>
      </c>
      <c r="R30" s="109">
        <v>0</v>
      </c>
      <c r="S30" s="109">
        <v>0</v>
      </c>
      <c r="T30" s="271">
        <v>128.47999999999999</v>
      </c>
      <c r="U30" s="271">
        <v>3268.7779999999989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4377.95</v>
      </c>
      <c r="D31" s="109">
        <v>1.79</v>
      </c>
      <c r="E31" s="109">
        <v>11.059999999999999</v>
      </c>
      <c r="F31" s="109">
        <v>0</v>
      </c>
      <c r="G31" s="109">
        <v>0</v>
      </c>
      <c r="H31" s="109">
        <v>4379.74</v>
      </c>
      <c r="I31" s="109">
        <v>158.5</v>
      </c>
      <c r="J31" s="109">
        <v>15.82</v>
      </c>
      <c r="K31" s="109">
        <v>40.480000000000004</v>
      </c>
      <c r="L31" s="109">
        <v>0</v>
      </c>
      <c r="M31" s="109">
        <v>0</v>
      </c>
      <c r="N31" s="109">
        <v>174.32</v>
      </c>
      <c r="O31" s="271">
        <v>243.63999999999996</v>
      </c>
      <c r="P31" s="109">
        <v>0.01</v>
      </c>
      <c r="Q31" s="109">
        <v>0.01</v>
      </c>
      <c r="R31" s="109">
        <v>0</v>
      </c>
      <c r="S31" s="109">
        <v>27.41</v>
      </c>
      <c r="T31" s="271">
        <v>243.64999999999995</v>
      </c>
      <c r="U31" s="271">
        <v>4797.7099999999991</v>
      </c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40" t="s">
        <v>99</v>
      </c>
      <c r="B32" s="340"/>
      <c r="C32" s="110">
        <v>18098.925000000003</v>
      </c>
      <c r="D32" s="110">
        <v>19.77</v>
      </c>
      <c r="E32" s="110">
        <v>102.375</v>
      </c>
      <c r="F32" s="110">
        <v>0</v>
      </c>
      <c r="G32" s="110">
        <v>3.38</v>
      </c>
      <c r="H32" s="110">
        <v>18118.695</v>
      </c>
      <c r="I32" s="110">
        <v>341.63</v>
      </c>
      <c r="J32" s="110">
        <v>47.59</v>
      </c>
      <c r="K32" s="110">
        <v>180.53000000000003</v>
      </c>
      <c r="L32" s="110">
        <v>0</v>
      </c>
      <c r="M32" s="110">
        <v>0</v>
      </c>
      <c r="N32" s="110">
        <v>389.22</v>
      </c>
      <c r="O32" s="110">
        <v>510.41999999999996</v>
      </c>
      <c r="P32" s="110">
        <v>0.01</v>
      </c>
      <c r="Q32" s="110">
        <v>0.01</v>
      </c>
      <c r="R32" s="110">
        <v>0</v>
      </c>
      <c r="S32" s="110">
        <v>27.41</v>
      </c>
      <c r="T32" s="110">
        <v>510.42999999999995</v>
      </c>
      <c r="U32" s="110">
        <v>19018.345000000001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5895.0600000000013</v>
      </c>
      <c r="D33" s="109">
        <v>9.68</v>
      </c>
      <c r="E33" s="109">
        <v>38.629999999999995</v>
      </c>
      <c r="F33" s="109">
        <v>0</v>
      </c>
      <c r="G33" s="109">
        <v>0</v>
      </c>
      <c r="H33" s="109">
        <v>5904.7400000000016</v>
      </c>
      <c r="I33" s="109">
        <v>2</v>
      </c>
      <c r="J33" s="109">
        <v>0</v>
      </c>
      <c r="K33" s="109">
        <v>2</v>
      </c>
      <c r="L33" s="109">
        <v>0</v>
      </c>
      <c r="M33" s="109">
        <v>0</v>
      </c>
      <c r="N33" s="109">
        <v>2</v>
      </c>
      <c r="O33" s="271">
        <v>38.700000000000003</v>
      </c>
      <c r="P33" s="109">
        <v>0</v>
      </c>
      <c r="Q33" s="109">
        <v>38.700000000000003</v>
      </c>
      <c r="R33" s="109">
        <v>0</v>
      </c>
      <c r="S33" s="109">
        <v>0</v>
      </c>
      <c r="T33" s="271">
        <v>38.700000000000003</v>
      </c>
      <c r="U33" s="271">
        <v>5945.4400000000014</v>
      </c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4663.1650000000009</v>
      </c>
      <c r="D34" s="109">
        <v>11.79</v>
      </c>
      <c r="E34" s="109">
        <v>50.05</v>
      </c>
      <c r="F34" s="109">
        <v>0</v>
      </c>
      <c r="G34" s="109">
        <v>0</v>
      </c>
      <c r="H34" s="109">
        <v>4674.9550000000008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16.43</v>
      </c>
      <c r="P34" s="109">
        <v>0</v>
      </c>
      <c r="Q34" s="109">
        <v>0</v>
      </c>
      <c r="R34" s="109">
        <v>0</v>
      </c>
      <c r="S34" s="109">
        <v>0</v>
      </c>
      <c r="T34" s="271">
        <v>16.43</v>
      </c>
      <c r="U34" s="271">
        <v>4691.4850000000015</v>
      </c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19368.120000000003</v>
      </c>
      <c r="D35" s="109">
        <v>0</v>
      </c>
      <c r="E35" s="109">
        <v>1.25</v>
      </c>
      <c r="F35" s="109">
        <v>0</v>
      </c>
      <c r="G35" s="109">
        <v>0</v>
      </c>
      <c r="H35" s="109">
        <v>19368.120000000003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0</v>
      </c>
      <c r="P35" s="109">
        <v>36.19</v>
      </c>
      <c r="Q35" s="109">
        <v>36.19</v>
      </c>
      <c r="R35" s="109">
        <v>0</v>
      </c>
      <c r="S35" s="109">
        <v>0</v>
      </c>
      <c r="T35" s="271">
        <v>36.19</v>
      </c>
      <c r="U35" s="271">
        <v>19412.810000000001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7011.3999999999987</v>
      </c>
      <c r="D36" s="109">
        <v>0.66</v>
      </c>
      <c r="E36" s="109">
        <v>4.46</v>
      </c>
      <c r="F36" s="109">
        <v>0</v>
      </c>
      <c r="G36" s="109">
        <v>0</v>
      </c>
      <c r="H36" s="109">
        <v>7012.0599999999986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7015.1599999999989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40" t="s">
        <v>107</v>
      </c>
      <c r="B37" s="340"/>
      <c r="C37" s="110">
        <v>36937.745000000003</v>
      </c>
      <c r="D37" s="110">
        <v>22.13</v>
      </c>
      <c r="E37" s="110">
        <v>94.389999999999986</v>
      </c>
      <c r="F37" s="110">
        <v>0</v>
      </c>
      <c r="G37" s="110">
        <v>0</v>
      </c>
      <c r="H37" s="110">
        <v>36959.875000000007</v>
      </c>
      <c r="I37" s="110">
        <v>10.6</v>
      </c>
      <c r="J37" s="110">
        <v>0</v>
      </c>
      <c r="K37" s="110">
        <v>2</v>
      </c>
      <c r="L37" s="110">
        <v>0</v>
      </c>
      <c r="M37" s="110">
        <v>0</v>
      </c>
      <c r="N37" s="110">
        <v>10.6</v>
      </c>
      <c r="O37" s="110">
        <v>58.230000000000004</v>
      </c>
      <c r="P37" s="110">
        <v>36.19</v>
      </c>
      <c r="Q37" s="110">
        <v>74.89</v>
      </c>
      <c r="R37" s="110">
        <v>0</v>
      </c>
      <c r="S37" s="110">
        <v>0</v>
      </c>
      <c r="T37" s="110">
        <v>94.419999999999987</v>
      </c>
      <c r="U37" s="110">
        <v>37064.895000000004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40" t="s">
        <v>108</v>
      </c>
      <c r="B38" s="340"/>
      <c r="C38" s="110">
        <v>66562.278999999995</v>
      </c>
      <c r="D38" s="110">
        <v>53.82</v>
      </c>
      <c r="E38" s="110">
        <v>252.46499999999997</v>
      </c>
      <c r="F38" s="110">
        <v>0</v>
      </c>
      <c r="G38" s="110">
        <v>3.38</v>
      </c>
      <c r="H38" s="110">
        <v>66616.099000000002</v>
      </c>
      <c r="I38" s="110">
        <v>743.19499999999994</v>
      </c>
      <c r="J38" s="110">
        <v>50.45</v>
      </c>
      <c r="K38" s="110">
        <v>191.32000000000002</v>
      </c>
      <c r="L38" s="110">
        <v>0</v>
      </c>
      <c r="M38" s="110">
        <v>0</v>
      </c>
      <c r="N38" s="110">
        <v>793.64499999999998</v>
      </c>
      <c r="O38" s="110">
        <v>764.6</v>
      </c>
      <c r="P38" s="110">
        <v>39.72</v>
      </c>
      <c r="Q38" s="110">
        <v>114.85000000000001</v>
      </c>
      <c r="R38" s="110">
        <v>0</v>
      </c>
      <c r="S38" s="110">
        <v>72.8</v>
      </c>
      <c r="T38" s="110">
        <v>804.31999999999994</v>
      </c>
      <c r="U38" s="110">
        <v>68214.063999999998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13829.378000000002</v>
      </c>
      <c r="D39" s="109">
        <v>24.76</v>
      </c>
      <c r="E39" s="109">
        <v>69.05</v>
      </c>
      <c r="F39" s="109">
        <v>0</v>
      </c>
      <c r="G39" s="109">
        <v>0</v>
      </c>
      <c r="H39" s="109">
        <v>13854.138000000003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271">
        <v>0</v>
      </c>
      <c r="P39" s="109">
        <v>0</v>
      </c>
      <c r="Q39" s="109">
        <v>0</v>
      </c>
      <c r="R39" s="109">
        <v>0</v>
      </c>
      <c r="S39" s="109">
        <v>0</v>
      </c>
      <c r="T39" s="271">
        <v>0</v>
      </c>
      <c r="U39" s="271">
        <v>13854.138000000003</v>
      </c>
    </row>
    <row r="40" spans="1:132" ht="38.25" customHeight="1" x14ac:dyDescent="0.35">
      <c r="A40" s="246">
        <v>26</v>
      </c>
      <c r="B40" s="246" t="s">
        <v>110</v>
      </c>
      <c r="C40" s="109">
        <v>10314.345999999992</v>
      </c>
      <c r="D40" s="109">
        <v>86.68</v>
      </c>
      <c r="E40" s="109">
        <v>291.31000000000006</v>
      </c>
      <c r="F40" s="109">
        <v>0</v>
      </c>
      <c r="G40" s="109">
        <v>0</v>
      </c>
      <c r="H40" s="109">
        <v>10401.025999999993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0</v>
      </c>
      <c r="Q40" s="109">
        <v>0</v>
      </c>
      <c r="R40" s="109">
        <v>0</v>
      </c>
      <c r="S40" s="109">
        <v>0</v>
      </c>
      <c r="T40" s="271">
        <v>0</v>
      </c>
      <c r="U40" s="271">
        <v>10401.025999999993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23899.194</v>
      </c>
      <c r="D41" s="109">
        <v>9.16</v>
      </c>
      <c r="E41" s="109">
        <v>34.44</v>
      </c>
      <c r="F41" s="109">
        <v>0</v>
      </c>
      <c r="G41" s="109">
        <v>0</v>
      </c>
      <c r="H41" s="109">
        <v>23908.353999999999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0</v>
      </c>
      <c r="Q41" s="109">
        <v>0</v>
      </c>
      <c r="R41" s="109">
        <v>0</v>
      </c>
      <c r="S41" s="109">
        <v>0</v>
      </c>
      <c r="T41" s="271">
        <v>0</v>
      </c>
      <c r="U41" s="271">
        <v>23908.353999999999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</row>
    <row r="42" spans="1:132" ht="38.25" customHeight="1" x14ac:dyDescent="0.35">
      <c r="A42" s="246">
        <v>28</v>
      </c>
      <c r="B42" s="246" t="s">
        <v>112</v>
      </c>
      <c r="C42" s="109">
        <v>2312.3230000000003</v>
      </c>
      <c r="D42" s="109">
        <v>8.1</v>
      </c>
      <c r="E42" s="109">
        <v>33.96</v>
      </c>
      <c r="F42" s="109">
        <v>0</v>
      </c>
      <c r="G42" s="109">
        <v>0</v>
      </c>
      <c r="H42" s="109">
        <v>2320.4230000000002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0</v>
      </c>
      <c r="Q42" s="109">
        <v>0</v>
      </c>
      <c r="R42" s="109">
        <v>0</v>
      </c>
      <c r="S42" s="109">
        <v>0</v>
      </c>
      <c r="T42" s="271">
        <v>0</v>
      </c>
      <c r="U42" s="271">
        <v>2320.4230000000002</v>
      </c>
    </row>
    <row r="43" spans="1:132" s="111" customFormat="1" ht="38.25" customHeight="1" x14ac:dyDescent="0.4">
      <c r="A43" s="340" t="s">
        <v>109</v>
      </c>
      <c r="B43" s="340"/>
      <c r="C43" s="110">
        <v>50355.240999999995</v>
      </c>
      <c r="D43" s="110">
        <v>128.70000000000002</v>
      </c>
      <c r="E43" s="110">
        <v>428.76000000000005</v>
      </c>
      <c r="F43" s="110">
        <v>0</v>
      </c>
      <c r="G43" s="110">
        <v>0</v>
      </c>
      <c r="H43" s="110">
        <v>50483.940999999999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50483.940999999999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</row>
    <row r="44" spans="1:132" ht="38.25" customHeight="1" x14ac:dyDescent="0.35">
      <c r="A44" s="246">
        <v>29</v>
      </c>
      <c r="B44" s="246" t="s">
        <v>113</v>
      </c>
      <c r="C44" s="109">
        <v>14078.989999999998</v>
      </c>
      <c r="D44" s="109">
        <v>0.99</v>
      </c>
      <c r="E44" s="109">
        <v>125.92999999999999</v>
      </c>
      <c r="F44" s="109">
        <v>0</v>
      </c>
      <c r="G44" s="109">
        <v>0</v>
      </c>
      <c r="H44" s="109">
        <v>14079.979999999998</v>
      </c>
      <c r="I44" s="109">
        <v>6.6400000000000006</v>
      </c>
      <c r="J44" s="109">
        <v>0</v>
      </c>
      <c r="K44" s="109">
        <v>0.01</v>
      </c>
      <c r="L44" s="109">
        <v>0</v>
      </c>
      <c r="M44" s="109">
        <v>0</v>
      </c>
      <c r="N44" s="109">
        <v>6.6400000000000006</v>
      </c>
      <c r="O44" s="271">
        <v>91.050000000000011</v>
      </c>
      <c r="P44" s="109">
        <v>3.34</v>
      </c>
      <c r="Q44" s="109">
        <v>64.22</v>
      </c>
      <c r="R44" s="109">
        <v>0</v>
      </c>
      <c r="S44" s="109">
        <v>0</v>
      </c>
      <c r="T44" s="271">
        <v>94.390000000000015</v>
      </c>
      <c r="U44" s="271">
        <v>14181.009999999997</v>
      </c>
    </row>
    <row r="45" spans="1:132" ht="38.25" customHeight="1" x14ac:dyDescent="0.35">
      <c r="A45" s="246">
        <v>30</v>
      </c>
      <c r="B45" s="246" t="s">
        <v>114</v>
      </c>
      <c r="C45" s="109">
        <v>7292.6699999999992</v>
      </c>
      <c r="D45" s="109">
        <v>4.96</v>
      </c>
      <c r="E45" s="109">
        <v>32.270000000000003</v>
      </c>
      <c r="F45" s="109">
        <v>0</v>
      </c>
      <c r="G45" s="109">
        <v>0</v>
      </c>
      <c r="H45" s="109">
        <v>7297.6299999999992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7305.2199999999993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12302.770000000002</v>
      </c>
      <c r="D46" s="109">
        <v>0.55000000000000004</v>
      </c>
      <c r="E46" s="109">
        <v>10.06</v>
      </c>
      <c r="F46" s="109">
        <v>0</v>
      </c>
      <c r="G46" s="109">
        <v>0</v>
      </c>
      <c r="H46" s="109">
        <v>12303.320000000002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12390.800000000001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</row>
    <row r="47" spans="1:132" s="111" customFormat="1" ht="38.25" customHeight="1" x14ac:dyDescent="0.4">
      <c r="A47" s="246">
        <v>32</v>
      </c>
      <c r="B47" s="246" t="s">
        <v>116</v>
      </c>
      <c r="C47" s="109">
        <v>11099.832000000008</v>
      </c>
      <c r="D47" s="109">
        <v>0</v>
      </c>
      <c r="E47" s="109">
        <v>9.64</v>
      </c>
      <c r="F47" s="109">
        <v>0</v>
      </c>
      <c r="G47" s="109">
        <v>0</v>
      </c>
      <c r="H47" s="109">
        <v>11099.832000000008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11130.362000000008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</row>
    <row r="48" spans="1:132" s="111" customFormat="1" ht="38.25" customHeight="1" x14ac:dyDescent="0.4">
      <c r="A48" s="340" t="s">
        <v>117</v>
      </c>
      <c r="B48" s="340"/>
      <c r="C48" s="110">
        <v>44774.26200000001</v>
      </c>
      <c r="D48" s="110">
        <v>6.5</v>
      </c>
      <c r="E48" s="110">
        <v>177.89999999999998</v>
      </c>
      <c r="F48" s="110">
        <v>0</v>
      </c>
      <c r="G48" s="110">
        <v>0</v>
      </c>
      <c r="H48" s="110">
        <v>44780.76200000001</v>
      </c>
      <c r="I48" s="110">
        <v>7.94</v>
      </c>
      <c r="J48" s="110">
        <v>0</v>
      </c>
      <c r="K48" s="110">
        <v>0.01</v>
      </c>
      <c r="L48" s="110">
        <v>0</v>
      </c>
      <c r="M48" s="110">
        <v>0</v>
      </c>
      <c r="N48" s="110">
        <v>7.94</v>
      </c>
      <c r="O48" s="110">
        <v>215.35000000000002</v>
      </c>
      <c r="P48" s="110">
        <v>3.34</v>
      </c>
      <c r="Q48" s="110">
        <v>64.75</v>
      </c>
      <c r="R48" s="110">
        <v>0</v>
      </c>
      <c r="S48" s="110">
        <v>0.41000000000000003</v>
      </c>
      <c r="T48" s="110">
        <v>218.69000000000003</v>
      </c>
      <c r="U48" s="110">
        <v>45007.392000000007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</row>
    <row r="49" spans="1:60" s="145" customFormat="1" ht="38.25" customHeight="1" x14ac:dyDescent="0.4">
      <c r="A49" s="340" t="s">
        <v>118</v>
      </c>
      <c r="B49" s="340"/>
      <c r="C49" s="110">
        <v>95129.502999999997</v>
      </c>
      <c r="D49" s="110">
        <v>135.20000000000002</v>
      </c>
      <c r="E49" s="110">
        <v>606.66000000000008</v>
      </c>
      <c r="F49" s="110">
        <v>0</v>
      </c>
      <c r="G49" s="110">
        <v>0</v>
      </c>
      <c r="H49" s="110">
        <v>95264.703000000009</v>
      </c>
      <c r="I49" s="110">
        <v>7.94</v>
      </c>
      <c r="J49" s="110">
        <v>0</v>
      </c>
      <c r="K49" s="110">
        <v>0.01</v>
      </c>
      <c r="L49" s="110">
        <v>0</v>
      </c>
      <c r="M49" s="110">
        <v>0</v>
      </c>
      <c r="N49" s="110">
        <v>7.94</v>
      </c>
      <c r="O49" s="110">
        <v>215.35000000000002</v>
      </c>
      <c r="P49" s="110">
        <v>3.34</v>
      </c>
      <c r="Q49" s="110">
        <v>64.75</v>
      </c>
      <c r="R49" s="110">
        <v>0</v>
      </c>
      <c r="S49" s="110">
        <v>0.41000000000000003</v>
      </c>
      <c r="T49" s="110">
        <v>218.69000000000003</v>
      </c>
      <c r="U49" s="110">
        <v>95491.333000000013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</row>
    <row r="50" spans="1:60" s="146" customFormat="1" ht="38.25" customHeight="1" x14ac:dyDescent="0.4">
      <c r="A50" s="340" t="s">
        <v>119</v>
      </c>
      <c r="B50" s="340"/>
      <c r="C50" s="110">
        <v>172774.69500000001</v>
      </c>
      <c r="D50" s="110">
        <v>200.65</v>
      </c>
      <c r="E50" s="110">
        <v>973.67499999999995</v>
      </c>
      <c r="F50" s="110">
        <v>66.989999999999995</v>
      </c>
      <c r="G50" s="110">
        <v>416.87</v>
      </c>
      <c r="H50" s="110">
        <v>172908.35500000001</v>
      </c>
      <c r="I50" s="110">
        <v>2206.6850000000004</v>
      </c>
      <c r="J50" s="110">
        <v>92.81</v>
      </c>
      <c r="K50" s="110">
        <v>253.40200000000002</v>
      </c>
      <c r="L50" s="110">
        <v>0.76</v>
      </c>
      <c r="M50" s="110">
        <v>1.75</v>
      </c>
      <c r="N50" s="110">
        <v>2298.7350000000001</v>
      </c>
      <c r="O50" s="110">
        <v>5649.2039999999997</v>
      </c>
      <c r="P50" s="110">
        <v>266.75</v>
      </c>
      <c r="Q50" s="110">
        <v>1118.1800000000003</v>
      </c>
      <c r="R50" s="110">
        <v>0</v>
      </c>
      <c r="S50" s="110">
        <v>144.16999999999999</v>
      </c>
      <c r="T50" s="110">
        <v>5915.9539999999997</v>
      </c>
      <c r="U50" s="110">
        <v>181123.04399999999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</row>
    <row r="51" spans="1:60" s="111" customFormat="1" ht="19.5" customHeight="1" x14ac:dyDescent="0.4">
      <c r="A51" s="115"/>
      <c r="B51" s="115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</row>
    <row r="52" spans="1:60" s="115" customFormat="1" ht="24.75" hidden="1" customHeight="1" x14ac:dyDescent="0.4">
      <c r="B52" s="258"/>
      <c r="C52" s="309" t="s">
        <v>54</v>
      </c>
      <c r="D52" s="309"/>
      <c r="E52" s="309"/>
      <c r="F52" s="309"/>
      <c r="G52" s="309"/>
      <c r="H52" s="118"/>
      <c r="I52" s="258"/>
      <c r="J52" s="258">
        <f>D50+J50+P50-F50-L50-R50</f>
        <v>492.46000000000004</v>
      </c>
      <c r="K52" s="258"/>
      <c r="L52" s="258"/>
      <c r="M52" s="258"/>
      <c r="N52" s="258"/>
      <c r="R52" s="258"/>
      <c r="U52" s="258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</row>
    <row r="53" spans="1:60" s="115" customFormat="1" ht="30" hidden="1" customHeight="1" x14ac:dyDescent="0.35">
      <c r="B53" s="258"/>
      <c r="C53" s="309" t="s">
        <v>55</v>
      </c>
      <c r="D53" s="309"/>
      <c r="E53" s="309"/>
      <c r="F53" s="309"/>
      <c r="G53" s="309"/>
      <c r="H53" s="119"/>
      <c r="I53" s="258"/>
      <c r="J53" s="258">
        <f>E50+K50+Q50-G50-M50-S50</f>
        <v>1782.4670000000006</v>
      </c>
      <c r="K53" s="258"/>
      <c r="L53" s="258"/>
      <c r="M53" s="258"/>
      <c r="N53" s="258"/>
      <c r="R53" s="258"/>
      <c r="T53" s="258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</row>
    <row r="54" spans="1:60" ht="33" hidden="1" customHeight="1" x14ac:dyDescent="0.5">
      <c r="C54" s="309" t="s">
        <v>56</v>
      </c>
      <c r="D54" s="309"/>
      <c r="E54" s="309"/>
      <c r="F54" s="309"/>
      <c r="G54" s="309"/>
      <c r="H54" s="119"/>
      <c r="I54" s="121"/>
      <c r="J54" s="258">
        <f>H50+N50+T50</f>
        <v>181123.04399999999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60" ht="33" hidden="1" customHeight="1" x14ac:dyDescent="0.5">
      <c r="C55" s="120"/>
      <c r="D55" s="258"/>
      <c r="E55" s="258"/>
      <c r="F55" s="258"/>
      <c r="G55" s="258"/>
      <c r="H55" s="119"/>
      <c r="I55" s="121"/>
      <c r="J55" s="258"/>
      <c r="K55" s="119"/>
      <c r="L55" s="119"/>
      <c r="M55" s="143"/>
      <c r="N55" s="119"/>
      <c r="P55" s="115"/>
      <c r="Q55" s="122"/>
      <c r="U55" s="122"/>
    </row>
    <row r="56" spans="1:60" ht="33" hidden="1" customHeight="1" x14ac:dyDescent="0.5">
      <c r="C56" s="120"/>
      <c r="D56" s="258"/>
      <c r="E56" s="258"/>
      <c r="F56" s="258"/>
      <c r="G56" s="258"/>
      <c r="H56" s="119"/>
      <c r="I56" s="121"/>
      <c r="J56" s="258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60" s="152" customFormat="1" ht="37.5" hidden="1" customHeight="1" x14ac:dyDescent="0.45">
      <c r="B57" s="314" t="s">
        <v>57</v>
      </c>
      <c r="C57" s="314"/>
      <c r="D57" s="314"/>
      <c r="E57" s="314"/>
      <c r="F57" s="314"/>
      <c r="G57" s="153"/>
      <c r="H57" s="154"/>
      <c r="I57" s="155"/>
      <c r="J57" s="315"/>
      <c r="K57" s="313"/>
      <c r="L57" s="313"/>
      <c r="M57" s="169" t="e">
        <f>#REF!+'dec-2021'!J53</f>
        <v>#REF!</v>
      </c>
      <c r="N57" s="154"/>
      <c r="O57" s="154"/>
      <c r="P57" s="260"/>
      <c r="Q57" s="314" t="s">
        <v>58</v>
      </c>
      <c r="R57" s="314"/>
      <c r="S57" s="314"/>
      <c r="T57" s="314"/>
      <c r="U57" s="31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</row>
    <row r="58" spans="1:60" s="152" customFormat="1" ht="37.5" hidden="1" customHeight="1" x14ac:dyDescent="0.45">
      <c r="B58" s="314" t="s">
        <v>59</v>
      </c>
      <c r="C58" s="314"/>
      <c r="D58" s="314"/>
      <c r="E58" s="314"/>
      <c r="F58" s="314"/>
      <c r="G58" s="154"/>
      <c r="H58" s="153"/>
      <c r="I58" s="156"/>
      <c r="J58" s="157"/>
      <c r="K58" s="259"/>
      <c r="L58" s="157"/>
      <c r="M58" s="154"/>
      <c r="N58" s="153"/>
      <c r="O58" s="154"/>
      <c r="P58" s="260"/>
      <c r="Q58" s="314" t="s">
        <v>59</v>
      </c>
      <c r="R58" s="314"/>
      <c r="S58" s="314"/>
      <c r="T58" s="314"/>
      <c r="U58" s="31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</row>
    <row r="59" spans="1:60" s="152" customFormat="1" ht="37.5" hidden="1" customHeight="1" x14ac:dyDescent="0.45">
      <c r="I59" s="158"/>
      <c r="J59" s="313" t="s">
        <v>61</v>
      </c>
      <c r="K59" s="313"/>
      <c r="L59" s="313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</row>
    <row r="60" spans="1:60" s="152" customFormat="1" ht="37.5" hidden="1" customHeight="1" x14ac:dyDescent="0.45">
      <c r="G60" s="162"/>
      <c r="H60" s="159" t="e">
        <f>#REF!+'dec-2021'!J53</f>
        <v>#REF!</v>
      </c>
      <c r="I60" s="158"/>
      <c r="J60" s="313" t="s">
        <v>62</v>
      </c>
      <c r="K60" s="313"/>
      <c r="L60" s="313"/>
      <c r="M60" s="159" t="e">
        <f>#REF!+'dec-2021'!J53</f>
        <v>#REF!</v>
      </c>
      <c r="P60" s="160"/>
      <c r="Q60" s="160"/>
      <c r="R60" s="160"/>
      <c r="S60" s="161"/>
      <c r="T60" s="160"/>
      <c r="U60" s="160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</row>
    <row r="61" spans="1:60" hidden="1" x14ac:dyDescent="0.35"/>
    <row r="62" spans="1:60" hidden="1" x14ac:dyDescent="0.35">
      <c r="H62" s="130"/>
      <c r="I62" s="131"/>
      <c r="J62" s="130"/>
    </row>
    <row r="63" spans="1:60" hidden="1" x14ac:dyDescent="0.35">
      <c r="H63" s="130"/>
      <c r="I63" s="131"/>
      <c r="J63" s="130"/>
    </row>
    <row r="64" spans="1:60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J59:L59"/>
    <mergeCell ref="J60:L60"/>
    <mergeCell ref="C53:G53"/>
    <mergeCell ref="C54:G54"/>
    <mergeCell ref="B57:F57"/>
    <mergeCell ref="J57:L57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view="pageBreakPreview" zoomScale="55" zoomScaleNormal="55" zoomScaleSheetLayoutView="55" workbookViewId="0">
      <selection activeCell="I8" sqref="I8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325" t="s">
        <v>123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54" ht="51.75" customHeight="1" x14ac:dyDescent="0.35">
      <c r="A2" s="383" t="s">
        <v>149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</row>
    <row r="3" spans="1:54" s="108" customFormat="1" ht="43.5" customHeight="1" x14ac:dyDescent="0.25">
      <c r="A3" s="385" t="s">
        <v>122</v>
      </c>
      <c r="B3" s="386" t="s">
        <v>121</v>
      </c>
      <c r="C3" s="304" t="s">
        <v>131</v>
      </c>
      <c r="D3" s="304"/>
      <c r="E3" s="304"/>
      <c r="F3" s="304"/>
      <c r="G3" s="304"/>
      <c r="H3" s="304"/>
      <c r="I3" s="304" t="s">
        <v>130</v>
      </c>
      <c r="J3" s="304"/>
      <c r="K3" s="304"/>
      <c r="L3" s="304"/>
      <c r="M3" s="304"/>
      <c r="N3" s="304"/>
      <c r="O3" s="304" t="s">
        <v>129</v>
      </c>
      <c r="P3" s="304"/>
      <c r="Q3" s="304"/>
      <c r="R3" s="304"/>
      <c r="S3" s="304"/>
      <c r="T3" s="304"/>
      <c r="U3" s="257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85"/>
      <c r="B4" s="387"/>
      <c r="C4" s="378" t="s">
        <v>6</v>
      </c>
      <c r="D4" s="376" t="s">
        <v>127</v>
      </c>
      <c r="E4" s="377"/>
      <c r="F4" s="376" t="s">
        <v>126</v>
      </c>
      <c r="G4" s="377"/>
      <c r="H4" s="378" t="s">
        <v>9</v>
      </c>
      <c r="I4" s="378" t="s">
        <v>6</v>
      </c>
      <c r="J4" s="376" t="s">
        <v>127</v>
      </c>
      <c r="K4" s="377"/>
      <c r="L4" s="376" t="s">
        <v>126</v>
      </c>
      <c r="M4" s="377"/>
      <c r="N4" s="378" t="s">
        <v>9</v>
      </c>
      <c r="O4" s="378" t="s">
        <v>6</v>
      </c>
      <c r="P4" s="376" t="s">
        <v>127</v>
      </c>
      <c r="Q4" s="377"/>
      <c r="R4" s="376" t="s">
        <v>126</v>
      </c>
      <c r="S4" s="377"/>
      <c r="T4" s="378" t="s">
        <v>9</v>
      </c>
      <c r="U4" s="380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85"/>
      <c r="B5" s="388"/>
      <c r="C5" s="379"/>
      <c r="D5" s="240" t="s">
        <v>124</v>
      </c>
      <c r="E5" s="240" t="s">
        <v>125</v>
      </c>
      <c r="F5" s="240" t="s">
        <v>124</v>
      </c>
      <c r="G5" s="240" t="s">
        <v>125</v>
      </c>
      <c r="H5" s="379"/>
      <c r="I5" s="379"/>
      <c r="J5" s="240" t="s">
        <v>124</v>
      </c>
      <c r="K5" s="240" t="s">
        <v>125</v>
      </c>
      <c r="L5" s="240" t="s">
        <v>124</v>
      </c>
      <c r="M5" s="240" t="s">
        <v>125</v>
      </c>
      <c r="N5" s="379"/>
      <c r="O5" s="379"/>
      <c r="P5" s="240" t="s">
        <v>124</v>
      </c>
      <c r="Q5" s="240" t="s">
        <v>125</v>
      </c>
      <c r="R5" s="240" t="s">
        <v>124</v>
      </c>
      <c r="S5" s="240" t="s">
        <v>125</v>
      </c>
      <c r="T5" s="379"/>
      <c r="U5" s="382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35">
      <c r="A6" s="245">
        <v>1</v>
      </c>
      <c r="B6" s="246" t="s">
        <v>78</v>
      </c>
      <c r="C6" s="109">
        <v>141.97000000000065</v>
      </c>
      <c r="D6" s="109">
        <v>0</v>
      </c>
      <c r="E6" s="109">
        <v>47.73</v>
      </c>
      <c r="F6" s="109">
        <v>0</v>
      </c>
      <c r="G6" s="109">
        <v>66.8</v>
      </c>
      <c r="H6" s="109">
        <v>141.97000000000065</v>
      </c>
      <c r="I6" s="109">
        <v>158.77499999999995</v>
      </c>
      <c r="J6" s="109">
        <v>7.0000000000000007E-2</v>
      </c>
      <c r="K6" s="109">
        <v>28.080000000000002</v>
      </c>
      <c r="L6" s="109">
        <v>0</v>
      </c>
      <c r="M6" s="109">
        <v>0.04</v>
      </c>
      <c r="N6" s="109">
        <v>158.84499999999994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584.95500000000072</v>
      </c>
    </row>
    <row r="7" spans="1:54" ht="38.25" customHeight="1" x14ac:dyDescent="0.35">
      <c r="A7" s="245">
        <v>2</v>
      </c>
      <c r="B7" s="246" t="s">
        <v>79</v>
      </c>
      <c r="C7" s="109">
        <v>497.55499999999995</v>
      </c>
      <c r="D7" s="109">
        <v>0.09</v>
      </c>
      <c r="E7" s="109">
        <v>0.36</v>
      </c>
      <c r="F7" s="109">
        <v>0</v>
      </c>
      <c r="G7" s="109">
        <v>0.19</v>
      </c>
      <c r="H7" s="109">
        <v>497.64499999999992</v>
      </c>
      <c r="I7" s="109">
        <v>123.452</v>
      </c>
      <c r="J7" s="109">
        <v>2.5299999999999998</v>
      </c>
      <c r="K7" s="109">
        <v>5.952</v>
      </c>
      <c r="L7" s="109">
        <v>0</v>
      </c>
      <c r="M7" s="109">
        <v>0</v>
      </c>
      <c r="N7" s="109">
        <v>125.982</v>
      </c>
      <c r="O7" s="271">
        <v>222.27000000000004</v>
      </c>
      <c r="P7" s="109">
        <v>0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845.89699999999993</v>
      </c>
    </row>
    <row r="8" spans="1:54" ht="38.25" customHeight="1" x14ac:dyDescent="0.35">
      <c r="A8" s="245">
        <v>3</v>
      </c>
      <c r="B8" s="246" t="s">
        <v>80</v>
      </c>
      <c r="C8" s="109">
        <v>653.9599999999997</v>
      </c>
      <c r="D8" s="109">
        <v>0</v>
      </c>
      <c r="E8" s="109">
        <v>0</v>
      </c>
      <c r="F8" s="109">
        <v>0</v>
      </c>
      <c r="G8" s="109">
        <v>90</v>
      </c>
      <c r="H8" s="109">
        <v>653.9599999999997</v>
      </c>
      <c r="I8" s="109">
        <v>202.28300000000004</v>
      </c>
      <c r="J8" s="109">
        <v>0.47099999999999997</v>
      </c>
      <c r="K8" s="109">
        <v>5.4209999999999994</v>
      </c>
      <c r="L8" s="109">
        <v>0</v>
      </c>
      <c r="M8" s="109">
        <v>0</v>
      </c>
      <c r="N8" s="109">
        <v>202.75400000000005</v>
      </c>
      <c r="O8" s="271">
        <v>157.63999999999999</v>
      </c>
      <c r="P8" s="109">
        <v>0</v>
      </c>
      <c r="Q8" s="109">
        <v>16.2</v>
      </c>
      <c r="R8" s="109">
        <v>0</v>
      </c>
      <c r="S8" s="109">
        <v>0</v>
      </c>
      <c r="T8" s="271">
        <v>157.63999999999999</v>
      </c>
      <c r="U8" s="271">
        <v>1014.3539999999997</v>
      </c>
    </row>
    <row r="9" spans="1:54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142.78400000000008</v>
      </c>
      <c r="J9" s="109">
        <v>0.56000000000000005</v>
      </c>
      <c r="K9" s="109">
        <v>1.31</v>
      </c>
      <c r="L9" s="109">
        <v>0</v>
      </c>
      <c r="M9" s="109">
        <v>0</v>
      </c>
      <c r="N9" s="109">
        <v>143.34400000000008</v>
      </c>
      <c r="O9" s="271">
        <v>234.24999999999997</v>
      </c>
      <c r="P9" s="109">
        <v>0</v>
      </c>
      <c r="Q9" s="109">
        <v>1.08</v>
      </c>
      <c r="R9" s="109">
        <v>0</v>
      </c>
      <c r="S9" s="109">
        <v>0</v>
      </c>
      <c r="T9" s="271">
        <v>234.24999999999997</v>
      </c>
      <c r="U9" s="271">
        <v>377.59400000000005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36" t="s">
        <v>82</v>
      </c>
      <c r="B10" s="337"/>
      <c r="C10" s="110">
        <v>1293.4850000000001</v>
      </c>
      <c r="D10" s="110">
        <v>0.09</v>
      </c>
      <c r="E10" s="110">
        <v>48.09</v>
      </c>
      <c r="F10" s="110">
        <v>0</v>
      </c>
      <c r="G10" s="110">
        <v>156.99</v>
      </c>
      <c r="H10" s="110">
        <v>1293.5750000000003</v>
      </c>
      <c r="I10" s="110">
        <v>627.2940000000001</v>
      </c>
      <c r="J10" s="110">
        <v>3.6309999999999998</v>
      </c>
      <c r="K10" s="110">
        <v>40.763000000000005</v>
      </c>
      <c r="L10" s="110">
        <v>0</v>
      </c>
      <c r="M10" s="110">
        <v>0.04</v>
      </c>
      <c r="N10" s="110">
        <v>630.92500000000007</v>
      </c>
      <c r="O10" s="110">
        <v>898.30000000000018</v>
      </c>
      <c r="P10" s="110">
        <v>0</v>
      </c>
      <c r="Q10" s="110">
        <v>52.36999999999999</v>
      </c>
      <c r="R10" s="110">
        <v>0</v>
      </c>
      <c r="S10" s="110">
        <v>0</v>
      </c>
      <c r="T10" s="110">
        <v>898.30000000000018</v>
      </c>
      <c r="U10" s="272">
        <v>2822.8000000000006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0</v>
      </c>
      <c r="G11" s="109">
        <v>0</v>
      </c>
      <c r="H11" s="109">
        <v>1653.4899999999991</v>
      </c>
      <c r="I11" s="109">
        <v>122.57300000000002</v>
      </c>
      <c r="J11" s="273">
        <v>0.27</v>
      </c>
      <c r="K11" s="109">
        <v>1.21</v>
      </c>
      <c r="L11" s="109">
        <v>0</v>
      </c>
      <c r="M11" s="109">
        <v>0</v>
      </c>
      <c r="N11" s="109">
        <v>122.84300000000002</v>
      </c>
      <c r="O11" s="271">
        <v>641.9</v>
      </c>
      <c r="P11" s="109">
        <v>0</v>
      </c>
      <c r="Q11" s="109">
        <v>62.989999999999995</v>
      </c>
      <c r="R11" s="109">
        <v>0</v>
      </c>
      <c r="S11" s="109">
        <v>0</v>
      </c>
      <c r="T11" s="271">
        <v>641.9</v>
      </c>
      <c r="U11" s="271">
        <v>2418.2329999999993</v>
      </c>
    </row>
    <row r="12" spans="1:54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150.5140000000001</v>
      </c>
      <c r="J12" s="273">
        <v>0.28000000000000003</v>
      </c>
      <c r="K12" s="109">
        <v>3.2</v>
      </c>
      <c r="L12" s="109">
        <v>0</v>
      </c>
      <c r="M12" s="109">
        <v>0.72</v>
      </c>
      <c r="N12" s="109">
        <v>150.7940000000001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1261.7639999999999</v>
      </c>
    </row>
    <row r="13" spans="1:54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</v>
      </c>
      <c r="F13" s="109">
        <v>0</v>
      </c>
      <c r="G13" s="109">
        <v>0</v>
      </c>
      <c r="H13" s="109">
        <v>2084.5799999999995</v>
      </c>
      <c r="I13" s="109">
        <v>195.34399999999997</v>
      </c>
      <c r="J13" s="274">
        <v>3.07</v>
      </c>
      <c r="K13" s="109">
        <v>4.5600000000000005</v>
      </c>
      <c r="L13" s="109">
        <v>0</v>
      </c>
      <c r="M13" s="109">
        <v>0</v>
      </c>
      <c r="N13" s="109">
        <v>198.41399999999996</v>
      </c>
      <c r="O13" s="271">
        <v>403.09999999999991</v>
      </c>
      <c r="P13" s="109">
        <v>0</v>
      </c>
      <c r="Q13" s="109">
        <v>50.94</v>
      </c>
      <c r="R13" s="109">
        <v>0</v>
      </c>
      <c r="S13" s="109">
        <v>0</v>
      </c>
      <c r="T13" s="271">
        <v>403.09999999999991</v>
      </c>
      <c r="U13" s="271">
        <v>2686.0939999999991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36" t="s">
        <v>86</v>
      </c>
      <c r="B14" s="337"/>
      <c r="C14" s="110">
        <v>4761.8399999999983</v>
      </c>
      <c r="D14" s="110">
        <v>0</v>
      </c>
      <c r="E14" s="110">
        <v>0</v>
      </c>
      <c r="F14" s="110">
        <v>0</v>
      </c>
      <c r="G14" s="110">
        <v>0</v>
      </c>
      <c r="H14" s="110">
        <v>4761.8399999999983</v>
      </c>
      <c r="I14" s="110">
        <v>468.43100000000004</v>
      </c>
      <c r="J14" s="110">
        <v>3.62</v>
      </c>
      <c r="K14" s="110">
        <v>8.9700000000000006</v>
      </c>
      <c r="L14" s="110">
        <v>0</v>
      </c>
      <c r="M14" s="110">
        <v>0.72</v>
      </c>
      <c r="N14" s="110">
        <v>472.05100000000004</v>
      </c>
      <c r="O14" s="110">
        <v>1132.1999999999998</v>
      </c>
      <c r="P14" s="110">
        <v>0</v>
      </c>
      <c r="Q14" s="110">
        <v>114.6</v>
      </c>
      <c r="R14" s="110">
        <v>0</v>
      </c>
      <c r="S14" s="110">
        <v>0</v>
      </c>
      <c r="T14" s="110">
        <v>1132.1999999999998</v>
      </c>
      <c r="U14" s="272">
        <v>6366.0909999999985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35">
      <c r="A15" s="246">
        <v>8</v>
      </c>
      <c r="B15" s="246" t="s">
        <v>88</v>
      </c>
      <c r="C15" s="109">
        <v>1756.4719999999993</v>
      </c>
      <c r="D15" s="109">
        <v>2.1</v>
      </c>
      <c r="E15" s="109">
        <v>13.459999999999999</v>
      </c>
      <c r="F15" s="109">
        <v>0</v>
      </c>
      <c r="G15" s="109">
        <v>1.5</v>
      </c>
      <c r="H15" s="109">
        <v>1758.5719999999992</v>
      </c>
      <c r="I15" s="109">
        <v>111.94000000000001</v>
      </c>
      <c r="J15" s="109">
        <v>0.12</v>
      </c>
      <c r="K15" s="109">
        <v>1.04</v>
      </c>
      <c r="L15" s="109">
        <v>0</v>
      </c>
      <c r="M15" s="109">
        <v>0</v>
      </c>
      <c r="N15" s="109">
        <v>112.06000000000002</v>
      </c>
      <c r="O15" s="271">
        <v>132.959</v>
      </c>
      <c r="P15" s="109">
        <v>2.74</v>
      </c>
      <c r="Q15" s="109">
        <v>24.300000000000004</v>
      </c>
      <c r="R15" s="109">
        <v>0</v>
      </c>
      <c r="S15" s="109">
        <v>0</v>
      </c>
      <c r="T15" s="271">
        <v>135.69900000000001</v>
      </c>
      <c r="U15" s="271">
        <v>2006.3309999999992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35">
      <c r="A16" s="246">
        <v>9</v>
      </c>
      <c r="B16" s="246" t="s">
        <v>120</v>
      </c>
      <c r="C16" s="109">
        <v>239.35399999999987</v>
      </c>
      <c r="D16" s="109">
        <v>0</v>
      </c>
      <c r="E16" s="109">
        <v>39.92</v>
      </c>
      <c r="F16" s="109">
        <v>0</v>
      </c>
      <c r="G16" s="109">
        <v>0</v>
      </c>
      <c r="H16" s="109">
        <v>239.35399999999987</v>
      </c>
      <c r="I16" s="109">
        <v>25.556999999999995</v>
      </c>
      <c r="J16" s="109">
        <v>0</v>
      </c>
      <c r="K16" s="109">
        <v>4.47</v>
      </c>
      <c r="L16" s="109">
        <v>0</v>
      </c>
      <c r="M16" s="109">
        <v>0.99</v>
      </c>
      <c r="N16" s="109">
        <v>25.556999999999995</v>
      </c>
      <c r="O16" s="271">
        <v>408.12100000000004</v>
      </c>
      <c r="P16" s="109">
        <v>0</v>
      </c>
      <c r="Q16" s="109">
        <v>70.81</v>
      </c>
      <c r="R16" s="109">
        <v>0</v>
      </c>
      <c r="S16" s="109">
        <v>70.959999999999994</v>
      </c>
      <c r="T16" s="271">
        <v>408.12100000000004</v>
      </c>
      <c r="U16" s="271">
        <v>673.03199999999993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17.199999999999989</v>
      </c>
      <c r="J17" s="109">
        <v>0</v>
      </c>
      <c r="K17" s="109">
        <v>0.83</v>
      </c>
      <c r="L17" s="109">
        <v>0</v>
      </c>
      <c r="M17" s="109">
        <v>0</v>
      </c>
      <c r="N17" s="109">
        <v>17.199999999999989</v>
      </c>
      <c r="O17" s="271">
        <v>239.708</v>
      </c>
      <c r="P17" s="109">
        <v>0</v>
      </c>
      <c r="Q17" s="109">
        <v>44.81</v>
      </c>
      <c r="R17" s="109">
        <v>0</v>
      </c>
      <c r="S17" s="109">
        <v>0</v>
      </c>
      <c r="T17" s="271">
        <v>239.708</v>
      </c>
      <c r="U17" s="271">
        <v>926.77299999999934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36" t="s">
        <v>89</v>
      </c>
      <c r="B18" s="337"/>
      <c r="C18" s="110">
        <v>2665.6909999999984</v>
      </c>
      <c r="D18" s="110">
        <v>2.1</v>
      </c>
      <c r="E18" s="110">
        <v>53.38</v>
      </c>
      <c r="F18" s="110">
        <v>0</v>
      </c>
      <c r="G18" s="110">
        <v>1.5</v>
      </c>
      <c r="H18" s="110">
        <v>2667.7909999999983</v>
      </c>
      <c r="I18" s="110">
        <v>154.697</v>
      </c>
      <c r="J18" s="110">
        <v>0.12</v>
      </c>
      <c r="K18" s="110">
        <v>6.34</v>
      </c>
      <c r="L18" s="110">
        <v>0</v>
      </c>
      <c r="M18" s="110">
        <v>0.99</v>
      </c>
      <c r="N18" s="110">
        <v>154.81700000000001</v>
      </c>
      <c r="O18" s="110">
        <v>780.78800000000001</v>
      </c>
      <c r="P18" s="110">
        <v>2.74</v>
      </c>
      <c r="Q18" s="110">
        <v>139.92000000000002</v>
      </c>
      <c r="R18" s="110">
        <v>0</v>
      </c>
      <c r="S18" s="110">
        <v>70.959999999999994</v>
      </c>
      <c r="T18" s="110">
        <v>783.52800000000002</v>
      </c>
      <c r="U18" s="272">
        <v>3606.1359999999986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35">
      <c r="A19" s="246">
        <v>8</v>
      </c>
      <c r="B19" s="246" t="s">
        <v>91</v>
      </c>
      <c r="C19" s="109">
        <v>1024.3949999999993</v>
      </c>
      <c r="D19" s="109">
        <v>0.03</v>
      </c>
      <c r="E19" s="109">
        <v>0.88</v>
      </c>
      <c r="F19" s="109">
        <v>0</v>
      </c>
      <c r="G19" s="109">
        <v>180</v>
      </c>
      <c r="H19" s="109">
        <v>1024.4249999999993</v>
      </c>
      <c r="I19" s="109">
        <v>153.33100000000005</v>
      </c>
      <c r="J19" s="109">
        <v>0.27</v>
      </c>
      <c r="K19" s="109">
        <v>1.3</v>
      </c>
      <c r="L19" s="109">
        <v>0</v>
      </c>
      <c r="M19" s="109">
        <v>0</v>
      </c>
      <c r="N19" s="109">
        <v>153.60100000000006</v>
      </c>
      <c r="O19" s="271">
        <v>715.84099999999989</v>
      </c>
      <c r="P19" s="109">
        <v>25.17</v>
      </c>
      <c r="Q19" s="109">
        <v>399.08000000000004</v>
      </c>
      <c r="R19" s="109">
        <v>0</v>
      </c>
      <c r="S19" s="109">
        <v>0</v>
      </c>
      <c r="T19" s="271">
        <v>741.01099999999985</v>
      </c>
      <c r="U19" s="271">
        <v>1919.0369999999994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50.573000000000022</v>
      </c>
      <c r="J20" s="109">
        <v>0.08</v>
      </c>
      <c r="K20" s="109">
        <v>0.49000000000000005</v>
      </c>
      <c r="L20" s="109">
        <v>0</v>
      </c>
      <c r="M20" s="109">
        <v>0</v>
      </c>
      <c r="N20" s="109">
        <v>50.65300000000002</v>
      </c>
      <c r="O20" s="271">
        <v>288.64999999999998</v>
      </c>
      <c r="P20" s="109">
        <v>22.15</v>
      </c>
      <c r="Q20" s="109">
        <v>44.3</v>
      </c>
      <c r="R20" s="109">
        <v>0</v>
      </c>
      <c r="S20" s="109">
        <v>0</v>
      </c>
      <c r="T20" s="271">
        <v>310.79999999999995</v>
      </c>
      <c r="U20" s="271">
        <v>504.14299999999986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15.730000000000006</v>
      </c>
      <c r="J21" s="109">
        <v>0</v>
      </c>
      <c r="K21" s="109">
        <v>0.13</v>
      </c>
      <c r="L21" s="109">
        <v>0</v>
      </c>
      <c r="M21" s="109">
        <v>0</v>
      </c>
      <c r="N21" s="109">
        <v>15.730000000000006</v>
      </c>
      <c r="O21" s="271">
        <v>686.83999999999992</v>
      </c>
      <c r="P21" s="109">
        <v>22.389999999999997</v>
      </c>
      <c r="Q21" s="109">
        <v>37.72</v>
      </c>
      <c r="R21" s="109">
        <v>0</v>
      </c>
      <c r="S21" s="109">
        <v>0</v>
      </c>
      <c r="T21" s="271">
        <v>709.2299999999999</v>
      </c>
      <c r="U21" s="271">
        <v>752.02999999999975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">
      <c r="A22" s="246">
        <v>11</v>
      </c>
      <c r="B22" s="246" t="s">
        <v>93</v>
      </c>
      <c r="C22" s="109">
        <v>1112.3819999999998</v>
      </c>
      <c r="D22" s="109">
        <v>2.79</v>
      </c>
      <c r="E22" s="109">
        <v>17.21</v>
      </c>
      <c r="F22" s="109">
        <v>0</v>
      </c>
      <c r="G22" s="109">
        <v>75</v>
      </c>
      <c r="H22" s="109">
        <v>1115.1719999999998</v>
      </c>
      <c r="I22" s="109">
        <v>27.093999999999994</v>
      </c>
      <c r="J22" s="109">
        <v>9.69</v>
      </c>
      <c r="K22" s="109">
        <v>21.49</v>
      </c>
      <c r="L22" s="109">
        <v>0</v>
      </c>
      <c r="M22" s="109">
        <v>0</v>
      </c>
      <c r="N22" s="109">
        <v>36.783999999999992</v>
      </c>
      <c r="O22" s="271">
        <v>390.32499999999999</v>
      </c>
      <c r="P22" s="109">
        <v>7.49</v>
      </c>
      <c r="Q22" s="109">
        <v>230.53000000000003</v>
      </c>
      <c r="R22" s="109">
        <v>0</v>
      </c>
      <c r="S22" s="109">
        <v>0</v>
      </c>
      <c r="T22" s="271">
        <v>397.815</v>
      </c>
      <c r="U22" s="271">
        <v>1549.7709999999997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40" t="s">
        <v>94</v>
      </c>
      <c r="B23" s="340"/>
      <c r="C23" s="110">
        <v>2306.5369999999989</v>
      </c>
      <c r="D23" s="110">
        <v>2.82</v>
      </c>
      <c r="E23" s="110">
        <v>18.09</v>
      </c>
      <c r="F23" s="110">
        <v>0</v>
      </c>
      <c r="G23" s="110">
        <v>255</v>
      </c>
      <c r="H23" s="110">
        <v>2309.3569999999991</v>
      </c>
      <c r="I23" s="110">
        <v>246.72800000000007</v>
      </c>
      <c r="J23" s="110">
        <v>10.039999999999999</v>
      </c>
      <c r="K23" s="110">
        <v>23.409999999999997</v>
      </c>
      <c r="L23" s="110">
        <v>0</v>
      </c>
      <c r="M23" s="110">
        <v>0</v>
      </c>
      <c r="N23" s="110">
        <v>256.76800000000009</v>
      </c>
      <c r="O23" s="110">
        <v>2081.6559999999995</v>
      </c>
      <c r="P23" s="110">
        <v>77.199999999999989</v>
      </c>
      <c r="Q23" s="110">
        <v>711.63000000000011</v>
      </c>
      <c r="R23" s="110">
        <v>0</v>
      </c>
      <c r="S23" s="110">
        <v>0</v>
      </c>
      <c r="T23" s="110">
        <v>2158.8559999999998</v>
      </c>
      <c r="U23" s="272">
        <v>4724.9809999999989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36" t="s">
        <v>95</v>
      </c>
      <c r="B24" s="337"/>
      <c r="C24" s="110">
        <v>11027.552999999996</v>
      </c>
      <c r="D24" s="110">
        <v>5.01</v>
      </c>
      <c r="E24" s="110">
        <v>119.56</v>
      </c>
      <c r="F24" s="110">
        <v>0</v>
      </c>
      <c r="G24" s="110">
        <v>413.49</v>
      </c>
      <c r="H24" s="110">
        <v>11032.562999999996</v>
      </c>
      <c r="I24" s="110">
        <v>1497.15</v>
      </c>
      <c r="J24" s="110">
        <v>17.410999999999998</v>
      </c>
      <c r="K24" s="110">
        <v>79.483000000000004</v>
      </c>
      <c r="L24" s="110">
        <v>0</v>
      </c>
      <c r="M24" s="110">
        <v>1.75</v>
      </c>
      <c r="N24" s="110">
        <v>1514.5610000000001</v>
      </c>
      <c r="O24" s="110">
        <v>4892.9439999999995</v>
      </c>
      <c r="P24" s="110">
        <v>79.939999999999984</v>
      </c>
      <c r="Q24" s="110">
        <v>1018.5200000000001</v>
      </c>
      <c r="R24" s="110">
        <v>0</v>
      </c>
      <c r="S24" s="110">
        <v>70.959999999999994</v>
      </c>
      <c r="T24" s="110">
        <v>4972.884</v>
      </c>
      <c r="U24" s="110">
        <v>17520.007999999998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1194.9619999999993</v>
      </c>
      <c r="D25" s="109">
        <v>2.0299999999999998</v>
      </c>
      <c r="E25" s="109">
        <v>13.349999999999998</v>
      </c>
      <c r="F25" s="109">
        <v>0</v>
      </c>
      <c r="G25" s="109">
        <v>0</v>
      </c>
      <c r="H25" s="109">
        <v>1196.9919999999993</v>
      </c>
      <c r="I25" s="109">
        <v>0.04</v>
      </c>
      <c r="J25" s="109">
        <v>0</v>
      </c>
      <c r="K25" s="109">
        <v>0.04</v>
      </c>
      <c r="L25" s="109">
        <v>0</v>
      </c>
      <c r="M25" s="109">
        <v>0</v>
      </c>
      <c r="N25" s="109">
        <v>0.04</v>
      </c>
      <c r="O25" s="271">
        <v>165.81</v>
      </c>
      <c r="P25" s="109">
        <v>0.24</v>
      </c>
      <c r="Q25" s="109">
        <v>36.67</v>
      </c>
      <c r="R25" s="109">
        <v>0</v>
      </c>
      <c r="S25" s="109">
        <v>0.18</v>
      </c>
      <c r="T25" s="271">
        <v>166.05</v>
      </c>
      <c r="U25" s="271">
        <v>1363.0819999999992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10342.566999999992</v>
      </c>
      <c r="D26" s="109">
        <v>12.44</v>
      </c>
      <c r="E26" s="109">
        <v>56.82</v>
      </c>
      <c r="F26" s="109">
        <v>0</v>
      </c>
      <c r="G26" s="109">
        <v>0</v>
      </c>
      <c r="H26" s="109">
        <v>10355.006999999992</v>
      </c>
      <c r="I26" s="109">
        <v>393.78499999999997</v>
      </c>
      <c r="J26" s="109">
        <v>0.74</v>
      </c>
      <c r="K26" s="109">
        <v>9.49</v>
      </c>
      <c r="L26" s="109">
        <v>0</v>
      </c>
      <c r="M26" s="109">
        <v>0</v>
      </c>
      <c r="N26" s="109">
        <v>394.52499999999998</v>
      </c>
      <c r="O26" s="271">
        <v>33.660000000000011</v>
      </c>
      <c r="P26" s="109">
        <v>1.59</v>
      </c>
      <c r="Q26" s="109">
        <v>5.1100000000000003</v>
      </c>
      <c r="R26" s="109">
        <v>0</v>
      </c>
      <c r="S26" s="109">
        <v>45.21</v>
      </c>
      <c r="T26" s="271">
        <v>35.250000000000014</v>
      </c>
      <c r="U26" s="271">
        <v>10784.781999999992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40" t="s">
        <v>98</v>
      </c>
      <c r="B27" s="340"/>
      <c r="C27" s="110">
        <v>11537.528999999991</v>
      </c>
      <c r="D27" s="110">
        <v>14.469999999999999</v>
      </c>
      <c r="E27" s="110">
        <v>70.17</v>
      </c>
      <c r="F27" s="110">
        <v>0</v>
      </c>
      <c r="G27" s="110">
        <v>0</v>
      </c>
      <c r="H27" s="110">
        <v>11551.998999999993</v>
      </c>
      <c r="I27" s="110">
        <v>393.82499999999999</v>
      </c>
      <c r="J27" s="110">
        <v>0.74</v>
      </c>
      <c r="K27" s="110">
        <v>9.5299999999999994</v>
      </c>
      <c r="L27" s="110">
        <v>0</v>
      </c>
      <c r="M27" s="110">
        <v>0</v>
      </c>
      <c r="N27" s="110">
        <v>394.565</v>
      </c>
      <c r="O27" s="110">
        <v>199.47000000000003</v>
      </c>
      <c r="P27" s="110">
        <v>1.83</v>
      </c>
      <c r="Q27" s="110">
        <v>41.78</v>
      </c>
      <c r="R27" s="110">
        <v>0</v>
      </c>
      <c r="S27" s="110">
        <v>45.39</v>
      </c>
      <c r="T27" s="110">
        <v>201.3</v>
      </c>
      <c r="U27" s="272">
        <v>12147.86399999999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4438.9530000000013</v>
      </c>
      <c r="D28" s="109">
        <v>6.55</v>
      </c>
      <c r="E28" s="109">
        <v>43.89</v>
      </c>
      <c r="F28" s="109">
        <v>0</v>
      </c>
      <c r="G28" s="109">
        <v>0</v>
      </c>
      <c r="H28" s="109">
        <v>4445.5030000000015</v>
      </c>
      <c r="I28" s="109">
        <v>127.72</v>
      </c>
      <c r="J28" s="109">
        <v>28.49</v>
      </c>
      <c r="K28" s="109">
        <v>84.52</v>
      </c>
      <c r="L28" s="109">
        <v>0</v>
      </c>
      <c r="M28" s="109">
        <v>0</v>
      </c>
      <c r="N28" s="109">
        <v>156.21</v>
      </c>
      <c r="O28" s="271">
        <v>138.08000000000001</v>
      </c>
      <c r="P28" s="109">
        <v>0</v>
      </c>
      <c r="Q28" s="109">
        <v>0</v>
      </c>
      <c r="R28" s="109">
        <v>0</v>
      </c>
      <c r="S28" s="109">
        <v>0</v>
      </c>
      <c r="T28" s="271">
        <v>138.08000000000001</v>
      </c>
      <c r="U28" s="271">
        <v>4739.7930000000015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6209.8840000000018</v>
      </c>
      <c r="D29" s="109">
        <v>38.39</v>
      </c>
      <c r="E29" s="109">
        <v>72.930000000000007</v>
      </c>
      <c r="F29" s="109">
        <v>0</v>
      </c>
      <c r="G29" s="109">
        <v>0</v>
      </c>
      <c r="H29" s="109">
        <v>6248.2740000000022</v>
      </c>
      <c r="I29" s="109">
        <v>37</v>
      </c>
      <c r="J29" s="109">
        <v>23.45</v>
      </c>
      <c r="K29" s="109">
        <v>60.45</v>
      </c>
      <c r="L29" s="109">
        <v>0</v>
      </c>
      <c r="M29" s="109">
        <v>0</v>
      </c>
      <c r="N29" s="109">
        <v>60.45</v>
      </c>
      <c r="O29" s="271">
        <v>0.22</v>
      </c>
      <c r="P29" s="109">
        <v>0</v>
      </c>
      <c r="Q29" s="109">
        <v>0</v>
      </c>
      <c r="R29" s="109">
        <v>0</v>
      </c>
      <c r="S29" s="109">
        <v>0</v>
      </c>
      <c r="T29" s="271">
        <v>0.22</v>
      </c>
      <c r="U29" s="271">
        <v>6308.9440000000022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3090.117999999999</v>
      </c>
      <c r="D30" s="109">
        <v>1.98</v>
      </c>
      <c r="E30" s="109">
        <v>21.415000000000003</v>
      </c>
      <c r="F30" s="109">
        <v>0</v>
      </c>
      <c r="G30" s="109">
        <v>3.38</v>
      </c>
      <c r="H30" s="109">
        <v>3092.097999999999</v>
      </c>
      <c r="I30" s="109">
        <v>50.180000000000007</v>
      </c>
      <c r="J30" s="109">
        <v>0</v>
      </c>
      <c r="K30" s="109">
        <v>47.02</v>
      </c>
      <c r="L30" s="109">
        <v>0</v>
      </c>
      <c r="M30" s="109">
        <v>0</v>
      </c>
      <c r="N30" s="109">
        <v>50.180000000000007</v>
      </c>
      <c r="O30" s="271">
        <v>128.47999999999999</v>
      </c>
      <c r="P30" s="109">
        <v>0</v>
      </c>
      <c r="Q30" s="109">
        <v>0</v>
      </c>
      <c r="R30" s="109">
        <v>0</v>
      </c>
      <c r="S30" s="109">
        <v>0</v>
      </c>
      <c r="T30" s="271">
        <v>128.47999999999999</v>
      </c>
      <c r="U30" s="271">
        <v>3270.7579999999989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4379.74</v>
      </c>
      <c r="D31" s="109">
        <v>2.2200000000000002</v>
      </c>
      <c r="E31" s="109">
        <v>13.28</v>
      </c>
      <c r="F31" s="109">
        <v>0</v>
      </c>
      <c r="G31" s="109">
        <v>0</v>
      </c>
      <c r="H31" s="109">
        <v>4381.96</v>
      </c>
      <c r="I31" s="109">
        <v>174.32</v>
      </c>
      <c r="J31" s="109">
        <v>23.36</v>
      </c>
      <c r="K31" s="109">
        <v>63.84</v>
      </c>
      <c r="L31" s="109">
        <v>0</v>
      </c>
      <c r="M31" s="109">
        <v>0</v>
      </c>
      <c r="N31" s="109">
        <v>197.68</v>
      </c>
      <c r="O31" s="271">
        <v>243.64999999999995</v>
      </c>
      <c r="P31" s="109">
        <v>0</v>
      </c>
      <c r="Q31" s="109">
        <v>0.01</v>
      </c>
      <c r="R31" s="109">
        <v>0</v>
      </c>
      <c r="S31" s="109">
        <v>27.41</v>
      </c>
      <c r="T31" s="271">
        <v>243.64999999999995</v>
      </c>
      <c r="U31" s="271">
        <v>4823.29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40" t="s">
        <v>99</v>
      </c>
      <c r="B32" s="340"/>
      <c r="C32" s="110">
        <v>18118.695</v>
      </c>
      <c r="D32" s="110">
        <v>49.139999999999993</v>
      </c>
      <c r="E32" s="110">
        <v>151.51499999999999</v>
      </c>
      <c r="F32" s="110">
        <v>0</v>
      </c>
      <c r="G32" s="110">
        <v>3.38</v>
      </c>
      <c r="H32" s="110">
        <v>18167.835000000003</v>
      </c>
      <c r="I32" s="110">
        <v>389.22</v>
      </c>
      <c r="J32" s="110">
        <v>75.3</v>
      </c>
      <c r="K32" s="110">
        <v>255.83000000000004</v>
      </c>
      <c r="L32" s="110">
        <v>0</v>
      </c>
      <c r="M32" s="110">
        <v>0</v>
      </c>
      <c r="N32" s="110">
        <v>464.52000000000004</v>
      </c>
      <c r="O32" s="110">
        <v>510.42999999999995</v>
      </c>
      <c r="P32" s="110">
        <v>0</v>
      </c>
      <c r="Q32" s="110">
        <v>0.01</v>
      </c>
      <c r="R32" s="110">
        <v>0</v>
      </c>
      <c r="S32" s="110">
        <v>27.41</v>
      </c>
      <c r="T32" s="110">
        <v>510.42999999999995</v>
      </c>
      <c r="U32" s="110">
        <v>19142.785000000003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5904.7400000000016</v>
      </c>
      <c r="D33" s="109">
        <v>7.22</v>
      </c>
      <c r="E33" s="109">
        <v>45.849999999999994</v>
      </c>
      <c r="F33" s="109">
        <v>0</v>
      </c>
      <c r="G33" s="109">
        <v>0</v>
      </c>
      <c r="H33" s="109">
        <v>5911.9600000000019</v>
      </c>
      <c r="I33" s="109">
        <v>2</v>
      </c>
      <c r="J33" s="109">
        <v>0</v>
      </c>
      <c r="K33" s="109">
        <v>2</v>
      </c>
      <c r="L33" s="109">
        <v>0</v>
      </c>
      <c r="M33" s="109">
        <v>0</v>
      </c>
      <c r="N33" s="109">
        <v>2</v>
      </c>
      <c r="O33" s="271">
        <v>38.700000000000003</v>
      </c>
      <c r="P33" s="109">
        <v>0</v>
      </c>
      <c r="Q33" s="109">
        <v>38.700000000000003</v>
      </c>
      <c r="R33" s="109">
        <v>0</v>
      </c>
      <c r="S33" s="109">
        <v>0</v>
      </c>
      <c r="T33" s="271">
        <v>38.700000000000003</v>
      </c>
      <c r="U33" s="271">
        <v>5952.6600000000017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4674.9550000000008</v>
      </c>
      <c r="D34" s="109">
        <v>12.93</v>
      </c>
      <c r="E34" s="109">
        <v>62.98</v>
      </c>
      <c r="F34" s="109">
        <v>0</v>
      </c>
      <c r="G34" s="109">
        <v>0</v>
      </c>
      <c r="H34" s="109">
        <v>4687.8850000000011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16.43</v>
      </c>
      <c r="P34" s="109">
        <v>0</v>
      </c>
      <c r="Q34" s="109">
        <v>0</v>
      </c>
      <c r="R34" s="109">
        <v>0</v>
      </c>
      <c r="S34" s="109">
        <v>0</v>
      </c>
      <c r="T34" s="271">
        <v>16.43</v>
      </c>
      <c r="U34" s="271">
        <v>4704.4150000000018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19368.120000000003</v>
      </c>
      <c r="D35" s="109">
        <v>0</v>
      </c>
      <c r="E35" s="109">
        <v>1.25</v>
      </c>
      <c r="F35" s="109">
        <v>0</v>
      </c>
      <c r="G35" s="109">
        <v>0</v>
      </c>
      <c r="H35" s="109">
        <v>19368.120000000003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36.19</v>
      </c>
      <c r="P35" s="109">
        <v>36.200000000000003</v>
      </c>
      <c r="Q35" s="109">
        <v>72.39</v>
      </c>
      <c r="R35" s="109">
        <v>0</v>
      </c>
      <c r="S35" s="109">
        <v>0</v>
      </c>
      <c r="T35" s="271">
        <v>72.39</v>
      </c>
      <c r="U35" s="271">
        <v>19449.010000000002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7012.0599999999986</v>
      </c>
      <c r="D36" s="109">
        <v>1.02</v>
      </c>
      <c r="E36" s="109">
        <v>5.48</v>
      </c>
      <c r="F36" s="109">
        <v>0</v>
      </c>
      <c r="G36" s="109">
        <v>0</v>
      </c>
      <c r="H36" s="109">
        <v>7013.079999999999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7016.1799999999994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40" t="s">
        <v>107</v>
      </c>
      <c r="B37" s="340"/>
      <c r="C37" s="110">
        <v>36959.875000000007</v>
      </c>
      <c r="D37" s="110">
        <v>21.169999999999998</v>
      </c>
      <c r="E37" s="110">
        <v>115.55999999999999</v>
      </c>
      <c r="F37" s="110">
        <v>0</v>
      </c>
      <c r="G37" s="110">
        <v>0</v>
      </c>
      <c r="H37" s="110">
        <v>36981.045000000006</v>
      </c>
      <c r="I37" s="110">
        <v>10.6</v>
      </c>
      <c r="J37" s="110">
        <v>0</v>
      </c>
      <c r="K37" s="110">
        <v>2</v>
      </c>
      <c r="L37" s="110">
        <v>0</v>
      </c>
      <c r="M37" s="110">
        <v>0</v>
      </c>
      <c r="N37" s="110">
        <v>10.6</v>
      </c>
      <c r="O37" s="110">
        <v>94.419999999999987</v>
      </c>
      <c r="P37" s="110">
        <v>36.200000000000003</v>
      </c>
      <c r="Q37" s="110">
        <v>111.09</v>
      </c>
      <c r="R37" s="110">
        <v>0</v>
      </c>
      <c r="S37" s="110">
        <v>0</v>
      </c>
      <c r="T37" s="110">
        <v>130.62</v>
      </c>
      <c r="U37" s="110">
        <v>37122.265000000007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40" t="s">
        <v>108</v>
      </c>
      <c r="B38" s="340"/>
      <c r="C38" s="110">
        <v>66616.099000000002</v>
      </c>
      <c r="D38" s="110">
        <v>84.779999999999987</v>
      </c>
      <c r="E38" s="110">
        <v>337.24499999999995</v>
      </c>
      <c r="F38" s="110">
        <v>0</v>
      </c>
      <c r="G38" s="110">
        <v>3.38</v>
      </c>
      <c r="H38" s="110">
        <v>66700.879000000001</v>
      </c>
      <c r="I38" s="110">
        <v>793.64499999999998</v>
      </c>
      <c r="J38" s="110">
        <v>76.039999999999992</v>
      </c>
      <c r="K38" s="110">
        <v>267.36</v>
      </c>
      <c r="L38" s="110">
        <v>0</v>
      </c>
      <c r="M38" s="110">
        <v>0</v>
      </c>
      <c r="N38" s="110">
        <v>869.68500000000006</v>
      </c>
      <c r="O38" s="110">
        <v>804.31999999999994</v>
      </c>
      <c r="P38" s="110">
        <v>38.03</v>
      </c>
      <c r="Q38" s="110">
        <v>152.88</v>
      </c>
      <c r="R38" s="110">
        <v>0</v>
      </c>
      <c r="S38" s="110">
        <v>72.8</v>
      </c>
      <c r="T38" s="110">
        <v>842.34999999999991</v>
      </c>
      <c r="U38" s="110">
        <v>68412.914000000004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13854.138000000003</v>
      </c>
      <c r="D39" s="109">
        <v>8.18</v>
      </c>
      <c r="E39" s="109">
        <v>77.22999999999999</v>
      </c>
      <c r="F39" s="109">
        <v>0</v>
      </c>
      <c r="G39" s="109">
        <v>0</v>
      </c>
      <c r="H39" s="109">
        <v>13862.318000000003</v>
      </c>
      <c r="I39" s="109">
        <v>0</v>
      </c>
      <c r="J39" s="109">
        <v>37.799999999999997</v>
      </c>
      <c r="K39" s="109">
        <v>37.799999999999997</v>
      </c>
      <c r="L39" s="109">
        <v>0</v>
      </c>
      <c r="M39" s="109">
        <v>0</v>
      </c>
      <c r="N39" s="109">
        <v>37.799999999999997</v>
      </c>
      <c r="O39" s="271">
        <v>0</v>
      </c>
      <c r="P39" s="109">
        <v>0</v>
      </c>
      <c r="Q39" s="109">
        <v>0</v>
      </c>
      <c r="R39" s="109">
        <v>0</v>
      </c>
      <c r="S39" s="109">
        <v>0</v>
      </c>
      <c r="T39" s="271">
        <v>0</v>
      </c>
      <c r="U39" s="271">
        <v>13900.118000000002</v>
      </c>
    </row>
    <row r="40" spans="1:132" ht="38.25" customHeight="1" x14ac:dyDescent="0.35">
      <c r="A40" s="246">
        <v>26</v>
      </c>
      <c r="B40" s="246" t="s">
        <v>110</v>
      </c>
      <c r="C40" s="109">
        <v>10401.025999999993</v>
      </c>
      <c r="D40" s="109">
        <v>84.789999999999992</v>
      </c>
      <c r="E40" s="109">
        <v>376.1</v>
      </c>
      <c r="F40" s="109">
        <v>0</v>
      </c>
      <c r="G40" s="109">
        <v>0</v>
      </c>
      <c r="H40" s="109">
        <v>10485.815999999993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0</v>
      </c>
      <c r="Q40" s="109">
        <v>0</v>
      </c>
      <c r="R40" s="109">
        <v>0</v>
      </c>
      <c r="S40" s="109">
        <v>0</v>
      </c>
      <c r="T40" s="271">
        <v>0</v>
      </c>
      <c r="U40" s="271">
        <v>10485.815999999993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23908.353999999999</v>
      </c>
      <c r="D41" s="109">
        <v>2.5750000000000002</v>
      </c>
      <c r="E41" s="109">
        <v>37.015000000000001</v>
      </c>
      <c r="F41" s="109">
        <v>0</v>
      </c>
      <c r="G41" s="109">
        <v>0</v>
      </c>
      <c r="H41" s="109">
        <v>23910.929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0</v>
      </c>
      <c r="Q41" s="109">
        <v>0</v>
      </c>
      <c r="R41" s="109">
        <v>0</v>
      </c>
      <c r="S41" s="109">
        <v>0</v>
      </c>
      <c r="T41" s="271">
        <v>0</v>
      </c>
      <c r="U41" s="271">
        <v>23910.929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35">
      <c r="A42" s="246">
        <v>28</v>
      </c>
      <c r="B42" s="246" t="s">
        <v>112</v>
      </c>
      <c r="C42" s="109">
        <v>2320.4230000000002</v>
      </c>
      <c r="D42" s="109">
        <v>8.6</v>
      </c>
      <c r="E42" s="109">
        <v>42.56</v>
      </c>
      <c r="F42" s="109">
        <v>0</v>
      </c>
      <c r="G42" s="109">
        <v>0</v>
      </c>
      <c r="H42" s="109">
        <v>2329.0230000000001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0</v>
      </c>
      <c r="Q42" s="109">
        <v>0</v>
      </c>
      <c r="R42" s="109">
        <v>0</v>
      </c>
      <c r="S42" s="109">
        <v>0</v>
      </c>
      <c r="T42" s="271">
        <v>0</v>
      </c>
      <c r="U42" s="271">
        <v>2329.0230000000001</v>
      </c>
    </row>
    <row r="43" spans="1:132" s="111" customFormat="1" ht="38.25" customHeight="1" x14ac:dyDescent="0.4">
      <c r="A43" s="340" t="s">
        <v>109</v>
      </c>
      <c r="B43" s="340"/>
      <c r="C43" s="110">
        <v>50483.940999999999</v>
      </c>
      <c r="D43" s="110">
        <v>104.145</v>
      </c>
      <c r="E43" s="110">
        <v>532.90500000000009</v>
      </c>
      <c r="F43" s="110">
        <v>0</v>
      </c>
      <c r="G43" s="110">
        <v>0</v>
      </c>
      <c r="H43" s="110">
        <v>50588.085999999996</v>
      </c>
      <c r="I43" s="110">
        <v>0</v>
      </c>
      <c r="J43" s="110">
        <v>37.799999999999997</v>
      </c>
      <c r="K43" s="110">
        <v>37.799999999999997</v>
      </c>
      <c r="L43" s="110">
        <v>0</v>
      </c>
      <c r="M43" s="110">
        <v>0</v>
      </c>
      <c r="N43" s="110">
        <v>37.799999999999997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50625.885999999999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35">
      <c r="A44" s="246">
        <v>29</v>
      </c>
      <c r="B44" s="246" t="s">
        <v>113</v>
      </c>
      <c r="C44" s="109">
        <v>14079.979999999998</v>
      </c>
      <c r="D44" s="109">
        <v>0.64500000000000002</v>
      </c>
      <c r="E44" s="109">
        <v>126.57499999999999</v>
      </c>
      <c r="F44" s="109">
        <v>0</v>
      </c>
      <c r="G44" s="109">
        <v>0</v>
      </c>
      <c r="H44" s="109">
        <v>14080.624999999998</v>
      </c>
      <c r="I44" s="109">
        <v>6.6400000000000006</v>
      </c>
      <c r="J44" s="109">
        <v>0</v>
      </c>
      <c r="K44" s="109">
        <v>0.01</v>
      </c>
      <c r="L44" s="109">
        <v>0</v>
      </c>
      <c r="M44" s="109">
        <v>0</v>
      </c>
      <c r="N44" s="109">
        <v>6.6400000000000006</v>
      </c>
      <c r="O44" s="271">
        <v>94.390000000000015</v>
      </c>
      <c r="P44" s="109">
        <v>3.53</v>
      </c>
      <c r="Q44" s="109">
        <v>67.75</v>
      </c>
      <c r="R44" s="109">
        <v>0</v>
      </c>
      <c r="S44" s="109">
        <v>0</v>
      </c>
      <c r="T44" s="271">
        <v>97.920000000000016</v>
      </c>
      <c r="U44" s="271">
        <v>14185.184999999998</v>
      </c>
    </row>
    <row r="45" spans="1:132" ht="38.25" customHeight="1" x14ac:dyDescent="0.35">
      <c r="A45" s="246">
        <v>30</v>
      </c>
      <c r="B45" s="246" t="s">
        <v>114</v>
      </c>
      <c r="C45" s="109">
        <v>7297.6299999999992</v>
      </c>
      <c r="D45" s="109">
        <v>3.915</v>
      </c>
      <c r="E45" s="109">
        <v>36.185000000000002</v>
      </c>
      <c r="F45" s="109">
        <v>0</v>
      </c>
      <c r="G45" s="109">
        <v>0</v>
      </c>
      <c r="H45" s="109">
        <v>7301.5449999999992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7309.1349999999993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12303.320000000002</v>
      </c>
      <c r="D46" s="109">
        <v>0</v>
      </c>
      <c r="E46" s="109">
        <v>10.06</v>
      </c>
      <c r="F46" s="109">
        <v>0</v>
      </c>
      <c r="G46" s="109">
        <v>0</v>
      </c>
      <c r="H46" s="109">
        <v>12303.320000000002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12390.800000000001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">
      <c r="A47" s="246">
        <v>32</v>
      </c>
      <c r="B47" s="246" t="s">
        <v>116</v>
      </c>
      <c r="C47" s="109">
        <v>11099.832000000008</v>
      </c>
      <c r="D47" s="109">
        <v>0.1</v>
      </c>
      <c r="E47" s="109">
        <v>9.74</v>
      </c>
      <c r="F47" s="109">
        <v>0</v>
      </c>
      <c r="G47" s="109">
        <v>0</v>
      </c>
      <c r="H47" s="109">
        <v>11099.932000000008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11130.462000000009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40" t="s">
        <v>117</v>
      </c>
      <c r="B48" s="340"/>
      <c r="C48" s="110">
        <v>44780.76200000001</v>
      </c>
      <c r="D48" s="110">
        <v>4.66</v>
      </c>
      <c r="E48" s="110">
        <v>182.55999999999997</v>
      </c>
      <c r="F48" s="110">
        <v>0</v>
      </c>
      <c r="G48" s="110">
        <v>0</v>
      </c>
      <c r="H48" s="110">
        <v>44785.422000000006</v>
      </c>
      <c r="I48" s="110">
        <v>7.94</v>
      </c>
      <c r="J48" s="110">
        <v>0</v>
      </c>
      <c r="K48" s="110">
        <v>0.01</v>
      </c>
      <c r="L48" s="110">
        <v>0</v>
      </c>
      <c r="M48" s="110">
        <v>0</v>
      </c>
      <c r="N48" s="110">
        <v>7.94</v>
      </c>
      <c r="O48" s="110">
        <v>218.69000000000003</v>
      </c>
      <c r="P48" s="110">
        <v>3.53</v>
      </c>
      <c r="Q48" s="110">
        <v>68.28</v>
      </c>
      <c r="R48" s="110">
        <v>0</v>
      </c>
      <c r="S48" s="110">
        <v>0.41000000000000003</v>
      </c>
      <c r="T48" s="110">
        <v>222.22000000000003</v>
      </c>
      <c r="U48" s="110">
        <v>45015.582000000002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40" t="s">
        <v>118</v>
      </c>
      <c r="B49" s="340"/>
      <c r="C49" s="110">
        <v>95264.703000000009</v>
      </c>
      <c r="D49" s="110">
        <v>108.80499999999999</v>
      </c>
      <c r="E49" s="110">
        <v>715.46500000000003</v>
      </c>
      <c r="F49" s="110">
        <v>0</v>
      </c>
      <c r="G49" s="110">
        <v>0</v>
      </c>
      <c r="H49" s="110">
        <v>95373.508000000002</v>
      </c>
      <c r="I49" s="110">
        <v>7.94</v>
      </c>
      <c r="J49" s="110">
        <v>37.799999999999997</v>
      </c>
      <c r="K49" s="110">
        <v>37.809999999999995</v>
      </c>
      <c r="L49" s="110">
        <v>0</v>
      </c>
      <c r="M49" s="110">
        <v>0</v>
      </c>
      <c r="N49" s="110">
        <v>45.739999999999995</v>
      </c>
      <c r="O49" s="110">
        <v>218.69000000000003</v>
      </c>
      <c r="P49" s="110">
        <v>3.53</v>
      </c>
      <c r="Q49" s="110">
        <v>68.28</v>
      </c>
      <c r="R49" s="110">
        <v>0</v>
      </c>
      <c r="S49" s="110">
        <v>0.41000000000000003</v>
      </c>
      <c r="T49" s="110">
        <v>222.22000000000003</v>
      </c>
      <c r="U49" s="110">
        <v>95641.467999999993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40" t="s">
        <v>119</v>
      </c>
      <c r="B50" s="340"/>
      <c r="C50" s="110">
        <v>172908.35500000001</v>
      </c>
      <c r="D50" s="110">
        <v>198.59499999999997</v>
      </c>
      <c r="E50" s="110">
        <v>1172.27</v>
      </c>
      <c r="F50" s="110">
        <v>0</v>
      </c>
      <c r="G50" s="110">
        <v>416.87</v>
      </c>
      <c r="H50" s="110">
        <v>173106.94999999998</v>
      </c>
      <c r="I50" s="110">
        <v>2298.7350000000001</v>
      </c>
      <c r="J50" s="110">
        <v>131.25099999999998</v>
      </c>
      <c r="K50" s="110">
        <v>384.65300000000002</v>
      </c>
      <c r="L50" s="110">
        <v>0</v>
      </c>
      <c r="M50" s="110">
        <v>1.75</v>
      </c>
      <c r="N50" s="110">
        <v>2429.9860000000003</v>
      </c>
      <c r="O50" s="110">
        <v>5915.9539999999997</v>
      </c>
      <c r="P50" s="110">
        <v>121.49999999999999</v>
      </c>
      <c r="Q50" s="110">
        <v>1239.6800000000003</v>
      </c>
      <c r="R50" s="110">
        <v>0</v>
      </c>
      <c r="S50" s="110">
        <v>144.16999999999999</v>
      </c>
      <c r="T50" s="110">
        <v>6037.4539999999997</v>
      </c>
      <c r="U50" s="110">
        <v>181574.38999999998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1" customFormat="1" ht="19.5" customHeight="1" x14ac:dyDescent="0.4">
      <c r="A51" s="115"/>
      <c r="B51" s="115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</row>
    <row r="52" spans="1:54" s="115" customFormat="1" ht="24.75" hidden="1" customHeight="1" x14ac:dyDescent="0.4">
      <c r="B52" s="258"/>
      <c r="C52" s="309" t="s">
        <v>54</v>
      </c>
      <c r="D52" s="309"/>
      <c r="E52" s="309"/>
      <c r="F52" s="309"/>
      <c r="G52" s="309"/>
      <c r="H52" s="118"/>
      <c r="I52" s="258"/>
      <c r="J52" s="258">
        <f>D50+J50+P50-F50-L50-R50</f>
        <v>451.34599999999995</v>
      </c>
      <c r="K52" s="258"/>
      <c r="L52" s="258"/>
      <c r="M52" s="258"/>
      <c r="N52" s="258"/>
      <c r="R52" s="258"/>
      <c r="U52" s="258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s="115" customFormat="1" ht="30" hidden="1" customHeight="1" x14ac:dyDescent="0.35">
      <c r="B53" s="258"/>
      <c r="C53" s="309" t="s">
        <v>55</v>
      </c>
      <c r="D53" s="309"/>
      <c r="E53" s="309"/>
      <c r="F53" s="309"/>
      <c r="G53" s="309"/>
      <c r="H53" s="119"/>
      <c r="I53" s="258"/>
      <c r="J53" s="258">
        <f>E50+K50+Q50-G50-M50-S50</f>
        <v>2233.8130000000001</v>
      </c>
      <c r="K53" s="258"/>
      <c r="L53" s="258"/>
      <c r="M53" s="258"/>
      <c r="N53" s="258"/>
      <c r="R53" s="258"/>
      <c r="T53" s="258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</row>
    <row r="54" spans="1:54" ht="33" hidden="1" customHeight="1" x14ac:dyDescent="0.5">
      <c r="C54" s="309" t="s">
        <v>56</v>
      </c>
      <c r="D54" s="309"/>
      <c r="E54" s="309"/>
      <c r="F54" s="309"/>
      <c r="G54" s="309"/>
      <c r="H54" s="119"/>
      <c r="I54" s="121"/>
      <c r="J54" s="258">
        <f>H50+N50+T50</f>
        <v>181574.38999999998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54" ht="33" hidden="1" customHeight="1" x14ac:dyDescent="0.5">
      <c r="C55" s="120"/>
      <c r="D55" s="258"/>
      <c r="E55" s="258"/>
      <c r="F55" s="258"/>
      <c r="G55" s="258"/>
      <c r="H55" s="119"/>
      <c r="I55" s="121"/>
      <c r="J55" s="258"/>
      <c r="K55" s="119"/>
      <c r="L55" s="119"/>
      <c r="M55" s="143"/>
      <c r="N55" s="119"/>
      <c r="P55" s="115"/>
      <c r="Q55" s="122"/>
      <c r="U55" s="122"/>
    </row>
    <row r="56" spans="1:54" ht="33" hidden="1" customHeight="1" x14ac:dyDescent="0.5">
      <c r="C56" s="120"/>
      <c r="D56" s="258"/>
      <c r="E56" s="258"/>
      <c r="F56" s="258"/>
      <c r="G56" s="258"/>
      <c r="H56" s="119"/>
      <c r="I56" s="121"/>
      <c r="J56" s="258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54" s="152" customFormat="1" ht="37.5" hidden="1" customHeight="1" x14ac:dyDescent="0.45">
      <c r="B57" s="314" t="s">
        <v>57</v>
      </c>
      <c r="C57" s="314"/>
      <c r="D57" s="314"/>
      <c r="E57" s="314"/>
      <c r="F57" s="314"/>
      <c r="G57" s="153"/>
      <c r="H57" s="154"/>
      <c r="I57" s="155"/>
      <c r="J57" s="315"/>
      <c r="K57" s="313"/>
      <c r="L57" s="313"/>
      <c r="M57" s="169" t="e">
        <f>#REF!+'dec-2021'!J53</f>
        <v>#REF!</v>
      </c>
      <c r="N57" s="154"/>
      <c r="O57" s="154"/>
      <c r="P57" s="260"/>
      <c r="Q57" s="314" t="s">
        <v>58</v>
      </c>
      <c r="R57" s="314"/>
      <c r="S57" s="314"/>
      <c r="T57" s="314"/>
      <c r="U57" s="31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B58" s="314" t="s">
        <v>59</v>
      </c>
      <c r="C58" s="314"/>
      <c r="D58" s="314"/>
      <c r="E58" s="314"/>
      <c r="F58" s="314"/>
      <c r="G58" s="154"/>
      <c r="H58" s="153"/>
      <c r="I58" s="156"/>
      <c r="J58" s="157"/>
      <c r="K58" s="259"/>
      <c r="L58" s="157"/>
      <c r="M58" s="154"/>
      <c r="N58" s="153"/>
      <c r="O58" s="154"/>
      <c r="P58" s="260"/>
      <c r="Q58" s="314" t="s">
        <v>59</v>
      </c>
      <c r="R58" s="314"/>
      <c r="S58" s="314"/>
      <c r="T58" s="314"/>
      <c r="U58" s="31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I59" s="158"/>
      <c r="J59" s="313" t="s">
        <v>61</v>
      </c>
      <c r="K59" s="313"/>
      <c r="L59" s="313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s="152" customFormat="1" ht="37.5" hidden="1" customHeight="1" x14ac:dyDescent="0.45">
      <c r="G60" s="162"/>
      <c r="H60" s="159" t="e">
        <f>#REF!+'dec-2021'!J53</f>
        <v>#REF!</v>
      </c>
      <c r="I60" s="158"/>
      <c r="J60" s="313" t="s">
        <v>62</v>
      </c>
      <c r="K60" s="313"/>
      <c r="L60" s="313"/>
      <c r="M60" s="159" t="e">
        <f>#REF!+'dec-2021'!J53</f>
        <v>#REF!</v>
      </c>
      <c r="P60" s="160"/>
      <c r="Q60" s="160"/>
      <c r="R60" s="160"/>
      <c r="S60" s="161"/>
      <c r="T60" s="160"/>
      <c r="U60" s="160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</row>
    <row r="61" spans="1:54" hidden="1" x14ac:dyDescent="0.35"/>
    <row r="62" spans="1:54" hidden="1" x14ac:dyDescent="0.35">
      <c r="H62" s="130"/>
      <c r="I62" s="131"/>
      <c r="J62" s="130"/>
    </row>
    <row r="63" spans="1:54" hidden="1" x14ac:dyDescent="0.35">
      <c r="H63" s="130"/>
      <c r="I63" s="131"/>
      <c r="J63" s="130"/>
    </row>
    <row r="64" spans="1:54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J59:L59"/>
    <mergeCell ref="J60:L60"/>
    <mergeCell ref="C53:G53"/>
    <mergeCell ref="C54:G54"/>
    <mergeCell ref="B57:F57"/>
    <mergeCell ref="J57:L57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view="pageBreakPreview" zoomScale="40" zoomScaleNormal="55" zoomScaleSheetLayoutView="40" workbookViewId="0">
      <selection activeCell="G7" sqref="G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325" t="s">
        <v>123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54" ht="51.75" customHeight="1" x14ac:dyDescent="0.35">
      <c r="A2" s="383" t="s">
        <v>150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</row>
    <row r="3" spans="1:54" s="108" customFormat="1" ht="43.5" customHeight="1" x14ac:dyDescent="0.25">
      <c r="A3" s="385" t="s">
        <v>122</v>
      </c>
      <c r="B3" s="386" t="s">
        <v>121</v>
      </c>
      <c r="C3" s="304" t="s">
        <v>131</v>
      </c>
      <c r="D3" s="304"/>
      <c r="E3" s="304"/>
      <c r="F3" s="304"/>
      <c r="G3" s="304"/>
      <c r="H3" s="304"/>
      <c r="I3" s="304" t="s">
        <v>130</v>
      </c>
      <c r="J3" s="304"/>
      <c r="K3" s="304"/>
      <c r="L3" s="304"/>
      <c r="M3" s="304"/>
      <c r="N3" s="304"/>
      <c r="O3" s="304" t="s">
        <v>129</v>
      </c>
      <c r="P3" s="304"/>
      <c r="Q3" s="304"/>
      <c r="R3" s="304"/>
      <c r="S3" s="304"/>
      <c r="T3" s="304"/>
      <c r="U3" s="275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85"/>
      <c r="B4" s="387"/>
      <c r="C4" s="378" t="s">
        <v>6</v>
      </c>
      <c r="D4" s="376" t="s">
        <v>127</v>
      </c>
      <c r="E4" s="377"/>
      <c r="F4" s="376" t="s">
        <v>126</v>
      </c>
      <c r="G4" s="377"/>
      <c r="H4" s="378" t="s">
        <v>9</v>
      </c>
      <c r="I4" s="378" t="s">
        <v>6</v>
      </c>
      <c r="J4" s="376" t="s">
        <v>127</v>
      </c>
      <c r="K4" s="377"/>
      <c r="L4" s="376" t="s">
        <v>126</v>
      </c>
      <c r="M4" s="377"/>
      <c r="N4" s="378" t="s">
        <v>9</v>
      </c>
      <c r="O4" s="378" t="s">
        <v>6</v>
      </c>
      <c r="P4" s="376" t="s">
        <v>127</v>
      </c>
      <c r="Q4" s="377"/>
      <c r="R4" s="376" t="s">
        <v>126</v>
      </c>
      <c r="S4" s="377"/>
      <c r="T4" s="378" t="s">
        <v>9</v>
      </c>
      <c r="U4" s="380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85"/>
      <c r="B5" s="388"/>
      <c r="C5" s="379"/>
      <c r="D5" s="240" t="s">
        <v>124</v>
      </c>
      <c r="E5" s="240" t="s">
        <v>125</v>
      </c>
      <c r="F5" s="240" t="s">
        <v>124</v>
      </c>
      <c r="G5" s="240" t="s">
        <v>125</v>
      </c>
      <c r="H5" s="379"/>
      <c r="I5" s="379"/>
      <c r="J5" s="240" t="s">
        <v>124</v>
      </c>
      <c r="K5" s="240" t="s">
        <v>125</v>
      </c>
      <c r="L5" s="240" t="s">
        <v>124</v>
      </c>
      <c r="M5" s="240" t="s">
        <v>125</v>
      </c>
      <c r="N5" s="379"/>
      <c r="O5" s="379"/>
      <c r="P5" s="240" t="s">
        <v>124</v>
      </c>
      <c r="Q5" s="240" t="s">
        <v>125</v>
      </c>
      <c r="R5" s="240" t="s">
        <v>124</v>
      </c>
      <c r="S5" s="240" t="s">
        <v>125</v>
      </c>
      <c r="T5" s="379"/>
      <c r="U5" s="382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35">
      <c r="A6" s="245">
        <v>1</v>
      </c>
      <c r="B6" s="246" t="s">
        <v>78</v>
      </c>
      <c r="C6" s="109">
        <v>141.97000000000065</v>
      </c>
      <c r="D6" s="109">
        <v>0</v>
      </c>
      <c r="E6" s="109">
        <v>47.73</v>
      </c>
      <c r="F6" s="109">
        <v>39.5</v>
      </c>
      <c r="G6" s="109">
        <v>66.8</v>
      </c>
      <c r="H6" s="109">
        <v>102.47000000000065</v>
      </c>
      <c r="I6" s="109">
        <v>158.84499999999994</v>
      </c>
      <c r="J6" s="109">
        <v>9.83</v>
      </c>
      <c r="K6" s="109">
        <v>37.910000000000004</v>
      </c>
      <c r="L6" s="109">
        <v>0</v>
      </c>
      <c r="M6" s="109">
        <v>0.04</v>
      </c>
      <c r="N6" s="109">
        <v>168.67499999999995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555.28500000000076</v>
      </c>
    </row>
    <row r="7" spans="1:54" ht="38.25" customHeight="1" x14ac:dyDescent="0.35">
      <c r="A7" s="245">
        <v>2</v>
      </c>
      <c r="B7" s="246" t="s">
        <v>79</v>
      </c>
      <c r="C7" s="109">
        <v>497.64499999999992</v>
      </c>
      <c r="D7" s="109">
        <v>0.03</v>
      </c>
      <c r="E7" s="109">
        <v>0.39</v>
      </c>
      <c r="F7" s="109">
        <v>0</v>
      </c>
      <c r="G7" s="109">
        <v>0.19</v>
      </c>
      <c r="H7" s="109">
        <v>497.6749999999999</v>
      </c>
      <c r="I7" s="109">
        <v>125.982</v>
      </c>
      <c r="J7" s="109">
        <v>2.2400000000000002</v>
      </c>
      <c r="K7" s="109">
        <v>8.1920000000000002</v>
      </c>
      <c r="L7" s="109">
        <v>0</v>
      </c>
      <c r="M7" s="109">
        <v>0</v>
      </c>
      <c r="N7" s="109">
        <v>128.22200000000001</v>
      </c>
      <c r="O7" s="271">
        <v>222.27000000000004</v>
      </c>
      <c r="P7" s="109">
        <v>0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848.16699999999992</v>
      </c>
    </row>
    <row r="8" spans="1:54" ht="38.25" customHeight="1" x14ac:dyDescent="0.35">
      <c r="A8" s="245">
        <v>3</v>
      </c>
      <c r="B8" s="246" t="s">
        <v>80</v>
      </c>
      <c r="C8" s="109">
        <v>653.9599999999997</v>
      </c>
      <c r="D8" s="109">
        <v>0</v>
      </c>
      <c r="E8" s="109">
        <v>0</v>
      </c>
      <c r="F8" s="109">
        <v>0</v>
      </c>
      <c r="G8" s="109">
        <v>90</v>
      </c>
      <c r="H8" s="109">
        <v>653.9599999999997</v>
      </c>
      <c r="I8" s="109">
        <v>202.75400000000005</v>
      </c>
      <c r="J8" s="109">
        <v>1.0349999999999999</v>
      </c>
      <c r="K8" s="109">
        <v>6.4559999999999995</v>
      </c>
      <c r="L8" s="109">
        <v>0</v>
      </c>
      <c r="M8" s="109">
        <v>0</v>
      </c>
      <c r="N8" s="109">
        <v>203.78900000000004</v>
      </c>
      <c r="O8" s="271">
        <v>157.63999999999999</v>
      </c>
      <c r="P8" s="109">
        <v>0</v>
      </c>
      <c r="Q8" s="109">
        <v>16.2</v>
      </c>
      <c r="R8" s="109">
        <v>0</v>
      </c>
      <c r="S8" s="109">
        <v>0</v>
      </c>
      <c r="T8" s="271">
        <v>157.63999999999999</v>
      </c>
      <c r="U8" s="271">
        <v>1015.3889999999998</v>
      </c>
    </row>
    <row r="9" spans="1:54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143.34400000000008</v>
      </c>
      <c r="J9" s="109">
        <v>0.111</v>
      </c>
      <c r="K9" s="109">
        <v>1.421</v>
      </c>
      <c r="L9" s="109">
        <v>0</v>
      </c>
      <c r="M9" s="109">
        <v>0</v>
      </c>
      <c r="N9" s="109">
        <v>143.45500000000007</v>
      </c>
      <c r="O9" s="271">
        <v>234.24999999999997</v>
      </c>
      <c r="P9" s="109">
        <v>0</v>
      </c>
      <c r="Q9" s="109">
        <v>1.08</v>
      </c>
      <c r="R9" s="109">
        <v>0</v>
      </c>
      <c r="S9" s="109">
        <v>0</v>
      </c>
      <c r="T9" s="271">
        <v>234.24999999999997</v>
      </c>
      <c r="U9" s="271">
        <v>377.70500000000004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36" t="s">
        <v>82</v>
      </c>
      <c r="B10" s="337"/>
      <c r="C10" s="110">
        <v>1293.5750000000003</v>
      </c>
      <c r="D10" s="110">
        <v>0.03</v>
      </c>
      <c r="E10" s="110">
        <v>48.12</v>
      </c>
      <c r="F10" s="110">
        <v>39.5</v>
      </c>
      <c r="G10" s="110">
        <v>156.99</v>
      </c>
      <c r="H10" s="110">
        <v>1254.1050000000002</v>
      </c>
      <c r="I10" s="110">
        <v>630.92500000000007</v>
      </c>
      <c r="J10" s="110">
        <v>13.216000000000001</v>
      </c>
      <c r="K10" s="110">
        <v>53.979000000000006</v>
      </c>
      <c r="L10" s="110">
        <v>0</v>
      </c>
      <c r="M10" s="110">
        <v>0.04</v>
      </c>
      <c r="N10" s="110">
        <v>644.14100000000008</v>
      </c>
      <c r="O10" s="110">
        <v>898.30000000000018</v>
      </c>
      <c r="P10" s="110">
        <v>0</v>
      </c>
      <c r="Q10" s="110">
        <v>52.36999999999999</v>
      </c>
      <c r="R10" s="110">
        <v>0</v>
      </c>
      <c r="S10" s="110">
        <v>0</v>
      </c>
      <c r="T10" s="110">
        <v>898.30000000000018</v>
      </c>
      <c r="U10" s="272">
        <v>2796.5460000000003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0</v>
      </c>
      <c r="G11" s="109">
        <v>0</v>
      </c>
      <c r="H11" s="109">
        <v>1653.4899999999991</v>
      </c>
      <c r="I11" s="109">
        <v>122.84300000000002</v>
      </c>
      <c r="J11" s="273">
        <v>0.24</v>
      </c>
      <c r="K11" s="109">
        <v>1.45</v>
      </c>
      <c r="L11" s="109">
        <v>0.4</v>
      </c>
      <c r="M11" s="109">
        <v>0.4</v>
      </c>
      <c r="N11" s="109">
        <v>122.68300000000001</v>
      </c>
      <c r="O11" s="271">
        <v>641.9</v>
      </c>
      <c r="P11" s="109">
        <v>0</v>
      </c>
      <c r="Q11" s="109">
        <v>62.989999999999995</v>
      </c>
      <c r="R11" s="109">
        <v>0</v>
      </c>
      <c r="S11" s="109">
        <v>0</v>
      </c>
      <c r="T11" s="271">
        <v>641.9</v>
      </c>
      <c r="U11" s="271">
        <v>2418.072999999999</v>
      </c>
    </row>
    <row r="12" spans="1:54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150.7940000000001</v>
      </c>
      <c r="J12" s="273">
        <v>0.71</v>
      </c>
      <c r="K12" s="109">
        <v>3.91</v>
      </c>
      <c r="L12" s="109">
        <v>0</v>
      </c>
      <c r="M12" s="109">
        <v>0.72</v>
      </c>
      <c r="N12" s="109">
        <v>151.5040000000001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1262.4739999999999</v>
      </c>
    </row>
    <row r="13" spans="1:54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</v>
      </c>
      <c r="F13" s="109">
        <v>0</v>
      </c>
      <c r="G13" s="109">
        <v>0</v>
      </c>
      <c r="H13" s="109">
        <v>2084.5799999999995</v>
      </c>
      <c r="I13" s="109">
        <v>198.41399999999996</v>
      </c>
      <c r="J13" s="274">
        <v>1.27</v>
      </c>
      <c r="K13" s="109">
        <v>5.83</v>
      </c>
      <c r="L13" s="109">
        <v>0</v>
      </c>
      <c r="M13" s="109">
        <v>0</v>
      </c>
      <c r="N13" s="109">
        <v>199.68399999999997</v>
      </c>
      <c r="O13" s="271">
        <v>403.09999999999991</v>
      </c>
      <c r="P13" s="109">
        <v>0.1</v>
      </c>
      <c r="Q13" s="109">
        <v>51.04</v>
      </c>
      <c r="R13" s="109">
        <v>0</v>
      </c>
      <c r="S13" s="109">
        <v>0</v>
      </c>
      <c r="T13" s="271">
        <v>403.19999999999993</v>
      </c>
      <c r="U13" s="271">
        <v>2687.463999999999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36" t="s">
        <v>86</v>
      </c>
      <c r="B14" s="337"/>
      <c r="C14" s="110">
        <v>4761.8399999999983</v>
      </c>
      <c r="D14" s="110">
        <v>0</v>
      </c>
      <c r="E14" s="110">
        <v>0</v>
      </c>
      <c r="F14" s="110">
        <v>0</v>
      </c>
      <c r="G14" s="110">
        <v>0</v>
      </c>
      <c r="H14" s="110">
        <v>4761.8399999999983</v>
      </c>
      <c r="I14" s="110">
        <v>472.05100000000004</v>
      </c>
      <c r="J14" s="110">
        <v>2.2199999999999998</v>
      </c>
      <c r="K14" s="110">
        <v>11.190000000000001</v>
      </c>
      <c r="L14" s="110">
        <v>0.4</v>
      </c>
      <c r="M14" s="110">
        <v>1.1200000000000001</v>
      </c>
      <c r="N14" s="110">
        <v>473.87100000000009</v>
      </c>
      <c r="O14" s="110">
        <v>1132.1999999999998</v>
      </c>
      <c r="P14" s="110">
        <v>0.1</v>
      </c>
      <c r="Q14" s="110">
        <v>114.69999999999999</v>
      </c>
      <c r="R14" s="110">
        <v>0</v>
      </c>
      <c r="S14" s="110">
        <v>0</v>
      </c>
      <c r="T14" s="110">
        <v>1132.3</v>
      </c>
      <c r="U14" s="272">
        <v>6368.0109999999986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35">
      <c r="A15" s="246">
        <v>8</v>
      </c>
      <c r="B15" s="246" t="s">
        <v>88</v>
      </c>
      <c r="C15" s="109">
        <v>1758.5719999999992</v>
      </c>
      <c r="D15" s="109">
        <v>1.8</v>
      </c>
      <c r="E15" s="109">
        <v>15.26</v>
      </c>
      <c r="F15" s="109">
        <v>441.44</v>
      </c>
      <c r="G15" s="109">
        <v>1.5</v>
      </c>
      <c r="H15" s="109">
        <v>1318.9319999999991</v>
      </c>
      <c r="I15" s="109">
        <v>112.06000000000002</v>
      </c>
      <c r="J15" s="109">
        <v>0.12</v>
      </c>
      <c r="K15" s="109">
        <v>1.1600000000000001</v>
      </c>
      <c r="L15" s="109">
        <v>0</v>
      </c>
      <c r="M15" s="109">
        <v>0</v>
      </c>
      <c r="N15" s="109">
        <v>112.18000000000002</v>
      </c>
      <c r="O15" s="271">
        <v>135.69900000000001</v>
      </c>
      <c r="P15" s="109">
        <v>287.17</v>
      </c>
      <c r="Q15" s="109">
        <v>311.47000000000003</v>
      </c>
      <c r="R15" s="109">
        <v>0</v>
      </c>
      <c r="S15" s="109">
        <v>0</v>
      </c>
      <c r="T15" s="271">
        <v>422.86900000000003</v>
      </c>
      <c r="U15" s="271">
        <v>1853.9809999999993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35">
      <c r="A16" s="246">
        <v>9</v>
      </c>
      <c r="B16" s="246" t="s">
        <v>120</v>
      </c>
      <c r="C16" s="109">
        <v>239.35399999999987</v>
      </c>
      <c r="D16" s="109">
        <v>0</v>
      </c>
      <c r="E16" s="109">
        <v>39.92</v>
      </c>
      <c r="F16" s="109">
        <v>0</v>
      </c>
      <c r="G16" s="109">
        <v>0</v>
      </c>
      <c r="H16" s="109">
        <v>239.35399999999987</v>
      </c>
      <c r="I16" s="109">
        <v>25.556999999999995</v>
      </c>
      <c r="J16" s="109">
        <v>2.65</v>
      </c>
      <c r="K16" s="109">
        <v>7.1199999999999992</v>
      </c>
      <c r="L16" s="109">
        <v>0</v>
      </c>
      <c r="M16" s="109">
        <v>0.99</v>
      </c>
      <c r="N16" s="109">
        <v>28.206999999999994</v>
      </c>
      <c r="O16" s="271">
        <v>491.52100000000007</v>
      </c>
      <c r="P16" s="109">
        <v>0</v>
      </c>
      <c r="Q16" s="109">
        <v>70.81</v>
      </c>
      <c r="R16" s="109">
        <v>0</v>
      </c>
      <c r="S16" s="109">
        <v>70.959999999999994</v>
      </c>
      <c r="T16" s="271">
        <v>491.52100000000007</v>
      </c>
      <c r="U16" s="271">
        <v>759.08199999999988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17.199999999999989</v>
      </c>
      <c r="J17" s="109">
        <v>0</v>
      </c>
      <c r="K17" s="109">
        <v>0.83</v>
      </c>
      <c r="L17" s="109">
        <v>0.3</v>
      </c>
      <c r="M17" s="109">
        <v>0.3</v>
      </c>
      <c r="N17" s="109">
        <v>16.899999999999988</v>
      </c>
      <c r="O17" s="271">
        <v>239.708</v>
      </c>
      <c r="P17" s="109">
        <v>0</v>
      </c>
      <c r="Q17" s="109">
        <v>44.81</v>
      </c>
      <c r="R17" s="109">
        <v>0</v>
      </c>
      <c r="S17" s="109">
        <v>0</v>
      </c>
      <c r="T17" s="271">
        <v>239.708</v>
      </c>
      <c r="U17" s="271">
        <v>926.47299999999927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36" t="s">
        <v>89</v>
      </c>
      <c r="B18" s="337"/>
      <c r="C18" s="110">
        <v>2667.7909999999983</v>
      </c>
      <c r="D18" s="110">
        <v>1.8</v>
      </c>
      <c r="E18" s="110">
        <v>55.18</v>
      </c>
      <c r="F18" s="110">
        <v>441.44</v>
      </c>
      <c r="G18" s="110">
        <v>1.5</v>
      </c>
      <c r="H18" s="110">
        <v>2228.150999999998</v>
      </c>
      <c r="I18" s="110">
        <v>154.81700000000001</v>
      </c>
      <c r="J18" s="110">
        <v>2.77</v>
      </c>
      <c r="K18" s="110">
        <v>9.11</v>
      </c>
      <c r="L18" s="110">
        <v>0.3</v>
      </c>
      <c r="M18" s="110">
        <v>1.29</v>
      </c>
      <c r="N18" s="110">
        <v>157.28699999999998</v>
      </c>
      <c r="O18" s="110">
        <v>866.928</v>
      </c>
      <c r="P18" s="110">
        <v>287.17</v>
      </c>
      <c r="Q18" s="110">
        <v>427.09000000000003</v>
      </c>
      <c r="R18" s="110">
        <v>0</v>
      </c>
      <c r="S18" s="110">
        <v>70.959999999999994</v>
      </c>
      <c r="T18" s="110">
        <v>1154.0980000000002</v>
      </c>
      <c r="U18" s="272">
        <v>3539.5359999999982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35">
      <c r="A19" s="246">
        <v>8</v>
      </c>
      <c r="B19" s="246" t="s">
        <v>91</v>
      </c>
      <c r="C19" s="109">
        <v>1024.4249999999993</v>
      </c>
      <c r="D19" s="109">
        <v>0</v>
      </c>
      <c r="E19" s="109">
        <v>0.88</v>
      </c>
      <c r="F19" s="109">
        <v>0</v>
      </c>
      <c r="G19" s="109">
        <v>180</v>
      </c>
      <c r="H19" s="109">
        <v>1024.4249999999993</v>
      </c>
      <c r="I19" s="109">
        <v>153.60100000000006</v>
      </c>
      <c r="J19" s="109">
        <v>0.77</v>
      </c>
      <c r="K19" s="109">
        <v>2.0700000000000003</v>
      </c>
      <c r="L19" s="109">
        <v>0</v>
      </c>
      <c r="M19" s="109">
        <v>0</v>
      </c>
      <c r="N19" s="109">
        <v>154.37100000000007</v>
      </c>
      <c r="O19" s="271">
        <v>741.01099999999985</v>
      </c>
      <c r="P19" s="109">
        <v>0</v>
      </c>
      <c r="Q19" s="109">
        <v>399.08000000000004</v>
      </c>
      <c r="R19" s="109">
        <v>0</v>
      </c>
      <c r="S19" s="109">
        <v>0</v>
      </c>
      <c r="T19" s="271">
        <v>741.01099999999985</v>
      </c>
      <c r="U19" s="271">
        <v>1919.8069999999993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50.65300000000002</v>
      </c>
      <c r="J20" s="109">
        <v>0.08</v>
      </c>
      <c r="K20" s="109">
        <v>0.57000000000000006</v>
      </c>
      <c r="L20" s="109">
        <v>0</v>
      </c>
      <c r="M20" s="109">
        <v>0</v>
      </c>
      <c r="N20" s="109">
        <v>50.733000000000018</v>
      </c>
      <c r="O20" s="271">
        <v>310.79999999999995</v>
      </c>
      <c r="P20" s="109">
        <v>0</v>
      </c>
      <c r="Q20" s="109">
        <v>44.3</v>
      </c>
      <c r="R20" s="109">
        <v>0</v>
      </c>
      <c r="S20" s="109">
        <v>0</v>
      </c>
      <c r="T20" s="271">
        <v>310.79999999999995</v>
      </c>
      <c r="U20" s="271">
        <v>504.22299999999984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15.730000000000006</v>
      </c>
      <c r="J21" s="109">
        <v>0</v>
      </c>
      <c r="K21" s="109">
        <v>0.13</v>
      </c>
      <c r="L21" s="109">
        <v>0</v>
      </c>
      <c r="M21" s="109">
        <v>0</v>
      </c>
      <c r="N21" s="109">
        <v>15.730000000000006</v>
      </c>
      <c r="O21" s="271">
        <v>709.2299999999999</v>
      </c>
      <c r="P21" s="109">
        <v>66.38000000000001</v>
      </c>
      <c r="Q21" s="109">
        <v>104.10000000000001</v>
      </c>
      <c r="R21" s="109">
        <v>0</v>
      </c>
      <c r="S21" s="109">
        <v>0</v>
      </c>
      <c r="T21" s="271">
        <v>775.6099999999999</v>
      </c>
      <c r="U21" s="271">
        <v>818.40999999999974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">
      <c r="A22" s="246">
        <v>11</v>
      </c>
      <c r="B22" s="246" t="s">
        <v>93</v>
      </c>
      <c r="C22" s="109">
        <v>1115.1719999999998</v>
      </c>
      <c r="D22" s="109">
        <v>2.76</v>
      </c>
      <c r="E22" s="109">
        <v>19.97</v>
      </c>
      <c r="F22" s="109">
        <v>0</v>
      </c>
      <c r="G22" s="109">
        <v>75</v>
      </c>
      <c r="H22" s="109">
        <v>1117.9319999999998</v>
      </c>
      <c r="I22" s="109">
        <v>36.783999999999992</v>
      </c>
      <c r="J22" s="109">
        <v>0.63</v>
      </c>
      <c r="K22" s="109">
        <v>22.119999999999997</v>
      </c>
      <c r="L22" s="109">
        <v>0</v>
      </c>
      <c r="M22" s="109">
        <v>0</v>
      </c>
      <c r="N22" s="109">
        <v>37.413999999999994</v>
      </c>
      <c r="O22" s="271">
        <v>397.815</v>
      </c>
      <c r="P22" s="109">
        <v>0</v>
      </c>
      <c r="Q22" s="109">
        <v>230.53000000000003</v>
      </c>
      <c r="R22" s="109">
        <v>0</v>
      </c>
      <c r="S22" s="109">
        <v>0</v>
      </c>
      <c r="T22" s="271">
        <v>397.815</v>
      </c>
      <c r="U22" s="271">
        <v>1553.1609999999998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40" t="s">
        <v>94</v>
      </c>
      <c r="B23" s="340"/>
      <c r="C23" s="110">
        <v>2309.3569999999991</v>
      </c>
      <c r="D23" s="110">
        <v>2.76</v>
      </c>
      <c r="E23" s="110">
        <v>20.849999999999998</v>
      </c>
      <c r="F23" s="110">
        <v>0</v>
      </c>
      <c r="G23" s="110">
        <v>255</v>
      </c>
      <c r="H23" s="110">
        <v>2312.1169999999988</v>
      </c>
      <c r="I23" s="110">
        <v>256.76800000000009</v>
      </c>
      <c r="J23" s="110">
        <v>1.48</v>
      </c>
      <c r="K23" s="110">
        <v>24.889999999999997</v>
      </c>
      <c r="L23" s="110">
        <v>0</v>
      </c>
      <c r="M23" s="110">
        <v>0</v>
      </c>
      <c r="N23" s="110">
        <v>258.2480000000001</v>
      </c>
      <c r="O23" s="110">
        <v>2158.8559999999998</v>
      </c>
      <c r="P23" s="110">
        <v>66.38000000000001</v>
      </c>
      <c r="Q23" s="110">
        <v>778.01</v>
      </c>
      <c r="R23" s="110">
        <v>0</v>
      </c>
      <c r="S23" s="110">
        <v>0</v>
      </c>
      <c r="T23" s="110">
        <v>2225.2359999999994</v>
      </c>
      <c r="U23" s="272">
        <v>4795.6009999999987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36" t="s">
        <v>95</v>
      </c>
      <c r="B24" s="337"/>
      <c r="C24" s="110">
        <v>11032.562999999996</v>
      </c>
      <c r="D24" s="110">
        <v>4.59</v>
      </c>
      <c r="E24" s="110">
        <v>124.15</v>
      </c>
      <c r="F24" s="110">
        <v>480.94</v>
      </c>
      <c r="G24" s="110">
        <v>413.49</v>
      </c>
      <c r="H24" s="110">
        <v>10556.212999999994</v>
      </c>
      <c r="I24" s="110">
        <v>1514.5610000000001</v>
      </c>
      <c r="J24" s="110">
        <v>19.686</v>
      </c>
      <c r="K24" s="110">
        <v>99.169000000000011</v>
      </c>
      <c r="L24" s="110">
        <v>0.7</v>
      </c>
      <c r="M24" s="110">
        <v>2.4500000000000002</v>
      </c>
      <c r="N24" s="110">
        <v>1533.5470000000003</v>
      </c>
      <c r="O24" s="110">
        <v>5056.2839999999997</v>
      </c>
      <c r="P24" s="110">
        <v>353.65000000000003</v>
      </c>
      <c r="Q24" s="110">
        <v>1372.1699999999998</v>
      </c>
      <c r="R24" s="110">
        <v>0</v>
      </c>
      <c r="S24" s="110">
        <v>70.959999999999994</v>
      </c>
      <c r="T24" s="110">
        <v>5409.9340000000002</v>
      </c>
      <c r="U24" s="110">
        <v>17499.693999999996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1196.9919999999993</v>
      </c>
      <c r="D25" s="109">
        <v>2.44</v>
      </c>
      <c r="E25" s="109">
        <v>15.789999999999997</v>
      </c>
      <c r="F25" s="109">
        <v>0</v>
      </c>
      <c r="G25" s="109">
        <v>0</v>
      </c>
      <c r="H25" s="109">
        <v>1199.4319999999993</v>
      </c>
      <c r="I25" s="109">
        <v>0.04</v>
      </c>
      <c r="J25" s="109">
        <v>0.04</v>
      </c>
      <c r="K25" s="109">
        <v>0.08</v>
      </c>
      <c r="L25" s="109">
        <v>0</v>
      </c>
      <c r="M25" s="109">
        <v>0</v>
      </c>
      <c r="N25" s="109">
        <v>0.08</v>
      </c>
      <c r="O25" s="271">
        <v>166.05</v>
      </c>
      <c r="P25" s="109">
        <v>0.24</v>
      </c>
      <c r="Q25" s="109">
        <v>36.910000000000004</v>
      </c>
      <c r="R25" s="109">
        <v>0</v>
      </c>
      <c r="S25" s="109">
        <v>0.18</v>
      </c>
      <c r="T25" s="271">
        <v>166.29000000000002</v>
      </c>
      <c r="U25" s="271">
        <v>1365.8019999999992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10355.006999999992</v>
      </c>
      <c r="D26" s="109">
        <v>11.82</v>
      </c>
      <c r="E26" s="109">
        <v>68.64</v>
      </c>
      <c r="F26" s="109">
        <v>0</v>
      </c>
      <c r="G26" s="109">
        <v>0</v>
      </c>
      <c r="H26" s="109">
        <v>10366.826999999992</v>
      </c>
      <c r="I26" s="109">
        <v>394.52499999999998</v>
      </c>
      <c r="J26" s="109">
        <v>1.17</v>
      </c>
      <c r="K26" s="109">
        <v>10.66</v>
      </c>
      <c r="L26" s="109">
        <v>0</v>
      </c>
      <c r="M26" s="109">
        <v>0</v>
      </c>
      <c r="N26" s="109">
        <v>395.69499999999999</v>
      </c>
      <c r="O26" s="271">
        <v>35.250000000000014</v>
      </c>
      <c r="P26" s="109">
        <v>0.73</v>
      </c>
      <c r="Q26" s="109">
        <v>5.84</v>
      </c>
      <c r="R26" s="109">
        <v>0</v>
      </c>
      <c r="S26" s="109">
        <v>45.21</v>
      </c>
      <c r="T26" s="271">
        <v>35.980000000000011</v>
      </c>
      <c r="U26" s="271">
        <v>10798.501999999991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40" t="s">
        <v>98</v>
      </c>
      <c r="B27" s="340"/>
      <c r="C27" s="110">
        <v>11551.998999999993</v>
      </c>
      <c r="D27" s="110">
        <v>14.26</v>
      </c>
      <c r="E27" s="110">
        <v>84.429999999999993</v>
      </c>
      <c r="F27" s="110">
        <v>0</v>
      </c>
      <c r="G27" s="110">
        <v>0</v>
      </c>
      <c r="H27" s="110">
        <v>11566.258999999991</v>
      </c>
      <c r="I27" s="110">
        <v>394.565</v>
      </c>
      <c r="J27" s="110">
        <v>1.21</v>
      </c>
      <c r="K27" s="110">
        <v>10.74</v>
      </c>
      <c r="L27" s="110">
        <v>0</v>
      </c>
      <c r="M27" s="110">
        <v>0</v>
      </c>
      <c r="N27" s="110">
        <v>395.77499999999998</v>
      </c>
      <c r="O27" s="110">
        <v>201.3</v>
      </c>
      <c r="P27" s="110">
        <v>0.97</v>
      </c>
      <c r="Q27" s="110">
        <v>42.75</v>
      </c>
      <c r="R27" s="110">
        <v>0</v>
      </c>
      <c r="S27" s="110">
        <v>45.39</v>
      </c>
      <c r="T27" s="110">
        <v>202.27000000000004</v>
      </c>
      <c r="U27" s="272">
        <v>12164.303999999991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4445.5030000000015</v>
      </c>
      <c r="D28" s="109">
        <v>6.89</v>
      </c>
      <c r="E28" s="109">
        <v>50.78</v>
      </c>
      <c r="F28" s="109">
        <v>0</v>
      </c>
      <c r="G28" s="109">
        <v>0</v>
      </c>
      <c r="H28" s="109">
        <v>4452.3930000000018</v>
      </c>
      <c r="I28" s="109">
        <v>156.21</v>
      </c>
      <c r="J28" s="109">
        <v>28.49</v>
      </c>
      <c r="K28" s="109">
        <v>113.00999999999999</v>
      </c>
      <c r="L28" s="109">
        <v>0</v>
      </c>
      <c r="M28" s="109">
        <v>0</v>
      </c>
      <c r="N28" s="109">
        <v>184.70000000000002</v>
      </c>
      <c r="O28" s="271">
        <v>138.08000000000001</v>
      </c>
      <c r="P28" s="109">
        <v>0</v>
      </c>
      <c r="Q28" s="109">
        <v>0</v>
      </c>
      <c r="R28" s="109">
        <v>0</v>
      </c>
      <c r="S28" s="109">
        <v>0</v>
      </c>
      <c r="T28" s="271">
        <v>138.08000000000001</v>
      </c>
      <c r="U28" s="271">
        <v>4775.1730000000016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6248.2740000000022</v>
      </c>
      <c r="D29" s="109">
        <v>157.65</v>
      </c>
      <c r="E29" s="109">
        <v>230.58</v>
      </c>
      <c r="F29" s="109">
        <v>0</v>
      </c>
      <c r="G29" s="109">
        <v>0</v>
      </c>
      <c r="H29" s="109">
        <v>6405.9240000000018</v>
      </c>
      <c r="I29" s="109">
        <v>60.45</v>
      </c>
      <c r="J29" s="109">
        <v>70.349999999999994</v>
      </c>
      <c r="K29" s="109">
        <v>130.80000000000001</v>
      </c>
      <c r="L29" s="109">
        <v>0</v>
      </c>
      <c r="M29" s="109">
        <v>0</v>
      </c>
      <c r="N29" s="109">
        <v>130.80000000000001</v>
      </c>
      <c r="O29" s="271">
        <v>0.22</v>
      </c>
      <c r="P29" s="109">
        <v>44.92</v>
      </c>
      <c r="Q29" s="109">
        <v>44.92</v>
      </c>
      <c r="R29" s="109">
        <v>0</v>
      </c>
      <c r="S29" s="109">
        <v>0</v>
      </c>
      <c r="T29" s="271">
        <v>45.14</v>
      </c>
      <c r="U29" s="271">
        <v>6581.8640000000023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3092.097999999999</v>
      </c>
      <c r="D30" s="109">
        <v>2.96</v>
      </c>
      <c r="E30" s="109">
        <v>24.375000000000004</v>
      </c>
      <c r="F30" s="109">
        <v>0</v>
      </c>
      <c r="G30" s="109">
        <v>3.38</v>
      </c>
      <c r="H30" s="109">
        <v>3095.0579999999991</v>
      </c>
      <c r="I30" s="109">
        <v>50.180000000000007</v>
      </c>
      <c r="J30" s="109">
        <v>0</v>
      </c>
      <c r="K30" s="109">
        <v>47.02</v>
      </c>
      <c r="L30" s="109">
        <v>0</v>
      </c>
      <c r="M30" s="109">
        <v>0</v>
      </c>
      <c r="N30" s="109">
        <v>50.180000000000007</v>
      </c>
      <c r="O30" s="271">
        <v>128.47999999999999</v>
      </c>
      <c r="P30" s="109">
        <v>48.88</v>
      </c>
      <c r="Q30" s="109">
        <v>48.88</v>
      </c>
      <c r="R30" s="109">
        <v>0</v>
      </c>
      <c r="S30" s="109">
        <v>0</v>
      </c>
      <c r="T30" s="271">
        <v>177.35999999999999</v>
      </c>
      <c r="U30" s="271">
        <v>3322.597999999999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4381.96</v>
      </c>
      <c r="D31" s="109">
        <v>6.77</v>
      </c>
      <c r="E31" s="109">
        <v>20.049999999999997</v>
      </c>
      <c r="F31" s="109">
        <v>12.81</v>
      </c>
      <c r="G31" s="109">
        <v>0</v>
      </c>
      <c r="H31" s="109">
        <v>4375.92</v>
      </c>
      <c r="I31" s="109">
        <v>197.68</v>
      </c>
      <c r="J31" s="109">
        <v>23.07</v>
      </c>
      <c r="K31" s="109">
        <v>86.91</v>
      </c>
      <c r="L31" s="109">
        <v>0</v>
      </c>
      <c r="M31" s="109">
        <v>0</v>
      </c>
      <c r="N31" s="109">
        <v>220.75</v>
      </c>
      <c r="O31" s="271">
        <v>243.64999999999995</v>
      </c>
      <c r="P31" s="109">
        <v>0</v>
      </c>
      <c r="Q31" s="109">
        <v>0.01</v>
      </c>
      <c r="R31" s="109">
        <v>0</v>
      </c>
      <c r="S31" s="109">
        <v>27.41</v>
      </c>
      <c r="T31" s="271">
        <v>243.64999999999995</v>
      </c>
      <c r="U31" s="271">
        <v>4840.32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40" t="s">
        <v>99</v>
      </c>
      <c r="B32" s="340"/>
      <c r="C32" s="110">
        <v>18167.835000000003</v>
      </c>
      <c r="D32" s="110">
        <v>174.27</v>
      </c>
      <c r="E32" s="110">
        <v>325.78500000000003</v>
      </c>
      <c r="F32" s="110">
        <v>12.81</v>
      </c>
      <c r="G32" s="110">
        <v>3.38</v>
      </c>
      <c r="H32" s="110">
        <v>18329.295000000002</v>
      </c>
      <c r="I32" s="110">
        <v>464.52000000000004</v>
      </c>
      <c r="J32" s="110">
        <v>121.91</v>
      </c>
      <c r="K32" s="110">
        <v>377.74</v>
      </c>
      <c r="L32" s="110">
        <v>0</v>
      </c>
      <c r="M32" s="110">
        <v>0</v>
      </c>
      <c r="N32" s="110">
        <v>586.43000000000006</v>
      </c>
      <c r="O32" s="110">
        <v>510.42999999999995</v>
      </c>
      <c r="P32" s="110">
        <v>93.800000000000011</v>
      </c>
      <c r="Q32" s="110">
        <v>93.810000000000016</v>
      </c>
      <c r="R32" s="110">
        <v>0</v>
      </c>
      <c r="S32" s="110">
        <v>27.41</v>
      </c>
      <c r="T32" s="110">
        <v>604.23</v>
      </c>
      <c r="U32" s="110">
        <v>19519.955000000002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5911.9600000000019</v>
      </c>
      <c r="D33" s="109">
        <v>9.73</v>
      </c>
      <c r="E33" s="109">
        <v>55.58</v>
      </c>
      <c r="F33" s="109">
        <v>0</v>
      </c>
      <c r="G33" s="109">
        <v>0</v>
      </c>
      <c r="H33" s="109">
        <v>5921.6900000000014</v>
      </c>
      <c r="I33" s="109">
        <v>2</v>
      </c>
      <c r="J33" s="109">
        <v>0</v>
      </c>
      <c r="K33" s="109">
        <v>2</v>
      </c>
      <c r="L33" s="109">
        <v>0</v>
      </c>
      <c r="M33" s="109">
        <v>0</v>
      </c>
      <c r="N33" s="109">
        <v>2</v>
      </c>
      <c r="O33" s="271">
        <v>38.700000000000003</v>
      </c>
      <c r="P33" s="109">
        <v>0</v>
      </c>
      <c r="Q33" s="109">
        <v>38.700000000000003</v>
      </c>
      <c r="R33" s="109">
        <v>0</v>
      </c>
      <c r="S33" s="109">
        <v>0</v>
      </c>
      <c r="T33" s="271">
        <v>38.700000000000003</v>
      </c>
      <c r="U33" s="271">
        <v>5962.3900000000012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4687.8850000000011</v>
      </c>
      <c r="D34" s="109">
        <v>31.21</v>
      </c>
      <c r="E34" s="109">
        <v>94.19</v>
      </c>
      <c r="F34" s="109">
        <v>0</v>
      </c>
      <c r="G34" s="109">
        <v>0</v>
      </c>
      <c r="H34" s="109">
        <v>4719.0950000000012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16.43</v>
      </c>
      <c r="P34" s="109">
        <v>100.93</v>
      </c>
      <c r="Q34" s="109">
        <v>100.93</v>
      </c>
      <c r="R34" s="109">
        <v>0</v>
      </c>
      <c r="S34" s="109">
        <v>0</v>
      </c>
      <c r="T34" s="271">
        <v>117.36000000000001</v>
      </c>
      <c r="U34" s="271">
        <v>4836.5550000000012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19368.120000000003</v>
      </c>
      <c r="D35" s="109">
        <v>0</v>
      </c>
      <c r="E35" s="109">
        <v>1.25</v>
      </c>
      <c r="F35" s="109">
        <v>0</v>
      </c>
      <c r="G35" s="109">
        <v>0</v>
      </c>
      <c r="H35" s="109">
        <v>19368.120000000003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72.39</v>
      </c>
      <c r="P35" s="109">
        <v>0</v>
      </c>
      <c r="Q35" s="109">
        <v>72.39</v>
      </c>
      <c r="R35" s="109">
        <v>0</v>
      </c>
      <c r="S35" s="109">
        <v>0</v>
      </c>
      <c r="T35" s="271">
        <v>72.39</v>
      </c>
      <c r="U35" s="271">
        <v>19449.010000000002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7013.079999999999</v>
      </c>
      <c r="D36" s="109">
        <v>1.54</v>
      </c>
      <c r="E36" s="109">
        <v>7.0200000000000005</v>
      </c>
      <c r="F36" s="109">
        <v>0</v>
      </c>
      <c r="G36" s="109">
        <v>0</v>
      </c>
      <c r="H36" s="109">
        <v>7014.619999999999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7017.7199999999993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40" t="s">
        <v>107</v>
      </c>
      <c r="B37" s="340"/>
      <c r="C37" s="110">
        <v>36981.045000000006</v>
      </c>
      <c r="D37" s="110">
        <v>42.48</v>
      </c>
      <c r="E37" s="110">
        <v>158.04</v>
      </c>
      <c r="F37" s="110">
        <v>0</v>
      </c>
      <c r="G37" s="110">
        <v>0</v>
      </c>
      <c r="H37" s="110">
        <v>37023.525000000009</v>
      </c>
      <c r="I37" s="110">
        <v>10.6</v>
      </c>
      <c r="J37" s="110">
        <v>0</v>
      </c>
      <c r="K37" s="110">
        <v>2</v>
      </c>
      <c r="L37" s="110">
        <v>0</v>
      </c>
      <c r="M37" s="110">
        <v>0</v>
      </c>
      <c r="N37" s="110">
        <v>10.6</v>
      </c>
      <c r="O37" s="110">
        <v>130.62</v>
      </c>
      <c r="P37" s="110">
        <v>100.93</v>
      </c>
      <c r="Q37" s="110">
        <v>212.01999999999998</v>
      </c>
      <c r="R37" s="110">
        <v>0</v>
      </c>
      <c r="S37" s="110">
        <v>0</v>
      </c>
      <c r="T37" s="110">
        <v>231.54999999999998</v>
      </c>
      <c r="U37" s="110">
        <v>37265.67500000001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40" t="s">
        <v>108</v>
      </c>
      <c r="B38" s="340"/>
      <c r="C38" s="110">
        <v>66700.879000000001</v>
      </c>
      <c r="D38" s="110">
        <v>231.01</v>
      </c>
      <c r="E38" s="110">
        <v>568.255</v>
      </c>
      <c r="F38" s="110">
        <v>12.81</v>
      </c>
      <c r="G38" s="110">
        <v>3.38</v>
      </c>
      <c r="H38" s="110">
        <v>66919.078999999998</v>
      </c>
      <c r="I38" s="110">
        <v>869.68500000000006</v>
      </c>
      <c r="J38" s="110">
        <v>123.11999999999999</v>
      </c>
      <c r="K38" s="110">
        <v>390.48</v>
      </c>
      <c r="L38" s="110">
        <v>0</v>
      </c>
      <c r="M38" s="110">
        <v>0</v>
      </c>
      <c r="N38" s="110">
        <v>992.80500000000006</v>
      </c>
      <c r="O38" s="110">
        <v>842.34999999999991</v>
      </c>
      <c r="P38" s="110">
        <v>195.70000000000002</v>
      </c>
      <c r="Q38" s="110">
        <v>348.58</v>
      </c>
      <c r="R38" s="110">
        <v>0</v>
      </c>
      <c r="S38" s="110">
        <v>72.8</v>
      </c>
      <c r="T38" s="110">
        <v>1038.05</v>
      </c>
      <c r="U38" s="110">
        <v>68949.933999999994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13862.318000000003</v>
      </c>
      <c r="D39" s="109">
        <v>5.33</v>
      </c>
      <c r="E39" s="109">
        <v>82.559999999999988</v>
      </c>
      <c r="F39" s="109">
        <v>0</v>
      </c>
      <c r="G39" s="109">
        <v>0</v>
      </c>
      <c r="H39" s="109">
        <v>13867.648000000003</v>
      </c>
      <c r="I39" s="109">
        <v>37.799999999999997</v>
      </c>
      <c r="J39" s="109">
        <v>0</v>
      </c>
      <c r="K39" s="109">
        <v>37.799999999999997</v>
      </c>
      <c r="L39" s="109">
        <v>0</v>
      </c>
      <c r="M39" s="109">
        <v>0</v>
      </c>
      <c r="N39" s="109">
        <v>37.799999999999997</v>
      </c>
      <c r="O39" s="271">
        <v>0</v>
      </c>
      <c r="P39" s="109">
        <v>0</v>
      </c>
      <c r="Q39" s="109">
        <v>0</v>
      </c>
      <c r="R39" s="109">
        <v>0</v>
      </c>
      <c r="S39" s="109">
        <v>0</v>
      </c>
      <c r="T39" s="271">
        <v>0</v>
      </c>
      <c r="U39" s="271">
        <v>13905.448000000002</v>
      </c>
    </row>
    <row r="40" spans="1:132" ht="38.25" customHeight="1" x14ac:dyDescent="0.35">
      <c r="A40" s="246">
        <v>26</v>
      </c>
      <c r="B40" s="246" t="s">
        <v>110</v>
      </c>
      <c r="C40" s="109">
        <v>10485.815999999993</v>
      </c>
      <c r="D40" s="109">
        <v>8.25</v>
      </c>
      <c r="E40" s="109">
        <v>384.35</v>
      </c>
      <c r="F40" s="109">
        <v>0</v>
      </c>
      <c r="G40" s="109">
        <v>0</v>
      </c>
      <c r="H40" s="109">
        <v>10494.065999999993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0</v>
      </c>
      <c r="Q40" s="109">
        <v>0</v>
      </c>
      <c r="R40" s="109">
        <v>0</v>
      </c>
      <c r="S40" s="109">
        <v>0</v>
      </c>
      <c r="T40" s="271">
        <v>0</v>
      </c>
      <c r="U40" s="271">
        <v>10494.065999999993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23910.929</v>
      </c>
      <c r="D41" s="109">
        <v>3.83</v>
      </c>
      <c r="E41" s="109">
        <v>40.844999999999999</v>
      </c>
      <c r="F41" s="109">
        <v>0</v>
      </c>
      <c r="G41" s="109">
        <v>0</v>
      </c>
      <c r="H41" s="109">
        <v>23914.759000000002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0</v>
      </c>
      <c r="Q41" s="109">
        <v>0</v>
      </c>
      <c r="R41" s="109">
        <v>0</v>
      </c>
      <c r="S41" s="109">
        <v>0</v>
      </c>
      <c r="T41" s="271">
        <v>0</v>
      </c>
      <c r="U41" s="271">
        <v>23914.759000000002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35">
      <c r="A42" s="246">
        <v>28</v>
      </c>
      <c r="B42" s="246" t="s">
        <v>112</v>
      </c>
      <c r="C42" s="109">
        <v>2329.0230000000001</v>
      </c>
      <c r="D42" s="109">
        <v>40.54</v>
      </c>
      <c r="E42" s="109">
        <v>83.1</v>
      </c>
      <c r="F42" s="109">
        <v>0</v>
      </c>
      <c r="G42" s="109">
        <v>0</v>
      </c>
      <c r="H42" s="109">
        <v>2369.5630000000001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0</v>
      </c>
      <c r="Q42" s="109">
        <v>0</v>
      </c>
      <c r="R42" s="109">
        <v>0</v>
      </c>
      <c r="S42" s="109">
        <v>0</v>
      </c>
      <c r="T42" s="271">
        <v>0</v>
      </c>
      <c r="U42" s="271">
        <v>2369.5630000000001</v>
      </c>
    </row>
    <row r="43" spans="1:132" s="111" customFormat="1" ht="38.25" customHeight="1" x14ac:dyDescent="0.4">
      <c r="A43" s="340" t="s">
        <v>109</v>
      </c>
      <c r="B43" s="340"/>
      <c r="C43" s="110">
        <v>50588.085999999996</v>
      </c>
      <c r="D43" s="110">
        <v>57.95</v>
      </c>
      <c r="E43" s="110">
        <v>590.85500000000002</v>
      </c>
      <c r="F43" s="110">
        <v>0</v>
      </c>
      <c r="G43" s="110">
        <v>0</v>
      </c>
      <c r="H43" s="110">
        <v>50646.036</v>
      </c>
      <c r="I43" s="110">
        <v>37.799999999999997</v>
      </c>
      <c r="J43" s="110">
        <v>0</v>
      </c>
      <c r="K43" s="110">
        <v>37.799999999999997</v>
      </c>
      <c r="L43" s="110">
        <v>0</v>
      </c>
      <c r="M43" s="110">
        <v>0</v>
      </c>
      <c r="N43" s="110">
        <v>37.799999999999997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50683.836000000003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35">
      <c r="A44" s="246">
        <v>29</v>
      </c>
      <c r="B44" s="246" t="s">
        <v>113</v>
      </c>
      <c r="C44" s="109">
        <v>14080.624999999998</v>
      </c>
      <c r="D44" s="109">
        <v>0.62</v>
      </c>
      <c r="E44" s="109">
        <v>127.19499999999999</v>
      </c>
      <c r="F44" s="109">
        <v>0</v>
      </c>
      <c r="G44" s="109">
        <v>0</v>
      </c>
      <c r="H44" s="109">
        <v>14081.244999999999</v>
      </c>
      <c r="I44" s="109">
        <v>6.6400000000000006</v>
      </c>
      <c r="J44" s="109">
        <v>0.01</v>
      </c>
      <c r="K44" s="109">
        <v>0.02</v>
      </c>
      <c r="L44" s="109">
        <v>0</v>
      </c>
      <c r="M44" s="109">
        <v>0</v>
      </c>
      <c r="N44" s="109">
        <v>6.65</v>
      </c>
      <c r="O44" s="271">
        <v>97.920000000000016</v>
      </c>
      <c r="P44" s="109">
        <v>7.95</v>
      </c>
      <c r="Q44" s="109">
        <v>75.7</v>
      </c>
      <c r="R44" s="109">
        <v>0</v>
      </c>
      <c r="S44" s="109">
        <v>0</v>
      </c>
      <c r="T44" s="271">
        <v>105.87000000000002</v>
      </c>
      <c r="U44" s="271">
        <v>14193.764999999999</v>
      </c>
    </row>
    <row r="45" spans="1:132" ht="38.25" customHeight="1" x14ac:dyDescent="0.35">
      <c r="A45" s="246">
        <v>30</v>
      </c>
      <c r="B45" s="246" t="s">
        <v>114</v>
      </c>
      <c r="C45" s="109">
        <v>7301.5449999999992</v>
      </c>
      <c r="D45" s="109">
        <v>3.23</v>
      </c>
      <c r="E45" s="109">
        <v>39.414999999999999</v>
      </c>
      <c r="F45" s="109">
        <v>0</v>
      </c>
      <c r="G45" s="109">
        <v>0</v>
      </c>
      <c r="H45" s="109">
        <v>7304.7749999999987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7312.3649999999989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12303.320000000002</v>
      </c>
      <c r="D46" s="109">
        <v>0</v>
      </c>
      <c r="E46" s="109">
        <v>10.06</v>
      </c>
      <c r="F46" s="109">
        <v>0</v>
      </c>
      <c r="G46" s="109">
        <v>0</v>
      </c>
      <c r="H46" s="109">
        <v>12303.320000000002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12390.800000000001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">
      <c r="A47" s="246">
        <v>32</v>
      </c>
      <c r="B47" s="246" t="s">
        <v>116</v>
      </c>
      <c r="C47" s="109">
        <v>11099.932000000008</v>
      </c>
      <c r="D47" s="109">
        <v>1.36</v>
      </c>
      <c r="E47" s="109">
        <v>11.1</v>
      </c>
      <c r="F47" s="109">
        <v>0</v>
      </c>
      <c r="G47" s="109">
        <v>0</v>
      </c>
      <c r="H47" s="109">
        <v>11101.292000000009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11131.822000000009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40" t="s">
        <v>117</v>
      </c>
      <c r="B48" s="340"/>
      <c r="C48" s="110">
        <v>44785.422000000006</v>
      </c>
      <c r="D48" s="110">
        <v>5.21</v>
      </c>
      <c r="E48" s="110">
        <v>187.76999999999998</v>
      </c>
      <c r="F48" s="110">
        <v>0</v>
      </c>
      <c r="G48" s="110">
        <v>0</v>
      </c>
      <c r="H48" s="110">
        <v>44790.632000000005</v>
      </c>
      <c r="I48" s="110">
        <v>7.94</v>
      </c>
      <c r="J48" s="110">
        <v>0.01</v>
      </c>
      <c r="K48" s="110">
        <v>0.02</v>
      </c>
      <c r="L48" s="110">
        <v>0</v>
      </c>
      <c r="M48" s="110">
        <v>0</v>
      </c>
      <c r="N48" s="110">
        <v>7.95</v>
      </c>
      <c r="O48" s="110">
        <v>222.22000000000003</v>
      </c>
      <c r="P48" s="110">
        <v>7.95</v>
      </c>
      <c r="Q48" s="110">
        <v>76.23</v>
      </c>
      <c r="R48" s="110">
        <v>0</v>
      </c>
      <c r="S48" s="110">
        <v>0.41000000000000003</v>
      </c>
      <c r="T48" s="110">
        <v>230.17000000000004</v>
      </c>
      <c r="U48" s="110">
        <v>45028.752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40" t="s">
        <v>118</v>
      </c>
      <c r="B49" s="340"/>
      <c r="C49" s="110">
        <v>95373.508000000002</v>
      </c>
      <c r="D49" s="110">
        <v>63.160000000000004</v>
      </c>
      <c r="E49" s="110">
        <v>778.625</v>
      </c>
      <c r="F49" s="110">
        <v>0</v>
      </c>
      <c r="G49" s="110">
        <v>0</v>
      </c>
      <c r="H49" s="110">
        <v>95436.668000000005</v>
      </c>
      <c r="I49" s="110">
        <v>45.739999999999995</v>
      </c>
      <c r="J49" s="110">
        <v>0.01</v>
      </c>
      <c r="K49" s="110">
        <v>37.82</v>
      </c>
      <c r="L49" s="110">
        <v>0</v>
      </c>
      <c r="M49" s="110">
        <v>0</v>
      </c>
      <c r="N49" s="110">
        <v>45.75</v>
      </c>
      <c r="O49" s="110">
        <v>222.22000000000003</v>
      </c>
      <c r="P49" s="110">
        <v>7.95</v>
      </c>
      <c r="Q49" s="110">
        <v>76.23</v>
      </c>
      <c r="R49" s="110">
        <v>0</v>
      </c>
      <c r="S49" s="110">
        <v>0.41000000000000003</v>
      </c>
      <c r="T49" s="110">
        <v>230.17000000000004</v>
      </c>
      <c r="U49" s="110">
        <v>95712.588000000003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40" t="s">
        <v>119</v>
      </c>
      <c r="B50" s="340"/>
      <c r="C50" s="110">
        <v>173106.94999999998</v>
      </c>
      <c r="D50" s="110">
        <v>298.76</v>
      </c>
      <c r="E50" s="110">
        <v>1471.0300000000002</v>
      </c>
      <c r="F50" s="110">
        <v>493.75</v>
      </c>
      <c r="G50" s="110">
        <v>416.87</v>
      </c>
      <c r="H50" s="110">
        <v>172911.96</v>
      </c>
      <c r="I50" s="110">
        <v>2429.9860000000003</v>
      </c>
      <c r="J50" s="110">
        <v>142.816</v>
      </c>
      <c r="K50" s="110">
        <v>527.46900000000005</v>
      </c>
      <c r="L50" s="110">
        <v>0.7</v>
      </c>
      <c r="M50" s="110">
        <v>2.4500000000000002</v>
      </c>
      <c r="N50" s="110">
        <v>2572.1020000000003</v>
      </c>
      <c r="O50" s="110">
        <v>6120.8539999999994</v>
      </c>
      <c r="P50" s="110">
        <v>557.30000000000007</v>
      </c>
      <c r="Q50" s="110">
        <v>1796.9799999999998</v>
      </c>
      <c r="R50" s="110">
        <v>0</v>
      </c>
      <c r="S50" s="110">
        <v>144.16999999999999</v>
      </c>
      <c r="T50" s="110">
        <v>6678.1540000000005</v>
      </c>
      <c r="U50" s="110">
        <v>182162.21600000001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1" customFormat="1" ht="19.5" customHeight="1" x14ac:dyDescent="0.4">
      <c r="A51" s="115"/>
      <c r="B51" s="115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</row>
    <row r="52" spans="1:54" s="115" customFormat="1" ht="24.75" hidden="1" customHeight="1" x14ac:dyDescent="0.4">
      <c r="B52" s="276"/>
      <c r="C52" s="309" t="s">
        <v>54</v>
      </c>
      <c r="D52" s="309"/>
      <c r="E52" s="309"/>
      <c r="F52" s="309"/>
      <c r="G52" s="309"/>
      <c r="H52" s="118"/>
      <c r="I52" s="276"/>
      <c r="J52" s="276">
        <f>D50+J50+P50-F50-L50-R50</f>
        <v>504.4260000000001</v>
      </c>
      <c r="K52" s="276"/>
      <c r="L52" s="276"/>
      <c r="M52" s="276"/>
      <c r="N52" s="276"/>
      <c r="R52" s="276"/>
      <c r="U52" s="276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s="115" customFormat="1" ht="30" hidden="1" customHeight="1" x14ac:dyDescent="0.35">
      <c r="B53" s="276"/>
      <c r="C53" s="309" t="s">
        <v>55</v>
      </c>
      <c r="D53" s="309"/>
      <c r="E53" s="309"/>
      <c r="F53" s="309"/>
      <c r="G53" s="309"/>
      <c r="H53" s="119"/>
      <c r="I53" s="276"/>
      <c r="J53" s="276">
        <f>E50+K50+Q50-G50-M50-S50</f>
        <v>3231.9890000000005</v>
      </c>
      <c r="K53" s="276"/>
      <c r="L53" s="276"/>
      <c r="M53" s="276"/>
      <c r="N53" s="276"/>
      <c r="R53" s="276"/>
      <c r="T53" s="276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</row>
    <row r="54" spans="1:54" ht="33" hidden="1" customHeight="1" x14ac:dyDescent="0.5">
      <c r="C54" s="309" t="s">
        <v>56</v>
      </c>
      <c r="D54" s="309"/>
      <c r="E54" s="309"/>
      <c r="F54" s="309"/>
      <c r="G54" s="309"/>
      <c r="H54" s="119"/>
      <c r="I54" s="121"/>
      <c r="J54" s="276">
        <f>H50+N50+T50</f>
        <v>182162.21600000001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54" ht="33" hidden="1" customHeight="1" x14ac:dyDescent="0.5">
      <c r="C55" s="120"/>
      <c r="D55" s="276"/>
      <c r="E55" s="276"/>
      <c r="F55" s="276"/>
      <c r="G55" s="276"/>
      <c r="H55" s="119"/>
      <c r="I55" s="121"/>
      <c r="J55" s="276"/>
      <c r="K55" s="119"/>
      <c r="L55" s="119"/>
      <c r="M55" s="143"/>
      <c r="N55" s="119"/>
      <c r="P55" s="115"/>
      <c r="Q55" s="122"/>
      <c r="U55" s="122"/>
    </row>
    <row r="56" spans="1:54" ht="33" hidden="1" customHeight="1" x14ac:dyDescent="0.5">
      <c r="C56" s="120"/>
      <c r="D56" s="276"/>
      <c r="E56" s="276"/>
      <c r="F56" s="276"/>
      <c r="G56" s="276"/>
      <c r="H56" s="119"/>
      <c r="I56" s="121"/>
      <c r="J56" s="276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54" s="152" customFormat="1" ht="37.5" hidden="1" customHeight="1" x14ac:dyDescent="0.45">
      <c r="B57" s="314" t="s">
        <v>57</v>
      </c>
      <c r="C57" s="314"/>
      <c r="D57" s="314"/>
      <c r="E57" s="314"/>
      <c r="F57" s="314"/>
      <c r="G57" s="153"/>
      <c r="H57" s="154"/>
      <c r="I57" s="155"/>
      <c r="J57" s="315"/>
      <c r="K57" s="313"/>
      <c r="L57" s="313"/>
      <c r="M57" s="169" t="e">
        <f>#REF!+'dec-2021'!J53</f>
        <v>#REF!</v>
      </c>
      <c r="N57" s="154"/>
      <c r="O57" s="154"/>
      <c r="P57" s="278"/>
      <c r="Q57" s="314" t="s">
        <v>58</v>
      </c>
      <c r="R57" s="314"/>
      <c r="S57" s="314"/>
      <c r="T57" s="314"/>
      <c r="U57" s="31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B58" s="314" t="s">
        <v>59</v>
      </c>
      <c r="C58" s="314"/>
      <c r="D58" s="314"/>
      <c r="E58" s="314"/>
      <c r="F58" s="314"/>
      <c r="G58" s="154"/>
      <c r="H58" s="153"/>
      <c r="I58" s="156"/>
      <c r="J58" s="157"/>
      <c r="K58" s="277"/>
      <c r="L58" s="157"/>
      <c r="M58" s="154"/>
      <c r="N58" s="153"/>
      <c r="O58" s="154"/>
      <c r="P58" s="278"/>
      <c r="Q58" s="314" t="s">
        <v>59</v>
      </c>
      <c r="R58" s="314"/>
      <c r="S58" s="314"/>
      <c r="T58" s="314"/>
      <c r="U58" s="31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I59" s="158"/>
      <c r="J59" s="313" t="s">
        <v>61</v>
      </c>
      <c r="K59" s="313"/>
      <c r="L59" s="313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s="152" customFormat="1" ht="37.5" hidden="1" customHeight="1" x14ac:dyDescent="0.45">
      <c r="G60" s="162"/>
      <c r="H60" s="159" t="e">
        <f>#REF!+'dec-2021'!J53</f>
        <v>#REF!</v>
      </c>
      <c r="I60" s="158"/>
      <c r="J60" s="313" t="s">
        <v>62</v>
      </c>
      <c r="K60" s="313"/>
      <c r="L60" s="313"/>
      <c r="M60" s="159" t="e">
        <f>#REF!+'dec-2021'!J53</f>
        <v>#REF!</v>
      </c>
      <c r="P60" s="160"/>
      <c r="Q60" s="160"/>
      <c r="R60" s="160"/>
      <c r="S60" s="161"/>
      <c r="T60" s="160"/>
      <c r="U60" s="160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</row>
    <row r="61" spans="1:54" hidden="1" x14ac:dyDescent="0.35"/>
    <row r="62" spans="1:54" hidden="1" x14ac:dyDescent="0.35">
      <c r="H62" s="130"/>
      <c r="I62" s="131"/>
      <c r="J62" s="130"/>
    </row>
    <row r="63" spans="1:54" hidden="1" x14ac:dyDescent="0.35">
      <c r="H63" s="130"/>
      <c r="I63" s="131"/>
      <c r="J63" s="130"/>
    </row>
    <row r="64" spans="1:54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J59:L59"/>
    <mergeCell ref="J60:L60"/>
    <mergeCell ref="C53:G53"/>
    <mergeCell ref="C54:G54"/>
    <mergeCell ref="B57:F57"/>
    <mergeCell ref="J57:L57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view="pageBreakPreview" topLeftCell="A10" zoomScale="40" zoomScaleNormal="55" zoomScaleSheetLayoutView="40" workbookViewId="0">
      <selection activeCell="G9" sqref="G9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325" t="s">
        <v>123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54" ht="51.75" customHeight="1" x14ac:dyDescent="0.35">
      <c r="A2" s="383" t="s">
        <v>151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</row>
    <row r="3" spans="1:54" s="108" customFormat="1" ht="43.5" customHeight="1" x14ac:dyDescent="0.25">
      <c r="A3" s="385" t="s">
        <v>122</v>
      </c>
      <c r="B3" s="386" t="s">
        <v>121</v>
      </c>
      <c r="C3" s="304" t="s">
        <v>131</v>
      </c>
      <c r="D3" s="304"/>
      <c r="E3" s="304"/>
      <c r="F3" s="304"/>
      <c r="G3" s="304"/>
      <c r="H3" s="304"/>
      <c r="I3" s="304" t="s">
        <v>130</v>
      </c>
      <c r="J3" s="304"/>
      <c r="K3" s="304"/>
      <c r="L3" s="304"/>
      <c r="M3" s="304"/>
      <c r="N3" s="304"/>
      <c r="O3" s="304" t="s">
        <v>129</v>
      </c>
      <c r="P3" s="304"/>
      <c r="Q3" s="304"/>
      <c r="R3" s="304"/>
      <c r="S3" s="304"/>
      <c r="T3" s="304"/>
      <c r="U3" s="279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85"/>
      <c r="B4" s="387"/>
      <c r="C4" s="378" t="s">
        <v>6</v>
      </c>
      <c r="D4" s="376" t="s">
        <v>127</v>
      </c>
      <c r="E4" s="377"/>
      <c r="F4" s="376" t="s">
        <v>126</v>
      </c>
      <c r="G4" s="377"/>
      <c r="H4" s="378" t="s">
        <v>9</v>
      </c>
      <c r="I4" s="378" t="s">
        <v>6</v>
      </c>
      <c r="J4" s="376" t="s">
        <v>127</v>
      </c>
      <c r="K4" s="377"/>
      <c r="L4" s="376" t="s">
        <v>126</v>
      </c>
      <c r="M4" s="377"/>
      <c r="N4" s="378" t="s">
        <v>9</v>
      </c>
      <c r="O4" s="378" t="s">
        <v>6</v>
      </c>
      <c r="P4" s="376" t="s">
        <v>127</v>
      </c>
      <c r="Q4" s="377"/>
      <c r="R4" s="376" t="s">
        <v>126</v>
      </c>
      <c r="S4" s="377"/>
      <c r="T4" s="378" t="s">
        <v>9</v>
      </c>
      <c r="U4" s="380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85"/>
      <c r="B5" s="388"/>
      <c r="C5" s="379"/>
      <c r="D5" s="240" t="s">
        <v>124</v>
      </c>
      <c r="E5" s="240" t="s">
        <v>125</v>
      </c>
      <c r="F5" s="240" t="s">
        <v>124</v>
      </c>
      <c r="G5" s="240" t="s">
        <v>125</v>
      </c>
      <c r="H5" s="379"/>
      <c r="I5" s="379"/>
      <c r="J5" s="240" t="s">
        <v>124</v>
      </c>
      <c r="K5" s="240" t="s">
        <v>125</v>
      </c>
      <c r="L5" s="240" t="s">
        <v>124</v>
      </c>
      <c r="M5" s="240" t="s">
        <v>125</v>
      </c>
      <c r="N5" s="379"/>
      <c r="O5" s="379"/>
      <c r="P5" s="240" t="s">
        <v>124</v>
      </c>
      <c r="Q5" s="240" t="s">
        <v>125</v>
      </c>
      <c r="R5" s="240" t="s">
        <v>124</v>
      </c>
      <c r="S5" s="240" t="s">
        <v>125</v>
      </c>
      <c r="T5" s="379"/>
      <c r="U5" s="382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35">
      <c r="A6" s="245">
        <v>1</v>
      </c>
      <c r="B6" s="246" t="s">
        <v>78</v>
      </c>
      <c r="C6" s="109">
        <v>102.47000000000065</v>
      </c>
      <c r="D6" s="109">
        <v>0</v>
      </c>
      <c r="E6" s="109">
        <v>47.73</v>
      </c>
      <c r="F6" s="109">
        <v>0</v>
      </c>
      <c r="G6" s="109">
        <v>66.8</v>
      </c>
      <c r="H6" s="109">
        <v>102.47000000000065</v>
      </c>
      <c r="I6" s="109">
        <v>168.67499999999995</v>
      </c>
      <c r="J6" s="109">
        <v>2.2549999999999999</v>
      </c>
      <c r="K6" s="109">
        <v>40.165000000000006</v>
      </c>
      <c r="L6" s="109">
        <v>0</v>
      </c>
      <c r="M6" s="109">
        <v>0.04</v>
      </c>
      <c r="N6" s="109">
        <v>170.92999999999995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557.54000000000065</v>
      </c>
    </row>
    <row r="7" spans="1:54" ht="38.25" customHeight="1" x14ac:dyDescent="0.35">
      <c r="A7" s="245">
        <v>2</v>
      </c>
      <c r="B7" s="246" t="s">
        <v>79</v>
      </c>
      <c r="C7" s="109">
        <v>497.6749999999999</v>
      </c>
      <c r="D7" s="109">
        <v>0.03</v>
      </c>
      <c r="E7" s="109">
        <v>0.42000000000000004</v>
      </c>
      <c r="F7" s="109">
        <v>0</v>
      </c>
      <c r="G7" s="109">
        <v>0.19</v>
      </c>
      <c r="H7" s="109">
        <v>497.70499999999987</v>
      </c>
      <c r="I7" s="109">
        <v>128.22200000000001</v>
      </c>
      <c r="J7" s="109">
        <v>0.88</v>
      </c>
      <c r="K7" s="109">
        <v>9.072000000000001</v>
      </c>
      <c r="L7" s="109">
        <v>0</v>
      </c>
      <c r="M7" s="109">
        <v>0</v>
      </c>
      <c r="N7" s="109">
        <v>129.102</v>
      </c>
      <c r="O7" s="271">
        <v>222.27000000000004</v>
      </c>
      <c r="P7" s="109">
        <v>0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849.077</v>
      </c>
    </row>
    <row r="8" spans="1:54" ht="38.25" customHeight="1" x14ac:dyDescent="0.35">
      <c r="A8" s="245">
        <v>3</v>
      </c>
      <c r="B8" s="246" t="s">
        <v>80</v>
      </c>
      <c r="C8" s="109">
        <v>653.9599999999997</v>
      </c>
      <c r="D8" s="109">
        <v>0</v>
      </c>
      <c r="E8" s="109">
        <v>0</v>
      </c>
      <c r="F8" s="109">
        <v>0</v>
      </c>
      <c r="G8" s="109">
        <v>90</v>
      </c>
      <c r="H8" s="109">
        <v>653.9599999999997</v>
      </c>
      <c r="I8" s="109">
        <v>203.78900000000004</v>
      </c>
      <c r="J8" s="109">
        <v>1.373</v>
      </c>
      <c r="K8" s="109">
        <v>7.8289999999999997</v>
      </c>
      <c r="L8" s="109">
        <v>0</v>
      </c>
      <c r="M8" s="109">
        <v>0</v>
      </c>
      <c r="N8" s="109">
        <v>205.16200000000003</v>
      </c>
      <c r="O8" s="271">
        <v>464.93</v>
      </c>
      <c r="P8" s="109">
        <v>108.95</v>
      </c>
      <c r="Q8" s="109">
        <v>125.15</v>
      </c>
      <c r="R8" s="109">
        <v>0</v>
      </c>
      <c r="S8" s="109">
        <v>0</v>
      </c>
      <c r="T8" s="271">
        <v>573.88</v>
      </c>
      <c r="U8" s="271">
        <v>1433.0019999999997</v>
      </c>
    </row>
    <row r="9" spans="1:54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143.45500000000007</v>
      </c>
      <c r="J9" s="109">
        <v>0.15</v>
      </c>
      <c r="K9" s="109">
        <v>1.571</v>
      </c>
      <c r="L9" s="109">
        <v>0</v>
      </c>
      <c r="M9" s="109">
        <v>0</v>
      </c>
      <c r="N9" s="109">
        <v>143.60500000000008</v>
      </c>
      <c r="O9" s="271">
        <v>234.24999999999997</v>
      </c>
      <c r="P9" s="109">
        <v>0</v>
      </c>
      <c r="Q9" s="109">
        <v>1.08</v>
      </c>
      <c r="R9" s="109">
        <v>0</v>
      </c>
      <c r="S9" s="109">
        <v>0</v>
      </c>
      <c r="T9" s="271">
        <v>234.24999999999997</v>
      </c>
      <c r="U9" s="271">
        <v>377.85500000000002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36" t="s">
        <v>82</v>
      </c>
      <c r="B10" s="337"/>
      <c r="C10" s="110">
        <v>1254.1050000000002</v>
      </c>
      <c r="D10" s="110">
        <v>0.03</v>
      </c>
      <c r="E10" s="110">
        <v>48.15</v>
      </c>
      <c r="F10" s="110">
        <v>0</v>
      </c>
      <c r="G10" s="110">
        <v>156.99</v>
      </c>
      <c r="H10" s="110">
        <v>1254.1350000000002</v>
      </c>
      <c r="I10" s="110">
        <v>644.14100000000008</v>
      </c>
      <c r="J10" s="110">
        <v>4.6580000000000004</v>
      </c>
      <c r="K10" s="110">
        <v>58.637000000000008</v>
      </c>
      <c r="L10" s="110">
        <v>0</v>
      </c>
      <c r="M10" s="110">
        <v>0.04</v>
      </c>
      <c r="N10" s="110">
        <v>648.79899999999998</v>
      </c>
      <c r="O10" s="110">
        <v>1205.5900000000001</v>
      </c>
      <c r="P10" s="110">
        <v>108.95</v>
      </c>
      <c r="Q10" s="110">
        <v>161.32000000000002</v>
      </c>
      <c r="R10" s="110">
        <v>0</v>
      </c>
      <c r="S10" s="110">
        <v>0</v>
      </c>
      <c r="T10" s="110">
        <v>1314.5400000000002</v>
      </c>
      <c r="U10" s="272">
        <v>3217.4740000000006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290.85000000000002</v>
      </c>
      <c r="G11" s="109">
        <v>290.85000000000002</v>
      </c>
      <c r="H11" s="109">
        <v>1362.639999999999</v>
      </c>
      <c r="I11" s="109">
        <v>122.68300000000001</v>
      </c>
      <c r="J11" s="273">
        <v>2.4700000000000002</v>
      </c>
      <c r="K11" s="109">
        <v>3.92</v>
      </c>
      <c r="L11" s="109">
        <v>0</v>
      </c>
      <c r="M11" s="109">
        <v>0.4</v>
      </c>
      <c r="N11" s="109">
        <v>125.15300000000001</v>
      </c>
      <c r="O11" s="271">
        <v>641.9</v>
      </c>
      <c r="P11" s="109">
        <v>145.88</v>
      </c>
      <c r="Q11" s="109">
        <v>208.87</v>
      </c>
      <c r="R11" s="109">
        <v>0</v>
      </c>
      <c r="S11" s="109">
        <v>0</v>
      </c>
      <c r="T11" s="271">
        <v>787.78</v>
      </c>
      <c r="U11" s="271">
        <v>2275.572999999999</v>
      </c>
    </row>
    <row r="12" spans="1:54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151.5040000000001</v>
      </c>
      <c r="J12" s="273">
        <v>1.18</v>
      </c>
      <c r="K12" s="109">
        <v>5.09</v>
      </c>
      <c r="L12" s="109">
        <v>0</v>
      </c>
      <c r="M12" s="109">
        <v>0.72</v>
      </c>
      <c r="N12" s="109">
        <v>152.68400000000011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1263.654</v>
      </c>
    </row>
    <row r="13" spans="1:54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0.08</v>
      </c>
      <c r="F13" s="109">
        <v>0</v>
      </c>
      <c r="G13" s="109">
        <v>0</v>
      </c>
      <c r="H13" s="109">
        <v>2084.5799999999995</v>
      </c>
      <c r="I13" s="109">
        <v>199.68399999999997</v>
      </c>
      <c r="J13" s="274">
        <v>2.6</v>
      </c>
      <c r="K13" s="109">
        <v>8.43</v>
      </c>
      <c r="L13" s="109">
        <v>0</v>
      </c>
      <c r="M13" s="109">
        <v>0</v>
      </c>
      <c r="N13" s="109">
        <v>202.28399999999996</v>
      </c>
      <c r="O13" s="271">
        <v>403.19999999999993</v>
      </c>
      <c r="P13" s="109">
        <v>0</v>
      </c>
      <c r="Q13" s="109">
        <v>51.04</v>
      </c>
      <c r="R13" s="109">
        <v>0</v>
      </c>
      <c r="S13" s="109">
        <v>0</v>
      </c>
      <c r="T13" s="271">
        <v>403.19999999999993</v>
      </c>
      <c r="U13" s="271">
        <v>2690.0639999999994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36" t="s">
        <v>86</v>
      </c>
      <c r="B14" s="337"/>
      <c r="C14" s="110">
        <v>4761.8399999999983</v>
      </c>
      <c r="D14" s="110">
        <v>0</v>
      </c>
      <c r="E14" s="110">
        <v>0.08</v>
      </c>
      <c r="F14" s="110">
        <v>290.85000000000002</v>
      </c>
      <c r="G14" s="110">
        <v>290.85000000000002</v>
      </c>
      <c r="H14" s="110">
        <v>4470.989999999998</v>
      </c>
      <c r="I14" s="110">
        <v>473.87100000000009</v>
      </c>
      <c r="J14" s="110">
        <v>6.25</v>
      </c>
      <c r="K14" s="110">
        <v>17.439999999999998</v>
      </c>
      <c r="L14" s="110">
        <v>0</v>
      </c>
      <c r="M14" s="110">
        <v>1.1200000000000001</v>
      </c>
      <c r="N14" s="110">
        <v>480.12100000000009</v>
      </c>
      <c r="O14" s="110">
        <v>1132.3</v>
      </c>
      <c r="P14" s="110">
        <v>145.88</v>
      </c>
      <c r="Q14" s="110">
        <v>260.58</v>
      </c>
      <c r="R14" s="110">
        <v>0</v>
      </c>
      <c r="S14" s="110">
        <v>0</v>
      </c>
      <c r="T14" s="110">
        <v>1278.1799999999998</v>
      </c>
      <c r="U14" s="272">
        <v>6229.2909999999983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35">
      <c r="A15" s="246">
        <v>8</v>
      </c>
      <c r="B15" s="246" t="s">
        <v>88</v>
      </c>
      <c r="C15" s="109">
        <v>1318.9319999999991</v>
      </c>
      <c r="D15" s="109">
        <v>1.32</v>
      </c>
      <c r="E15" s="109">
        <v>16.579999999999998</v>
      </c>
      <c r="F15" s="109">
        <v>16.440000000000001</v>
      </c>
      <c r="G15" s="109">
        <v>17.940000000000001</v>
      </c>
      <c r="H15" s="109">
        <v>1303.811999999999</v>
      </c>
      <c r="I15" s="109">
        <v>112.18000000000002</v>
      </c>
      <c r="J15" s="109">
        <v>0.18</v>
      </c>
      <c r="K15" s="109">
        <v>1.34</v>
      </c>
      <c r="L15" s="109">
        <v>0</v>
      </c>
      <c r="M15" s="109">
        <v>0</v>
      </c>
      <c r="N15" s="109">
        <v>112.36000000000003</v>
      </c>
      <c r="O15" s="271">
        <v>422.86900000000003</v>
      </c>
      <c r="P15" s="109">
        <v>89.78</v>
      </c>
      <c r="Q15" s="109">
        <v>401.25</v>
      </c>
      <c r="R15" s="109">
        <v>0</v>
      </c>
      <c r="S15" s="109">
        <v>0</v>
      </c>
      <c r="T15" s="271">
        <v>512.649</v>
      </c>
      <c r="U15" s="271">
        <v>1928.820999999999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35">
      <c r="A16" s="246">
        <v>9</v>
      </c>
      <c r="B16" s="246" t="s">
        <v>120</v>
      </c>
      <c r="C16" s="109">
        <v>239.35399999999987</v>
      </c>
      <c r="D16" s="109">
        <v>0</v>
      </c>
      <c r="E16" s="109">
        <v>39.92</v>
      </c>
      <c r="F16" s="109">
        <v>0</v>
      </c>
      <c r="G16" s="109">
        <v>0</v>
      </c>
      <c r="H16" s="109">
        <v>239.35399999999987</v>
      </c>
      <c r="I16" s="109">
        <v>28.206999999999994</v>
      </c>
      <c r="J16" s="109">
        <v>0.2</v>
      </c>
      <c r="K16" s="109">
        <v>7.3199999999999994</v>
      </c>
      <c r="L16" s="109">
        <v>0</v>
      </c>
      <c r="M16" s="109">
        <v>0.99</v>
      </c>
      <c r="N16" s="109">
        <v>28.406999999999993</v>
      </c>
      <c r="O16" s="271">
        <v>491.52100000000007</v>
      </c>
      <c r="P16" s="109">
        <v>0</v>
      </c>
      <c r="Q16" s="109">
        <v>70.81</v>
      </c>
      <c r="R16" s="109">
        <v>0</v>
      </c>
      <c r="S16" s="109">
        <v>70.959999999999994</v>
      </c>
      <c r="T16" s="271">
        <v>491.52100000000007</v>
      </c>
      <c r="U16" s="271">
        <v>759.28199999999993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16.899999999999988</v>
      </c>
      <c r="J17" s="109">
        <v>0</v>
      </c>
      <c r="K17" s="109">
        <v>0.83</v>
      </c>
      <c r="L17" s="109">
        <v>0</v>
      </c>
      <c r="M17" s="109">
        <v>0.3</v>
      </c>
      <c r="N17" s="109">
        <v>16.899999999999988</v>
      </c>
      <c r="O17" s="271">
        <v>239.708</v>
      </c>
      <c r="P17" s="109">
        <v>0</v>
      </c>
      <c r="Q17" s="109">
        <v>44.81</v>
      </c>
      <c r="R17" s="109">
        <v>0</v>
      </c>
      <c r="S17" s="109">
        <v>0</v>
      </c>
      <c r="T17" s="271">
        <v>239.708</v>
      </c>
      <c r="U17" s="271">
        <v>926.47299999999927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36" t="s">
        <v>89</v>
      </c>
      <c r="B18" s="337"/>
      <c r="C18" s="110">
        <v>2228.150999999998</v>
      </c>
      <c r="D18" s="110">
        <v>1.32</v>
      </c>
      <c r="E18" s="110">
        <v>56.5</v>
      </c>
      <c r="F18" s="110">
        <v>16.440000000000001</v>
      </c>
      <c r="G18" s="110">
        <v>17.940000000000001</v>
      </c>
      <c r="H18" s="110">
        <v>2213.0309999999981</v>
      </c>
      <c r="I18" s="110">
        <v>157.28699999999998</v>
      </c>
      <c r="J18" s="110">
        <v>0.38</v>
      </c>
      <c r="K18" s="110">
        <v>9.49</v>
      </c>
      <c r="L18" s="110">
        <v>0</v>
      </c>
      <c r="M18" s="110">
        <v>1.29</v>
      </c>
      <c r="N18" s="110">
        <v>157.667</v>
      </c>
      <c r="O18" s="110">
        <v>1154.0980000000002</v>
      </c>
      <c r="P18" s="110">
        <v>89.78</v>
      </c>
      <c r="Q18" s="110">
        <v>516.87</v>
      </c>
      <c r="R18" s="110">
        <v>0</v>
      </c>
      <c r="S18" s="110">
        <v>70.959999999999994</v>
      </c>
      <c r="T18" s="110">
        <v>1243.8780000000002</v>
      </c>
      <c r="U18" s="272">
        <v>3614.5759999999982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35">
      <c r="A19" s="246">
        <v>8</v>
      </c>
      <c r="B19" s="246" t="s">
        <v>91</v>
      </c>
      <c r="C19" s="109">
        <v>1024.4249999999993</v>
      </c>
      <c r="D19" s="109">
        <v>0</v>
      </c>
      <c r="E19" s="109">
        <v>0.88</v>
      </c>
      <c r="F19" s="109">
        <v>0</v>
      </c>
      <c r="G19" s="109">
        <v>180</v>
      </c>
      <c r="H19" s="109">
        <v>1024.4249999999993</v>
      </c>
      <c r="I19" s="109">
        <v>154.37100000000007</v>
      </c>
      <c r="J19" s="109">
        <v>0.21</v>
      </c>
      <c r="K19" s="109">
        <v>2.2800000000000002</v>
      </c>
      <c r="L19" s="109">
        <v>0</v>
      </c>
      <c r="M19" s="109">
        <v>0</v>
      </c>
      <c r="N19" s="109">
        <v>154.58100000000007</v>
      </c>
      <c r="O19" s="271">
        <v>741.01099999999985</v>
      </c>
      <c r="P19" s="109">
        <v>0</v>
      </c>
      <c r="Q19" s="109">
        <v>399.08000000000004</v>
      </c>
      <c r="R19" s="109">
        <v>0</v>
      </c>
      <c r="S19" s="109">
        <v>0</v>
      </c>
      <c r="T19" s="271">
        <v>741.01099999999985</v>
      </c>
      <c r="U19" s="271">
        <v>1920.0169999999994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50.733000000000018</v>
      </c>
      <c r="J20" s="109">
        <v>0.42</v>
      </c>
      <c r="K20" s="109">
        <v>0.99</v>
      </c>
      <c r="L20" s="109">
        <v>0</v>
      </c>
      <c r="M20" s="109">
        <v>0</v>
      </c>
      <c r="N20" s="109">
        <v>51.15300000000002</v>
      </c>
      <c r="O20" s="271">
        <v>310.79999999999995</v>
      </c>
      <c r="P20" s="109">
        <v>0</v>
      </c>
      <c r="Q20" s="109">
        <v>44.3</v>
      </c>
      <c r="R20" s="109">
        <v>0</v>
      </c>
      <c r="S20" s="109">
        <v>0</v>
      </c>
      <c r="T20" s="271">
        <v>310.79999999999995</v>
      </c>
      <c r="U20" s="271">
        <v>504.64299999999986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15.730000000000006</v>
      </c>
      <c r="J21" s="109">
        <v>0</v>
      </c>
      <c r="K21" s="109">
        <v>0.13</v>
      </c>
      <c r="L21" s="109">
        <v>0</v>
      </c>
      <c r="M21" s="109">
        <v>0</v>
      </c>
      <c r="N21" s="109">
        <v>15.730000000000006</v>
      </c>
      <c r="O21" s="271">
        <v>775.6099999999999</v>
      </c>
      <c r="P21" s="109">
        <v>0</v>
      </c>
      <c r="Q21" s="109">
        <v>104.10000000000001</v>
      </c>
      <c r="R21" s="109">
        <v>0</v>
      </c>
      <c r="S21" s="109">
        <v>0</v>
      </c>
      <c r="T21" s="271">
        <v>775.6099999999999</v>
      </c>
      <c r="U21" s="271">
        <v>818.40999999999974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">
      <c r="A22" s="246">
        <v>11</v>
      </c>
      <c r="B22" s="246" t="s">
        <v>93</v>
      </c>
      <c r="C22" s="109">
        <v>1117.9319999999998</v>
      </c>
      <c r="D22" s="109">
        <v>2</v>
      </c>
      <c r="E22" s="109">
        <v>21.97</v>
      </c>
      <c r="F22" s="109">
        <v>0</v>
      </c>
      <c r="G22" s="109">
        <v>75</v>
      </c>
      <c r="H22" s="109">
        <v>1119.9319999999998</v>
      </c>
      <c r="I22" s="109">
        <v>37.413999999999994</v>
      </c>
      <c r="J22" s="109">
        <v>1.42</v>
      </c>
      <c r="K22" s="109">
        <v>23.54</v>
      </c>
      <c r="L22" s="109">
        <v>0</v>
      </c>
      <c r="M22" s="109">
        <v>0</v>
      </c>
      <c r="N22" s="109">
        <v>38.833999999999996</v>
      </c>
      <c r="O22" s="271">
        <v>397.815</v>
      </c>
      <c r="P22" s="109">
        <v>4.25</v>
      </c>
      <c r="Q22" s="109">
        <v>234.78000000000003</v>
      </c>
      <c r="R22" s="109">
        <v>0</v>
      </c>
      <c r="S22" s="109">
        <v>0</v>
      </c>
      <c r="T22" s="271">
        <v>402.065</v>
      </c>
      <c r="U22" s="271">
        <v>1560.8309999999999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40" t="s">
        <v>94</v>
      </c>
      <c r="B23" s="340"/>
      <c r="C23" s="110">
        <v>2312.1169999999988</v>
      </c>
      <c r="D23" s="110">
        <v>2</v>
      </c>
      <c r="E23" s="110">
        <v>22.849999999999998</v>
      </c>
      <c r="F23" s="110">
        <v>0</v>
      </c>
      <c r="G23" s="110">
        <v>255</v>
      </c>
      <c r="H23" s="110">
        <v>2314.1169999999988</v>
      </c>
      <c r="I23" s="110">
        <v>258.2480000000001</v>
      </c>
      <c r="J23" s="110">
        <v>2.0499999999999998</v>
      </c>
      <c r="K23" s="110">
        <v>26.939999999999998</v>
      </c>
      <c r="L23" s="110">
        <v>0</v>
      </c>
      <c r="M23" s="110">
        <v>0</v>
      </c>
      <c r="N23" s="110">
        <v>260.29800000000012</v>
      </c>
      <c r="O23" s="110">
        <v>2225.2359999999994</v>
      </c>
      <c r="P23" s="110">
        <v>4.25</v>
      </c>
      <c r="Q23" s="110">
        <v>782.26</v>
      </c>
      <c r="R23" s="110">
        <v>0</v>
      </c>
      <c r="S23" s="110">
        <v>0</v>
      </c>
      <c r="T23" s="110">
        <v>2229.4859999999994</v>
      </c>
      <c r="U23" s="272">
        <v>4803.9009999999989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36" t="s">
        <v>95</v>
      </c>
      <c r="B24" s="337"/>
      <c r="C24" s="110">
        <v>10556.212999999994</v>
      </c>
      <c r="D24" s="110">
        <v>3.35</v>
      </c>
      <c r="E24" s="110">
        <v>127.57999999999998</v>
      </c>
      <c r="F24" s="110">
        <v>307.29000000000002</v>
      </c>
      <c r="G24" s="110">
        <v>720.78</v>
      </c>
      <c r="H24" s="110">
        <v>10252.272999999996</v>
      </c>
      <c r="I24" s="110">
        <v>1533.5470000000003</v>
      </c>
      <c r="J24" s="110">
        <v>13.338000000000001</v>
      </c>
      <c r="K24" s="110">
        <v>112.50700000000001</v>
      </c>
      <c r="L24" s="110">
        <v>0</v>
      </c>
      <c r="M24" s="110">
        <v>2.4500000000000002</v>
      </c>
      <c r="N24" s="110">
        <v>1546.8850000000002</v>
      </c>
      <c r="O24" s="110">
        <v>5717.2240000000002</v>
      </c>
      <c r="P24" s="110">
        <v>348.86</v>
      </c>
      <c r="Q24" s="110">
        <v>1721.03</v>
      </c>
      <c r="R24" s="110">
        <v>0</v>
      </c>
      <c r="S24" s="110">
        <v>70.959999999999994</v>
      </c>
      <c r="T24" s="110">
        <v>6066.0839999999998</v>
      </c>
      <c r="U24" s="110">
        <v>17865.241999999998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1199.4319999999993</v>
      </c>
      <c r="D25" s="109">
        <v>2.77</v>
      </c>
      <c r="E25" s="109">
        <v>18.559999999999999</v>
      </c>
      <c r="F25" s="109">
        <v>0</v>
      </c>
      <c r="G25" s="109">
        <v>0</v>
      </c>
      <c r="H25" s="109">
        <v>1202.2019999999993</v>
      </c>
      <c r="I25" s="109">
        <v>0.08</v>
      </c>
      <c r="J25" s="109">
        <v>0</v>
      </c>
      <c r="K25" s="109">
        <v>0.08</v>
      </c>
      <c r="L25" s="109">
        <v>0</v>
      </c>
      <c r="M25" s="109">
        <v>0</v>
      </c>
      <c r="N25" s="109">
        <v>0.08</v>
      </c>
      <c r="O25" s="271">
        <v>166.29000000000002</v>
      </c>
      <c r="P25" s="109">
        <v>0</v>
      </c>
      <c r="Q25" s="109">
        <v>36.910000000000004</v>
      </c>
      <c r="R25" s="109">
        <v>0</v>
      </c>
      <c r="S25" s="109">
        <v>0.18</v>
      </c>
      <c r="T25" s="271">
        <v>166.29000000000002</v>
      </c>
      <c r="U25" s="271">
        <v>1368.5719999999992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10366.826999999992</v>
      </c>
      <c r="D26" s="109">
        <v>16.78</v>
      </c>
      <c r="E26" s="109">
        <v>85.42</v>
      </c>
      <c r="F26" s="109">
        <v>0</v>
      </c>
      <c r="G26" s="109">
        <v>0</v>
      </c>
      <c r="H26" s="109">
        <v>10383.606999999993</v>
      </c>
      <c r="I26" s="109">
        <v>395.69499999999999</v>
      </c>
      <c r="J26" s="109">
        <v>0.35</v>
      </c>
      <c r="K26" s="109">
        <v>11.01</v>
      </c>
      <c r="L26" s="109">
        <v>0</v>
      </c>
      <c r="M26" s="109">
        <v>0</v>
      </c>
      <c r="N26" s="109">
        <v>396.04500000000002</v>
      </c>
      <c r="O26" s="271">
        <v>35.980000000000011</v>
      </c>
      <c r="P26" s="109">
        <v>0.92</v>
      </c>
      <c r="Q26" s="109">
        <v>6.76</v>
      </c>
      <c r="R26" s="109">
        <v>0</v>
      </c>
      <c r="S26" s="109">
        <v>45.21</v>
      </c>
      <c r="T26" s="271">
        <v>36.900000000000013</v>
      </c>
      <c r="U26" s="271">
        <v>10816.551999999992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40" t="s">
        <v>98</v>
      </c>
      <c r="B27" s="340"/>
      <c r="C27" s="110">
        <v>11566.258999999991</v>
      </c>
      <c r="D27" s="110">
        <v>19.55</v>
      </c>
      <c r="E27" s="110">
        <v>103.98</v>
      </c>
      <c r="F27" s="110">
        <v>0</v>
      </c>
      <c r="G27" s="110">
        <v>0</v>
      </c>
      <c r="H27" s="110">
        <v>11585.808999999992</v>
      </c>
      <c r="I27" s="110">
        <v>395.77499999999998</v>
      </c>
      <c r="J27" s="110">
        <v>0.35</v>
      </c>
      <c r="K27" s="110">
        <v>11.09</v>
      </c>
      <c r="L27" s="110">
        <v>0</v>
      </c>
      <c r="M27" s="110">
        <v>0</v>
      </c>
      <c r="N27" s="110">
        <v>396.125</v>
      </c>
      <c r="O27" s="110">
        <v>202.27000000000004</v>
      </c>
      <c r="P27" s="110">
        <v>0.92</v>
      </c>
      <c r="Q27" s="110">
        <v>43.67</v>
      </c>
      <c r="R27" s="110">
        <v>0</v>
      </c>
      <c r="S27" s="110">
        <v>45.39</v>
      </c>
      <c r="T27" s="110">
        <v>203.19000000000003</v>
      </c>
      <c r="U27" s="272">
        <v>12185.123999999993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4452.3930000000018</v>
      </c>
      <c r="D28" s="109">
        <v>6.6139999999999999</v>
      </c>
      <c r="E28" s="109">
        <v>57.393999999999998</v>
      </c>
      <c r="F28" s="109">
        <v>0</v>
      </c>
      <c r="G28" s="109">
        <v>0</v>
      </c>
      <c r="H28" s="109">
        <v>4459.0070000000014</v>
      </c>
      <c r="I28" s="109">
        <v>184.70000000000002</v>
      </c>
      <c r="J28" s="109">
        <v>0</v>
      </c>
      <c r="K28" s="109">
        <v>113.00999999999999</v>
      </c>
      <c r="L28" s="109">
        <v>0</v>
      </c>
      <c r="M28" s="109">
        <v>0</v>
      </c>
      <c r="N28" s="109">
        <v>184.70000000000002</v>
      </c>
      <c r="O28" s="271">
        <v>138.08000000000001</v>
      </c>
      <c r="P28" s="109">
        <v>108.66</v>
      </c>
      <c r="Q28" s="109">
        <v>108.66</v>
      </c>
      <c r="R28" s="109">
        <v>0</v>
      </c>
      <c r="S28" s="109">
        <v>0</v>
      </c>
      <c r="T28" s="271">
        <v>246.74</v>
      </c>
      <c r="U28" s="271">
        <v>4890.447000000001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6405.9240000000018</v>
      </c>
      <c r="D29" s="109">
        <v>1.3540000000000001</v>
      </c>
      <c r="E29" s="109">
        <v>231.93400000000003</v>
      </c>
      <c r="F29" s="109">
        <v>0</v>
      </c>
      <c r="G29" s="109">
        <v>0</v>
      </c>
      <c r="H29" s="109">
        <v>6407.2780000000021</v>
      </c>
      <c r="I29" s="109">
        <v>130.80000000000001</v>
      </c>
      <c r="J29" s="109">
        <v>0</v>
      </c>
      <c r="K29" s="109">
        <v>130.80000000000001</v>
      </c>
      <c r="L29" s="109">
        <v>0</v>
      </c>
      <c r="M29" s="109">
        <v>0</v>
      </c>
      <c r="N29" s="109">
        <v>130.80000000000001</v>
      </c>
      <c r="O29" s="271">
        <v>45.14</v>
      </c>
      <c r="P29" s="109">
        <v>29.91</v>
      </c>
      <c r="Q29" s="109">
        <v>74.83</v>
      </c>
      <c r="R29" s="109">
        <v>0</v>
      </c>
      <c r="S29" s="109">
        <v>0</v>
      </c>
      <c r="T29" s="271">
        <v>75.05</v>
      </c>
      <c r="U29" s="271">
        <v>6613.1280000000024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3095.0579999999991</v>
      </c>
      <c r="D30" s="109">
        <v>9.5739999999999998</v>
      </c>
      <c r="E30" s="109">
        <v>33.949000000000005</v>
      </c>
      <c r="F30" s="109">
        <v>0</v>
      </c>
      <c r="G30" s="109">
        <v>3.38</v>
      </c>
      <c r="H30" s="109">
        <v>3104.6319999999992</v>
      </c>
      <c r="I30" s="109">
        <v>50.180000000000007</v>
      </c>
      <c r="J30" s="109">
        <v>0</v>
      </c>
      <c r="K30" s="109">
        <v>47.02</v>
      </c>
      <c r="L30" s="109">
        <v>0</v>
      </c>
      <c r="M30" s="109">
        <v>0</v>
      </c>
      <c r="N30" s="109">
        <v>50.180000000000007</v>
      </c>
      <c r="O30" s="271">
        <v>177.35999999999999</v>
      </c>
      <c r="P30" s="109">
        <v>11.18</v>
      </c>
      <c r="Q30" s="109">
        <v>60.06</v>
      </c>
      <c r="R30" s="109">
        <v>0</v>
      </c>
      <c r="S30" s="109">
        <v>0</v>
      </c>
      <c r="T30" s="271">
        <v>188.54</v>
      </c>
      <c r="U30" s="271">
        <v>3343.351999999999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4375.92</v>
      </c>
      <c r="D31" s="109">
        <v>3.97</v>
      </c>
      <c r="E31" s="109">
        <v>24.019999999999996</v>
      </c>
      <c r="F31" s="109">
        <v>0</v>
      </c>
      <c r="G31" s="109">
        <v>0</v>
      </c>
      <c r="H31" s="109">
        <v>4379.8900000000003</v>
      </c>
      <c r="I31" s="109">
        <v>220.75</v>
      </c>
      <c r="J31" s="109">
        <v>0.16</v>
      </c>
      <c r="K31" s="109">
        <v>87.07</v>
      </c>
      <c r="L31" s="109">
        <v>0</v>
      </c>
      <c r="M31" s="109">
        <v>0</v>
      </c>
      <c r="N31" s="109">
        <v>220.91</v>
      </c>
      <c r="O31" s="271">
        <v>243.64999999999995</v>
      </c>
      <c r="P31" s="109">
        <v>0</v>
      </c>
      <c r="Q31" s="109">
        <v>0.01</v>
      </c>
      <c r="R31" s="109">
        <v>0</v>
      </c>
      <c r="S31" s="109">
        <v>27.41</v>
      </c>
      <c r="T31" s="271">
        <v>243.64999999999995</v>
      </c>
      <c r="U31" s="271">
        <v>4844.45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40" t="s">
        <v>99</v>
      </c>
      <c r="B32" s="340"/>
      <c r="C32" s="110">
        <v>18329.295000000002</v>
      </c>
      <c r="D32" s="110">
        <v>21.512</v>
      </c>
      <c r="E32" s="110">
        <v>347.29700000000003</v>
      </c>
      <c r="F32" s="110">
        <v>0</v>
      </c>
      <c r="G32" s="110">
        <v>3.38</v>
      </c>
      <c r="H32" s="110">
        <v>18350.807000000004</v>
      </c>
      <c r="I32" s="110">
        <v>586.43000000000006</v>
      </c>
      <c r="J32" s="110">
        <v>0.16</v>
      </c>
      <c r="K32" s="110">
        <v>377.9</v>
      </c>
      <c r="L32" s="110">
        <v>0</v>
      </c>
      <c r="M32" s="110">
        <v>0</v>
      </c>
      <c r="N32" s="110">
        <v>586.59</v>
      </c>
      <c r="O32" s="110">
        <v>604.23</v>
      </c>
      <c r="P32" s="110">
        <v>149.75</v>
      </c>
      <c r="Q32" s="110">
        <v>243.56</v>
      </c>
      <c r="R32" s="110">
        <v>0</v>
      </c>
      <c r="S32" s="110">
        <v>27.41</v>
      </c>
      <c r="T32" s="110">
        <v>753.98</v>
      </c>
      <c r="U32" s="110">
        <v>19691.377000000004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5921.6900000000014</v>
      </c>
      <c r="D33" s="109">
        <v>10.5</v>
      </c>
      <c r="E33" s="109">
        <v>66.08</v>
      </c>
      <c r="F33" s="109">
        <v>0</v>
      </c>
      <c r="G33" s="109">
        <v>0</v>
      </c>
      <c r="H33" s="109">
        <v>5932.1900000000014</v>
      </c>
      <c r="I33" s="109">
        <v>2</v>
      </c>
      <c r="J33" s="109">
        <v>0</v>
      </c>
      <c r="K33" s="109">
        <v>2</v>
      </c>
      <c r="L33" s="109">
        <v>0</v>
      </c>
      <c r="M33" s="109">
        <v>0</v>
      </c>
      <c r="N33" s="109">
        <v>2</v>
      </c>
      <c r="O33" s="271">
        <v>38.700000000000003</v>
      </c>
      <c r="P33" s="109">
        <v>0</v>
      </c>
      <c r="Q33" s="109">
        <v>38.700000000000003</v>
      </c>
      <c r="R33" s="109">
        <v>0</v>
      </c>
      <c r="S33" s="109">
        <v>0</v>
      </c>
      <c r="T33" s="271">
        <v>38.700000000000003</v>
      </c>
      <c r="U33" s="271">
        <v>5972.8900000000012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4719.0950000000012</v>
      </c>
      <c r="D34" s="109">
        <v>9.01</v>
      </c>
      <c r="E34" s="109">
        <v>103.2</v>
      </c>
      <c r="F34" s="109">
        <v>0</v>
      </c>
      <c r="G34" s="109">
        <v>0</v>
      </c>
      <c r="H34" s="109">
        <v>4728.1050000000014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117.36000000000001</v>
      </c>
      <c r="P34" s="109">
        <v>0</v>
      </c>
      <c r="Q34" s="109">
        <v>100.93</v>
      </c>
      <c r="R34" s="109">
        <v>0</v>
      </c>
      <c r="S34" s="109">
        <v>0</v>
      </c>
      <c r="T34" s="271">
        <v>117.36000000000001</v>
      </c>
      <c r="U34" s="271">
        <v>4845.5650000000014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19368.120000000003</v>
      </c>
      <c r="D35" s="109">
        <v>0</v>
      </c>
      <c r="E35" s="109">
        <v>1.25</v>
      </c>
      <c r="F35" s="109">
        <v>0</v>
      </c>
      <c r="G35" s="109">
        <v>0</v>
      </c>
      <c r="H35" s="109">
        <v>19368.120000000003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72.39</v>
      </c>
      <c r="P35" s="109">
        <v>0</v>
      </c>
      <c r="Q35" s="109">
        <v>72.39</v>
      </c>
      <c r="R35" s="109">
        <v>0</v>
      </c>
      <c r="S35" s="109">
        <v>0</v>
      </c>
      <c r="T35" s="271">
        <v>72.39</v>
      </c>
      <c r="U35" s="271">
        <v>19449.010000000002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7014.619999999999</v>
      </c>
      <c r="D36" s="109">
        <v>0.74</v>
      </c>
      <c r="E36" s="109">
        <v>7.7600000000000007</v>
      </c>
      <c r="F36" s="109">
        <v>0</v>
      </c>
      <c r="G36" s="109">
        <v>0</v>
      </c>
      <c r="H36" s="109">
        <v>7015.3599999999988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7018.4599999999991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40" t="s">
        <v>107</v>
      </c>
      <c r="B37" s="340"/>
      <c r="C37" s="110">
        <v>37023.525000000009</v>
      </c>
      <c r="D37" s="110">
        <v>20.249999999999996</v>
      </c>
      <c r="E37" s="110">
        <v>178.29</v>
      </c>
      <c r="F37" s="110">
        <v>0</v>
      </c>
      <c r="G37" s="110">
        <v>0</v>
      </c>
      <c r="H37" s="110">
        <v>37043.775000000001</v>
      </c>
      <c r="I37" s="110">
        <v>10.6</v>
      </c>
      <c r="J37" s="110">
        <v>0</v>
      </c>
      <c r="K37" s="110">
        <v>2</v>
      </c>
      <c r="L37" s="110">
        <v>0</v>
      </c>
      <c r="M37" s="110">
        <v>0</v>
      </c>
      <c r="N37" s="110">
        <v>10.6</v>
      </c>
      <c r="O37" s="110">
        <v>231.54999999999998</v>
      </c>
      <c r="P37" s="110">
        <v>0</v>
      </c>
      <c r="Q37" s="110">
        <v>212.01999999999998</v>
      </c>
      <c r="R37" s="110">
        <v>0</v>
      </c>
      <c r="S37" s="110">
        <v>0</v>
      </c>
      <c r="T37" s="110">
        <v>231.54999999999998</v>
      </c>
      <c r="U37" s="110">
        <v>37285.925000000003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40" t="s">
        <v>108</v>
      </c>
      <c r="B38" s="340"/>
      <c r="C38" s="110">
        <v>66919.078999999998</v>
      </c>
      <c r="D38" s="110">
        <v>61.311999999999998</v>
      </c>
      <c r="E38" s="110">
        <v>629.56700000000001</v>
      </c>
      <c r="F38" s="110">
        <v>0</v>
      </c>
      <c r="G38" s="110">
        <v>3.38</v>
      </c>
      <c r="H38" s="110">
        <v>66980.391000000003</v>
      </c>
      <c r="I38" s="110">
        <v>992.80500000000006</v>
      </c>
      <c r="J38" s="110">
        <v>0.51</v>
      </c>
      <c r="K38" s="110">
        <v>390.98999999999995</v>
      </c>
      <c r="L38" s="110">
        <v>0</v>
      </c>
      <c r="M38" s="110">
        <v>0</v>
      </c>
      <c r="N38" s="110">
        <v>993.31500000000005</v>
      </c>
      <c r="O38" s="110">
        <v>1038.05</v>
      </c>
      <c r="P38" s="110">
        <v>150.66999999999999</v>
      </c>
      <c r="Q38" s="110">
        <v>499.25</v>
      </c>
      <c r="R38" s="110">
        <v>0</v>
      </c>
      <c r="S38" s="110">
        <v>72.8</v>
      </c>
      <c r="T38" s="110">
        <v>1188.72</v>
      </c>
      <c r="U38" s="110">
        <v>69162.426000000007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13867.648000000003</v>
      </c>
      <c r="D39" s="109">
        <v>0</v>
      </c>
      <c r="E39" s="109">
        <v>82.559999999999988</v>
      </c>
      <c r="F39" s="109">
        <v>0.24</v>
      </c>
      <c r="G39" s="109">
        <v>0.24</v>
      </c>
      <c r="H39" s="109">
        <v>13867.408000000003</v>
      </c>
      <c r="I39" s="109">
        <v>37.799999999999997</v>
      </c>
      <c r="J39" s="109">
        <v>31.5</v>
      </c>
      <c r="K39" s="109">
        <v>69.3</v>
      </c>
      <c r="L39" s="109">
        <v>0</v>
      </c>
      <c r="M39" s="109">
        <v>0</v>
      </c>
      <c r="N39" s="109">
        <v>69.3</v>
      </c>
      <c r="O39" s="271">
        <v>0</v>
      </c>
      <c r="P39" s="109">
        <v>12.5</v>
      </c>
      <c r="Q39" s="109">
        <v>12.5</v>
      </c>
      <c r="R39" s="109">
        <v>0</v>
      </c>
      <c r="S39" s="109">
        <v>0</v>
      </c>
      <c r="T39" s="271">
        <v>12.5</v>
      </c>
      <c r="U39" s="271">
        <v>13949.208000000002</v>
      </c>
    </row>
    <row r="40" spans="1:132" ht="38.25" customHeight="1" x14ac:dyDescent="0.35">
      <c r="A40" s="246">
        <v>26</v>
      </c>
      <c r="B40" s="246" t="s">
        <v>110</v>
      </c>
      <c r="C40" s="109">
        <v>10494.065999999993</v>
      </c>
      <c r="D40" s="109">
        <v>28.119999999999997</v>
      </c>
      <c r="E40" s="109">
        <v>412.47</v>
      </c>
      <c r="F40" s="109">
        <v>0</v>
      </c>
      <c r="G40" s="109">
        <v>0</v>
      </c>
      <c r="H40" s="109">
        <v>10522.185999999994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14.93</v>
      </c>
      <c r="Q40" s="109">
        <v>14.93</v>
      </c>
      <c r="R40" s="109">
        <v>0</v>
      </c>
      <c r="S40" s="109">
        <v>0</v>
      </c>
      <c r="T40" s="271">
        <v>14.93</v>
      </c>
      <c r="U40" s="271">
        <v>10537.115999999995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23914.759000000002</v>
      </c>
      <c r="D41" s="109">
        <v>6.8949999999999996</v>
      </c>
      <c r="E41" s="109">
        <v>47.739999999999995</v>
      </c>
      <c r="F41" s="109">
        <v>0</v>
      </c>
      <c r="G41" s="109">
        <v>0</v>
      </c>
      <c r="H41" s="109">
        <v>23921.654000000002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6.41</v>
      </c>
      <c r="Q41" s="109">
        <v>6.41</v>
      </c>
      <c r="R41" s="109">
        <v>0</v>
      </c>
      <c r="S41" s="109">
        <v>0</v>
      </c>
      <c r="T41" s="271">
        <v>6.41</v>
      </c>
      <c r="U41" s="271">
        <v>23928.064000000002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35">
      <c r="A42" s="246">
        <v>28</v>
      </c>
      <c r="B42" s="246" t="s">
        <v>112</v>
      </c>
      <c r="C42" s="109">
        <v>2369.5630000000001</v>
      </c>
      <c r="D42" s="109">
        <v>73.400000000000006</v>
      </c>
      <c r="E42" s="109">
        <v>156.5</v>
      </c>
      <c r="F42" s="109">
        <v>0</v>
      </c>
      <c r="G42" s="109">
        <v>0</v>
      </c>
      <c r="H42" s="109">
        <v>2442.9630000000002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24.41</v>
      </c>
      <c r="Q42" s="109">
        <v>24.41</v>
      </c>
      <c r="R42" s="109">
        <v>0</v>
      </c>
      <c r="S42" s="109">
        <v>0</v>
      </c>
      <c r="T42" s="271">
        <v>24.41</v>
      </c>
      <c r="U42" s="271">
        <v>2467.373</v>
      </c>
    </row>
    <row r="43" spans="1:132" s="111" customFormat="1" ht="38.25" customHeight="1" x14ac:dyDescent="0.4">
      <c r="A43" s="340" t="s">
        <v>109</v>
      </c>
      <c r="B43" s="340"/>
      <c r="C43" s="110">
        <v>50646.036</v>
      </c>
      <c r="D43" s="110">
        <v>108.41500000000001</v>
      </c>
      <c r="E43" s="110">
        <v>699.27</v>
      </c>
      <c r="F43" s="110">
        <v>0.24</v>
      </c>
      <c r="G43" s="110">
        <v>0.24</v>
      </c>
      <c r="H43" s="110">
        <v>50754.211000000003</v>
      </c>
      <c r="I43" s="110">
        <v>37.799999999999997</v>
      </c>
      <c r="J43" s="110">
        <v>31.5</v>
      </c>
      <c r="K43" s="110">
        <v>69.3</v>
      </c>
      <c r="L43" s="110">
        <v>0</v>
      </c>
      <c r="M43" s="110">
        <v>0</v>
      </c>
      <c r="N43" s="110">
        <v>69.3</v>
      </c>
      <c r="O43" s="110">
        <v>0</v>
      </c>
      <c r="P43" s="110">
        <v>58.25</v>
      </c>
      <c r="Q43" s="110">
        <v>58.25</v>
      </c>
      <c r="R43" s="110">
        <v>0</v>
      </c>
      <c r="S43" s="110">
        <v>0</v>
      </c>
      <c r="T43" s="110">
        <v>58.25</v>
      </c>
      <c r="U43" s="110">
        <v>50881.760999999999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35">
      <c r="A44" s="246">
        <v>29</v>
      </c>
      <c r="B44" s="246" t="s">
        <v>113</v>
      </c>
      <c r="C44" s="109">
        <v>14081.244999999999</v>
      </c>
      <c r="D44" s="109">
        <v>2.69</v>
      </c>
      <c r="E44" s="109">
        <v>129.88499999999999</v>
      </c>
      <c r="F44" s="109">
        <v>0</v>
      </c>
      <c r="G44" s="109">
        <v>0</v>
      </c>
      <c r="H44" s="109">
        <v>14083.934999999999</v>
      </c>
      <c r="I44" s="109">
        <v>6.65</v>
      </c>
      <c r="J44" s="109">
        <v>0</v>
      </c>
      <c r="K44" s="109">
        <v>0.02</v>
      </c>
      <c r="L44" s="109">
        <v>0</v>
      </c>
      <c r="M44" s="109">
        <v>0</v>
      </c>
      <c r="N44" s="109">
        <v>6.65</v>
      </c>
      <c r="O44" s="271">
        <v>105.87000000000002</v>
      </c>
      <c r="P44" s="109">
        <v>0</v>
      </c>
      <c r="Q44" s="109">
        <v>75.7</v>
      </c>
      <c r="R44" s="109">
        <v>0</v>
      </c>
      <c r="S44" s="109">
        <v>0</v>
      </c>
      <c r="T44" s="271">
        <v>105.87000000000002</v>
      </c>
      <c r="U44" s="271">
        <v>14196.455</v>
      </c>
    </row>
    <row r="45" spans="1:132" ht="38.25" customHeight="1" x14ac:dyDescent="0.35">
      <c r="A45" s="246">
        <v>30</v>
      </c>
      <c r="B45" s="246" t="s">
        <v>114</v>
      </c>
      <c r="C45" s="109">
        <v>7304.7749999999987</v>
      </c>
      <c r="D45" s="109">
        <v>2.0299999999999998</v>
      </c>
      <c r="E45" s="109">
        <v>41.445</v>
      </c>
      <c r="F45" s="109">
        <v>0</v>
      </c>
      <c r="G45" s="109">
        <v>0</v>
      </c>
      <c r="H45" s="109">
        <v>7306.8049999999985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7314.3949999999986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12303.320000000002</v>
      </c>
      <c r="D46" s="109">
        <v>0</v>
      </c>
      <c r="E46" s="109">
        <v>10.06</v>
      </c>
      <c r="F46" s="109">
        <v>0</v>
      </c>
      <c r="G46" s="109">
        <v>0</v>
      </c>
      <c r="H46" s="109">
        <v>12303.320000000002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12390.800000000001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">
      <c r="A47" s="246">
        <v>32</v>
      </c>
      <c r="B47" s="246" t="s">
        <v>116</v>
      </c>
      <c r="C47" s="109">
        <v>11101.292000000009</v>
      </c>
      <c r="D47" s="109">
        <v>1.53</v>
      </c>
      <c r="E47" s="109">
        <v>12.629999999999999</v>
      </c>
      <c r="F47" s="109">
        <v>0</v>
      </c>
      <c r="G47" s="109">
        <v>0</v>
      </c>
      <c r="H47" s="109">
        <v>11102.822000000009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11133.35200000001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40" t="s">
        <v>117</v>
      </c>
      <c r="B48" s="340"/>
      <c r="C48" s="110">
        <v>44790.632000000005</v>
      </c>
      <c r="D48" s="110">
        <v>6.25</v>
      </c>
      <c r="E48" s="110">
        <v>194.01999999999998</v>
      </c>
      <c r="F48" s="110">
        <v>0</v>
      </c>
      <c r="G48" s="110">
        <v>0</v>
      </c>
      <c r="H48" s="110">
        <v>44796.882000000005</v>
      </c>
      <c r="I48" s="110">
        <v>7.95</v>
      </c>
      <c r="J48" s="110">
        <v>0</v>
      </c>
      <c r="K48" s="110">
        <v>0.02</v>
      </c>
      <c r="L48" s="110">
        <v>0</v>
      </c>
      <c r="M48" s="110">
        <v>0</v>
      </c>
      <c r="N48" s="110">
        <v>7.95</v>
      </c>
      <c r="O48" s="110">
        <v>230.17000000000004</v>
      </c>
      <c r="P48" s="110">
        <v>0</v>
      </c>
      <c r="Q48" s="110">
        <v>76.23</v>
      </c>
      <c r="R48" s="110">
        <v>0</v>
      </c>
      <c r="S48" s="110">
        <v>0.41000000000000003</v>
      </c>
      <c r="T48" s="110">
        <v>230.17000000000004</v>
      </c>
      <c r="U48" s="110">
        <v>45035.002000000008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40" t="s">
        <v>118</v>
      </c>
      <c r="B49" s="340"/>
      <c r="C49" s="110">
        <v>95436.668000000005</v>
      </c>
      <c r="D49" s="110">
        <v>114.66500000000001</v>
      </c>
      <c r="E49" s="110">
        <v>893.29</v>
      </c>
      <c r="F49" s="110">
        <v>0.24</v>
      </c>
      <c r="G49" s="110">
        <v>0.24</v>
      </c>
      <c r="H49" s="110">
        <v>95551.093000000008</v>
      </c>
      <c r="I49" s="110">
        <v>45.75</v>
      </c>
      <c r="J49" s="110">
        <v>31.5</v>
      </c>
      <c r="K49" s="110">
        <v>69.319999999999993</v>
      </c>
      <c r="L49" s="110">
        <v>0</v>
      </c>
      <c r="M49" s="110">
        <v>0</v>
      </c>
      <c r="N49" s="110">
        <v>77.25</v>
      </c>
      <c r="O49" s="110">
        <v>230.17000000000004</v>
      </c>
      <c r="P49" s="110">
        <v>58.25</v>
      </c>
      <c r="Q49" s="110">
        <v>134.48000000000002</v>
      </c>
      <c r="R49" s="110">
        <v>0</v>
      </c>
      <c r="S49" s="110">
        <v>0.41000000000000003</v>
      </c>
      <c r="T49" s="110">
        <v>288.42000000000007</v>
      </c>
      <c r="U49" s="110">
        <v>95916.763000000006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40" t="s">
        <v>119</v>
      </c>
      <c r="B50" s="340"/>
      <c r="C50" s="110">
        <v>172911.96</v>
      </c>
      <c r="D50" s="110">
        <v>179.327</v>
      </c>
      <c r="E50" s="110">
        <v>1650.4369999999999</v>
      </c>
      <c r="F50" s="110">
        <v>307.53000000000003</v>
      </c>
      <c r="G50" s="110">
        <v>724.4</v>
      </c>
      <c r="H50" s="110">
        <v>172783.75699999998</v>
      </c>
      <c r="I50" s="110">
        <v>2572.1020000000003</v>
      </c>
      <c r="J50" s="110">
        <v>45.347999999999999</v>
      </c>
      <c r="K50" s="110">
        <v>572.81700000000001</v>
      </c>
      <c r="L50" s="110">
        <v>0</v>
      </c>
      <c r="M50" s="110">
        <v>2.4500000000000002</v>
      </c>
      <c r="N50" s="110">
        <v>2617.4500000000003</v>
      </c>
      <c r="O50" s="110">
        <v>6985.4440000000004</v>
      </c>
      <c r="P50" s="110">
        <v>557.78</v>
      </c>
      <c r="Q50" s="110">
        <v>2354.7600000000002</v>
      </c>
      <c r="R50" s="110">
        <v>0</v>
      </c>
      <c r="S50" s="110">
        <v>144.16999999999999</v>
      </c>
      <c r="T50" s="110">
        <v>7543.2240000000002</v>
      </c>
      <c r="U50" s="110">
        <v>182944.43100000001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1" customFormat="1" ht="19.5" customHeight="1" x14ac:dyDescent="0.4">
      <c r="A51" s="115"/>
      <c r="B51" s="115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</row>
    <row r="52" spans="1:54" s="115" customFormat="1" ht="24.75" hidden="1" customHeight="1" x14ac:dyDescent="0.4">
      <c r="B52" s="280"/>
      <c r="C52" s="309" t="s">
        <v>54</v>
      </c>
      <c r="D52" s="309"/>
      <c r="E52" s="309"/>
      <c r="F52" s="309"/>
      <c r="G52" s="309"/>
      <c r="H52" s="118"/>
      <c r="I52" s="280"/>
      <c r="J52" s="280">
        <f>D50+J50+P50-F50-L50-R50</f>
        <v>474.9249999999999</v>
      </c>
      <c r="K52" s="280"/>
      <c r="L52" s="280"/>
      <c r="M52" s="280"/>
      <c r="N52" s="280"/>
      <c r="R52" s="280"/>
      <c r="U52" s="280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s="115" customFormat="1" ht="30" hidden="1" customHeight="1" x14ac:dyDescent="0.35">
      <c r="B53" s="280"/>
      <c r="C53" s="309" t="s">
        <v>55</v>
      </c>
      <c r="D53" s="309"/>
      <c r="E53" s="309"/>
      <c r="F53" s="309"/>
      <c r="G53" s="309"/>
      <c r="H53" s="119"/>
      <c r="I53" s="280"/>
      <c r="J53" s="280">
        <f>E50+K50+Q50-G50-M50-S50</f>
        <v>3706.9940000000001</v>
      </c>
      <c r="K53" s="280"/>
      <c r="L53" s="280"/>
      <c r="M53" s="280"/>
      <c r="N53" s="280"/>
      <c r="R53" s="280"/>
      <c r="T53" s="280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</row>
    <row r="54" spans="1:54" ht="33" hidden="1" customHeight="1" x14ac:dyDescent="0.5">
      <c r="C54" s="309" t="s">
        <v>56</v>
      </c>
      <c r="D54" s="309"/>
      <c r="E54" s="309"/>
      <c r="F54" s="309"/>
      <c r="G54" s="309"/>
      <c r="H54" s="119"/>
      <c r="I54" s="121"/>
      <c r="J54" s="280">
        <f>H50+N50+T50</f>
        <v>182944.43099999998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54" ht="33" hidden="1" customHeight="1" x14ac:dyDescent="0.5">
      <c r="C55" s="120"/>
      <c r="D55" s="280"/>
      <c r="E55" s="280"/>
      <c r="F55" s="280"/>
      <c r="G55" s="280"/>
      <c r="H55" s="119"/>
      <c r="I55" s="121"/>
      <c r="J55" s="280"/>
      <c r="K55" s="119"/>
      <c r="L55" s="119"/>
      <c r="M55" s="143"/>
      <c r="N55" s="119"/>
      <c r="P55" s="115"/>
      <c r="Q55" s="122"/>
      <c r="U55" s="122"/>
    </row>
    <row r="56" spans="1:54" ht="33" hidden="1" customHeight="1" x14ac:dyDescent="0.5">
      <c r="C56" s="120"/>
      <c r="D56" s="280"/>
      <c r="E56" s="280"/>
      <c r="F56" s="280"/>
      <c r="G56" s="280"/>
      <c r="H56" s="119"/>
      <c r="I56" s="121"/>
      <c r="J56" s="280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54" s="152" customFormat="1" ht="37.5" hidden="1" customHeight="1" x14ac:dyDescent="0.45">
      <c r="B57" s="314" t="s">
        <v>57</v>
      </c>
      <c r="C57" s="314"/>
      <c r="D57" s="314"/>
      <c r="E57" s="314"/>
      <c r="F57" s="314"/>
      <c r="G57" s="153"/>
      <c r="H57" s="154"/>
      <c r="I57" s="155"/>
      <c r="J57" s="315"/>
      <c r="K57" s="313"/>
      <c r="L57" s="313"/>
      <c r="M57" s="169" t="e">
        <f>#REF!+'dec-2021'!J53</f>
        <v>#REF!</v>
      </c>
      <c r="N57" s="154"/>
      <c r="O57" s="154"/>
      <c r="P57" s="282"/>
      <c r="Q57" s="314" t="s">
        <v>58</v>
      </c>
      <c r="R57" s="314"/>
      <c r="S57" s="314"/>
      <c r="T57" s="314"/>
      <c r="U57" s="31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B58" s="314" t="s">
        <v>59</v>
      </c>
      <c r="C58" s="314"/>
      <c r="D58" s="314"/>
      <c r="E58" s="314"/>
      <c r="F58" s="314"/>
      <c r="G58" s="154"/>
      <c r="H58" s="153"/>
      <c r="I58" s="156"/>
      <c r="J58" s="157"/>
      <c r="K58" s="281"/>
      <c r="L58" s="157"/>
      <c r="M58" s="154"/>
      <c r="N58" s="153"/>
      <c r="O58" s="154"/>
      <c r="P58" s="282"/>
      <c r="Q58" s="314" t="s">
        <v>59</v>
      </c>
      <c r="R58" s="314"/>
      <c r="S58" s="314"/>
      <c r="T58" s="314"/>
      <c r="U58" s="31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I59" s="158"/>
      <c r="J59" s="313" t="s">
        <v>61</v>
      </c>
      <c r="K59" s="313"/>
      <c r="L59" s="313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s="152" customFormat="1" ht="37.5" hidden="1" customHeight="1" x14ac:dyDescent="0.45">
      <c r="G60" s="162"/>
      <c r="H60" s="159" t="e">
        <f>#REF!+'dec-2021'!J53</f>
        <v>#REF!</v>
      </c>
      <c r="I60" s="158"/>
      <c r="J60" s="313" t="s">
        <v>62</v>
      </c>
      <c r="K60" s="313"/>
      <c r="L60" s="313"/>
      <c r="M60" s="159" t="e">
        <f>#REF!+'dec-2021'!J53</f>
        <v>#REF!</v>
      </c>
      <c r="P60" s="160"/>
      <c r="Q60" s="160"/>
      <c r="R60" s="160"/>
      <c r="S60" s="161"/>
      <c r="T60" s="160"/>
      <c r="U60" s="160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</row>
    <row r="61" spans="1:54" hidden="1" x14ac:dyDescent="0.35"/>
    <row r="62" spans="1:54" hidden="1" x14ac:dyDescent="0.35">
      <c r="H62" s="130"/>
      <c r="I62" s="131"/>
      <c r="J62" s="130"/>
    </row>
    <row r="63" spans="1:54" hidden="1" x14ac:dyDescent="0.35">
      <c r="H63" s="130"/>
      <c r="I63" s="131"/>
      <c r="J63" s="130"/>
    </row>
    <row r="64" spans="1:54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J59:L59"/>
    <mergeCell ref="J60:L60"/>
    <mergeCell ref="C53:G53"/>
    <mergeCell ref="C54:G54"/>
    <mergeCell ref="B57:F57"/>
    <mergeCell ref="J57:L57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49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25" t="s">
        <v>123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1" ht="54" customHeight="1" x14ac:dyDescent="0.35">
      <c r="A2" s="327" t="s">
        <v>132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spans="1:21" ht="32.25" customHeight="1" x14ac:dyDescent="0.35">
      <c r="A3" s="329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</row>
    <row r="4" spans="1:21" s="108" customFormat="1" ht="43.5" customHeight="1" x14ac:dyDescent="0.25">
      <c r="A4" s="329" t="s">
        <v>122</v>
      </c>
      <c r="B4" s="332" t="s">
        <v>121</v>
      </c>
      <c r="C4" s="304" t="s">
        <v>131</v>
      </c>
      <c r="D4" s="307"/>
      <c r="E4" s="307"/>
      <c r="F4" s="307"/>
      <c r="G4" s="307"/>
      <c r="H4" s="307"/>
      <c r="I4" s="304" t="s">
        <v>130</v>
      </c>
      <c r="J4" s="307"/>
      <c r="K4" s="307"/>
      <c r="L4" s="307"/>
      <c r="M4" s="307"/>
      <c r="N4" s="307"/>
      <c r="O4" s="304" t="s">
        <v>129</v>
      </c>
      <c r="P4" s="307"/>
      <c r="Q4" s="307"/>
      <c r="R4" s="307"/>
      <c r="S4" s="307"/>
      <c r="T4" s="307"/>
      <c r="U4" s="179"/>
    </row>
    <row r="5" spans="1:21" s="108" customFormat="1" ht="54.75" customHeight="1" x14ac:dyDescent="0.25">
      <c r="A5" s="331"/>
      <c r="B5" s="333"/>
      <c r="C5" s="318" t="s">
        <v>6</v>
      </c>
      <c r="D5" s="316" t="s">
        <v>127</v>
      </c>
      <c r="E5" s="317"/>
      <c r="F5" s="316" t="s">
        <v>126</v>
      </c>
      <c r="G5" s="317"/>
      <c r="H5" s="318" t="s">
        <v>9</v>
      </c>
      <c r="I5" s="318" t="s">
        <v>6</v>
      </c>
      <c r="J5" s="316" t="s">
        <v>127</v>
      </c>
      <c r="K5" s="317"/>
      <c r="L5" s="316" t="s">
        <v>126</v>
      </c>
      <c r="M5" s="317"/>
      <c r="N5" s="318" t="s">
        <v>9</v>
      </c>
      <c r="O5" s="318" t="s">
        <v>6</v>
      </c>
      <c r="P5" s="316" t="s">
        <v>127</v>
      </c>
      <c r="Q5" s="317"/>
      <c r="R5" s="316" t="s">
        <v>126</v>
      </c>
      <c r="S5" s="317"/>
      <c r="T5" s="318" t="s">
        <v>9</v>
      </c>
      <c r="U5" s="332" t="s">
        <v>128</v>
      </c>
    </row>
    <row r="6" spans="1:21" s="108" customFormat="1" ht="38.25" customHeight="1" x14ac:dyDescent="0.25">
      <c r="A6" s="331"/>
      <c r="B6" s="334"/>
      <c r="C6" s="319"/>
      <c r="D6" s="172" t="s">
        <v>124</v>
      </c>
      <c r="E6" s="172" t="s">
        <v>125</v>
      </c>
      <c r="F6" s="172" t="s">
        <v>124</v>
      </c>
      <c r="G6" s="172" t="s">
        <v>125</v>
      </c>
      <c r="H6" s="319"/>
      <c r="I6" s="319"/>
      <c r="J6" s="172" t="s">
        <v>124</v>
      </c>
      <c r="K6" s="172" t="s">
        <v>125</v>
      </c>
      <c r="L6" s="172" t="s">
        <v>124</v>
      </c>
      <c r="M6" s="172" t="s">
        <v>125</v>
      </c>
      <c r="N6" s="319"/>
      <c r="O6" s="319"/>
      <c r="P6" s="172" t="s">
        <v>124</v>
      </c>
      <c r="Q6" s="172" t="s">
        <v>125</v>
      </c>
      <c r="R6" s="172" t="s">
        <v>124</v>
      </c>
      <c r="S6" s="172" t="s">
        <v>125</v>
      </c>
      <c r="T6" s="319"/>
      <c r="U6" s="334"/>
    </row>
    <row r="7" spans="1:21" ht="38.25" customHeight="1" x14ac:dyDescent="0.5">
      <c r="A7" s="171">
        <v>1</v>
      </c>
      <c r="B7" s="172" t="s">
        <v>78</v>
      </c>
      <c r="C7" s="174">
        <v>2176.6200000000008</v>
      </c>
      <c r="D7" s="174">
        <v>0</v>
      </c>
      <c r="E7" s="174">
        <v>0.9</v>
      </c>
      <c r="F7" s="174">
        <v>0</v>
      </c>
      <c r="G7" s="174">
        <v>14.58</v>
      </c>
      <c r="H7" s="174">
        <v>2176.6200000000008</v>
      </c>
      <c r="I7" s="174">
        <v>297.15999999999997</v>
      </c>
      <c r="J7" s="174">
        <v>0.21</v>
      </c>
      <c r="K7" s="174">
        <v>1.49</v>
      </c>
      <c r="L7" s="174">
        <v>0</v>
      </c>
      <c r="M7" s="174">
        <v>0</v>
      </c>
      <c r="N7" s="174">
        <v>297.36999999999995</v>
      </c>
      <c r="O7" s="175">
        <v>207.91000000000005</v>
      </c>
      <c r="P7" s="174">
        <v>0</v>
      </c>
      <c r="Q7" s="174">
        <v>10.28</v>
      </c>
      <c r="R7" s="174">
        <v>0</v>
      </c>
      <c r="S7" s="174">
        <v>0</v>
      </c>
      <c r="T7" s="175">
        <v>207.91000000000005</v>
      </c>
      <c r="U7" s="175">
        <v>2681.9000000000005</v>
      </c>
    </row>
    <row r="8" spans="1:21" ht="38.25" customHeight="1" x14ac:dyDescent="0.5">
      <c r="A8" s="171">
        <v>2</v>
      </c>
      <c r="B8" s="172" t="s">
        <v>79</v>
      </c>
      <c r="C8" s="174">
        <v>10.295</v>
      </c>
      <c r="D8" s="174">
        <v>0.03</v>
      </c>
      <c r="E8" s="174">
        <v>2.6449999999999996</v>
      </c>
      <c r="F8" s="174">
        <v>0</v>
      </c>
      <c r="G8" s="174">
        <v>0</v>
      </c>
      <c r="H8" s="174">
        <v>10.324999999999999</v>
      </c>
      <c r="I8" s="174">
        <v>30.777000000000001</v>
      </c>
      <c r="J8" s="174">
        <v>0.503</v>
      </c>
      <c r="K8" s="174">
        <v>8.51</v>
      </c>
      <c r="L8" s="174">
        <v>0</v>
      </c>
      <c r="M8" s="174">
        <v>0</v>
      </c>
      <c r="N8" s="174">
        <v>31.28</v>
      </c>
      <c r="O8" s="175">
        <v>164.56</v>
      </c>
      <c r="P8" s="174">
        <v>0</v>
      </c>
      <c r="Q8" s="174">
        <v>0.06</v>
      </c>
      <c r="R8" s="174">
        <v>0</v>
      </c>
      <c r="S8" s="174">
        <v>0</v>
      </c>
      <c r="T8" s="175">
        <v>164.56</v>
      </c>
      <c r="U8" s="175">
        <v>206.16500000000002</v>
      </c>
    </row>
    <row r="9" spans="1:21" ht="38.25" customHeight="1" x14ac:dyDescent="0.5">
      <c r="A9" s="171">
        <v>3</v>
      </c>
      <c r="B9" s="172" t="s">
        <v>80</v>
      </c>
      <c r="C9" s="174">
        <v>1250.3299999999997</v>
      </c>
      <c r="D9" s="174">
        <v>0</v>
      </c>
      <c r="E9" s="174">
        <v>0</v>
      </c>
      <c r="F9" s="174">
        <v>0</v>
      </c>
      <c r="G9" s="174">
        <v>56.8</v>
      </c>
      <c r="H9" s="174">
        <v>1250.3299999999997</v>
      </c>
      <c r="I9" s="174">
        <v>148.41400000000004</v>
      </c>
      <c r="J9" s="174">
        <v>0.6</v>
      </c>
      <c r="K9" s="174">
        <v>7.4309999999999992</v>
      </c>
      <c r="L9" s="174">
        <v>0</v>
      </c>
      <c r="M9" s="174">
        <v>0</v>
      </c>
      <c r="N9" s="174">
        <v>149.01400000000004</v>
      </c>
      <c r="O9" s="175">
        <v>141.44</v>
      </c>
      <c r="P9" s="174">
        <v>0</v>
      </c>
      <c r="Q9" s="174">
        <v>113.04000000000002</v>
      </c>
      <c r="R9" s="174">
        <v>0</v>
      </c>
      <c r="S9" s="174">
        <v>0</v>
      </c>
      <c r="T9" s="175">
        <v>141.44</v>
      </c>
      <c r="U9" s="175">
        <v>1540.7839999999999</v>
      </c>
    </row>
    <row r="10" spans="1:21" s="111" customFormat="1" ht="38.25" customHeight="1" x14ac:dyDescent="0.5">
      <c r="A10" s="171">
        <v>4</v>
      </c>
      <c r="B10" s="172" t="s">
        <v>81</v>
      </c>
      <c r="C10" s="174">
        <v>183.93</v>
      </c>
      <c r="D10" s="174">
        <v>0</v>
      </c>
      <c r="E10" s="174">
        <v>0</v>
      </c>
      <c r="F10" s="174">
        <v>0</v>
      </c>
      <c r="G10" s="174">
        <v>0</v>
      </c>
      <c r="H10" s="174">
        <v>183.93</v>
      </c>
      <c r="I10" s="174">
        <v>160.91000000000003</v>
      </c>
      <c r="J10" s="174">
        <v>0.86499999999999999</v>
      </c>
      <c r="K10" s="174">
        <v>2.375</v>
      </c>
      <c r="L10" s="174">
        <v>0</v>
      </c>
      <c r="M10" s="174">
        <v>0</v>
      </c>
      <c r="N10" s="174">
        <v>161.77500000000003</v>
      </c>
      <c r="O10" s="175">
        <v>409.47999999999996</v>
      </c>
      <c r="P10" s="174">
        <v>0</v>
      </c>
      <c r="Q10" s="174">
        <v>0.18</v>
      </c>
      <c r="R10" s="174">
        <v>0</v>
      </c>
      <c r="S10" s="174">
        <v>0</v>
      </c>
      <c r="T10" s="175">
        <v>409.47999999999996</v>
      </c>
      <c r="U10" s="175">
        <v>755.18499999999995</v>
      </c>
    </row>
    <row r="11" spans="1:21" s="111" customFormat="1" ht="38.25" customHeight="1" x14ac:dyDescent="0.5">
      <c r="A11" s="316" t="s">
        <v>82</v>
      </c>
      <c r="B11" s="317"/>
      <c r="C11" s="176">
        <v>3621.1750000000006</v>
      </c>
      <c r="D11" s="176">
        <v>0.03</v>
      </c>
      <c r="E11" s="176">
        <v>3.5449999999999995</v>
      </c>
      <c r="F11" s="176">
        <v>0</v>
      </c>
      <c r="G11" s="176">
        <v>71.38</v>
      </c>
      <c r="H11" s="176">
        <v>3621.2050000000004</v>
      </c>
      <c r="I11" s="176">
        <v>637.26099999999997</v>
      </c>
      <c r="J11" s="176">
        <v>2.1779999999999999</v>
      </c>
      <c r="K11" s="176">
        <v>19.805999999999997</v>
      </c>
      <c r="L11" s="176">
        <v>0</v>
      </c>
      <c r="M11" s="176">
        <v>0</v>
      </c>
      <c r="N11" s="176">
        <v>639.43900000000008</v>
      </c>
      <c r="O11" s="178">
        <v>923.3900000000001</v>
      </c>
      <c r="P11" s="176">
        <v>0</v>
      </c>
      <c r="Q11" s="176">
        <v>123.56000000000003</v>
      </c>
      <c r="R11" s="176">
        <v>0</v>
      </c>
      <c r="S11" s="176">
        <v>0</v>
      </c>
      <c r="T11" s="178">
        <v>923.3900000000001</v>
      </c>
      <c r="U11" s="176">
        <v>5184.0339999999997</v>
      </c>
    </row>
    <row r="12" spans="1:21" ht="38.25" customHeight="1" x14ac:dyDescent="0.5">
      <c r="A12" s="171">
        <v>4</v>
      </c>
      <c r="B12" s="172" t="s">
        <v>83</v>
      </c>
      <c r="C12" s="174">
        <v>1974.1999999999989</v>
      </c>
      <c r="D12" s="174">
        <v>0</v>
      </c>
      <c r="E12" s="174">
        <v>0.04</v>
      </c>
      <c r="F12" s="174">
        <v>0</v>
      </c>
      <c r="G12" s="174">
        <v>0</v>
      </c>
      <c r="H12" s="174">
        <v>1974.1999999999989</v>
      </c>
      <c r="I12" s="174">
        <v>122.07299999999998</v>
      </c>
      <c r="J12" s="174">
        <v>0.22</v>
      </c>
      <c r="K12" s="174">
        <v>5.4499999999999993</v>
      </c>
      <c r="L12" s="174">
        <v>0</v>
      </c>
      <c r="M12" s="174">
        <v>0</v>
      </c>
      <c r="N12" s="174">
        <v>122.29299999999998</v>
      </c>
      <c r="O12" s="175">
        <v>248.64</v>
      </c>
      <c r="P12" s="174">
        <v>0</v>
      </c>
      <c r="Q12" s="174">
        <v>0</v>
      </c>
      <c r="R12" s="174">
        <v>0</v>
      </c>
      <c r="S12" s="174">
        <v>0</v>
      </c>
      <c r="T12" s="175">
        <v>248.64</v>
      </c>
      <c r="U12" s="175">
        <v>2345.1329999999989</v>
      </c>
    </row>
    <row r="13" spans="1:21" ht="38.25" customHeight="1" x14ac:dyDescent="0.5">
      <c r="A13" s="171">
        <v>5</v>
      </c>
      <c r="B13" s="172" t="s">
        <v>84</v>
      </c>
      <c r="C13" s="174">
        <v>1014.7699999999998</v>
      </c>
      <c r="D13" s="174">
        <v>0</v>
      </c>
      <c r="E13" s="174">
        <v>0</v>
      </c>
      <c r="F13" s="174">
        <v>0</v>
      </c>
      <c r="G13" s="174">
        <v>0</v>
      </c>
      <c r="H13" s="174">
        <v>1014.7699999999998</v>
      </c>
      <c r="I13" s="174">
        <v>139.88400000000004</v>
      </c>
      <c r="J13" s="174">
        <v>1.05</v>
      </c>
      <c r="K13" s="174">
        <v>7.4300000000000006</v>
      </c>
      <c r="L13" s="174">
        <v>0</v>
      </c>
      <c r="M13" s="174">
        <v>0</v>
      </c>
      <c r="N13" s="174">
        <v>140.93400000000005</v>
      </c>
      <c r="O13" s="175">
        <v>85.32</v>
      </c>
      <c r="P13" s="174">
        <v>0</v>
      </c>
      <c r="Q13" s="174">
        <v>3.19</v>
      </c>
      <c r="R13" s="174">
        <v>0</v>
      </c>
      <c r="S13" s="174">
        <v>0</v>
      </c>
      <c r="T13" s="175">
        <v>85.32</v>
      </c>
      <c r="U13" s="175">
        <v>1241.0239999999997</v>
      </c>
    </row>
    <row r="14" spans="1:21" s="111" customFormat="1" ht="38.25" customHeight="1" x14ac:dyDescent="0.5">
      <c r="A14" s="171">
        <v>6</v>
      </c>
      <c r="B14" s="172" t="s">
        <v>85</v>
      </c>
      <c r="C14" s="174">
        <v>2182.1799999999994</v>
      </c>
      <c r="D14" s="174">
        <v>0</v>
      </c>
      <c r="E14" s="174">
        <v>0</v>
      </c>
      <c r="F14" s="174">
        <v>0</v>
      </c>
      <c r="G14" s="174">
        <v>227.29</v>
      </c>
      <c r="H14" s="174">
        <v>2182.1799999999994</v>
      </c>
      <c r="I14" s="174">
        <v>188.67699999999996</v>
      </c>
      <c r="J14" s="174">
        <v>3.3</v>
      </c>
      <c r="K14" s="174">
        <v>17.25</v>
      </c>
      <c r="L14" s="174">
        <v>0</v>
      </c>
      <c r="M14" s="174">
        <v>0</v>
      </c>
      <c r="N14" s="174">
        <v>191.97699999999998</v>
      </c>
      <c r="O14" s="175">
        <v>317.96999999999997</v>
      </c>
      <c r="P14" s="174">
        <v>0.19</v>
      </c>
      <c r="Q14" s="174">
        <v>227.98</v>
      </c>
      <c r="R14" s="174">
        <v>0</v>
      </c>
      <c r="S14" s="174">
        <v>65</v>
      </c>
      <c r="T14" s="175">
        <v>318.15999999999997</v>
      </c>
      <c r="U14" s="175">
        <v>2692.3169999999991</v>
      </c>
    </row>
    <row r="15" spans="1:21" s="111" customFormat="1" ht="38.25" customHeight="1" x14ac:dyDescent="0.5">
      <c r="A15" s="316" t="s">
        <v>86</v>
      </c>
      <c r="B15" s="317"/>
      <c r="C15" s="176">
        <v>5171.1499999999978</v>
      </c>
      <c r="D15" s="176">
        <v>0</v>
      </c>
      <c r="E15" s="176">
        <v>0.04</v>
      </c>
      <c r="F15" s="176">
        <v>0</v>
      </c>
      <c r="G15" s="176">
        <v>227.29</v>
      </c>
      <c r="H15" s="176">
        <v>5171.1499999999978</v>
      </c>
      <c r="I15" s="176">
        <v>450.63399999999996</v>
      </c>
      <c r="J15" s="176">
        <v>4.57</v>
      </c>
      <c r="K15" s="176">
        <v>30.13</v>
      </c>
      <c r="L15" s="176">
        <v>0</v>
      </c>
      <c r="M15" s="176">
        <v>0</v>
      </c>
      <c r="N15" s="176">
        <v>455.20400000000001</v>
      </c>
      <c r="O15" s="178">
        <v>651.92999999999995</v>
      </c>
      <c r="P15" s="176">
        <v>0.19</v>
      </c>
      <c r="Q15" s="176">
        <v>231.17</v>
      </c>
      <c r="R15" s="176">
        <v>0</v>
      </c>
      <c r="S15" s="176">
        <v>65</v>
      </c>
      <c r="T15" s="178">
        <v>652.11999999999989</v>
      </c>
      <c r="U15" s="176">
        <v>6278.4739999999974</v>
      </c>
    </row>
    <row r="16" spans="1:21" s="112" customFormat="1" ht="38.25" customHeight="1" x14ac:dyDescent="0.5">
      <c r="A16" s="171">
        <v>8</v>
      </c>
      <c r="B16" s="172" t="s">
        <v>88</v>
      </c>
      <c r="C16" s="174">
        <v>1926.9809999999993</v>
      </c>
      <c r="D16" s="174">
        <v>3.0150000000000001</v>
      </c>
      <c r="E16" s="174">
        <v>46.235000000000007</v>
      </c>
      <c r="F16" s="174">
        <v>12</v>
      </c>
      <c r="G16" s="174">
        <v>14.855</v>
      </c>
      <c r="H16" s="174">
        <v>1917.9959999999994</v>
      </c>
      <c r="I16" s="174">
        <v>65.149000000000029</v>
      </c>
      <c r="J16" s="174">
        <v>0.33</v>
      </c>
      <c r="K16" s="174">
        <v>1.7170000000000001</v>
      </c>
      <c r="L16" s="174">
        <v>0</v>
      </c>
      <c r="M16" s="174">
        <v>0</v>
      </c>
      <c r="N16" s="174">
        <v>65.479000000000028</v>
      </c>
      <c r="O16" s="175">
        <v>63.669000000000004</v>
      </c>
      <c r="P16" s="174">
        <v>13.04</v>
      </c>
      <c r="Q16" s="174">
        <v>18.809999999999999</v>
      </c>
      <c r="R16" s="174">
        <v>0</v>
      </c>
      <c r="S16" s="174">
        <v>0</v>
      </c>
      <c r="T16" s="175">
        <v>76.709000000000003</v>
      </c>
      <c r="U16" s="175">
        <v>2060.1839999999993</v>
      </c>
    </row>
    <row r="17" spans="1:21" ht="38.25" customHeight="1" x14ac:dyDescent="0.5">
      <c r="A17" s="171">
        <v>9</v>
      </c>
      <c r="B17" s="172" t="s">
        <v>120</v>
      </c>
      <c r="C17" s="174">
        <v>734.11399999999981</v>
      </c>
      <c r="D17" s="174">
        <v>0</v>
      </c>
      <c r="E17" s="174">
        <v>0.6</v>
      </c>
      <c r="F17" s="174">
        <v>0</v>
      </c>
      <c r="G17" s="174">
        <v>52.036999999999999</v>
      </c>
      <c r="H17" s="174">
        <v>734.11399999999981</v>
      </c>
      <c r="I17" s="174">
        <v>22.243999999999993</v>
      </c>
      <c r="J17" s="174">
        <v>0.10299999999999999</v>
      </c>
      <c r="K17" s="174">
        <v>1.2770000000000001</v>
      </c>
      <c r="L17" s="174">
        <v>0</v>
      </c>
      <c r="M17" s="174">
        <v>0</v>
      </c>
      <c r="N17" s="174">
        <v>22.346999999999994</v>
      </c>
      <c r="O17" s="175">
        <v>358.03099999999995</v>
      </c>
      <c r="P17" s="174">
        <v>0</v>
      </c>
      <c r="Q17" s="174">
        <v>76.916000000000011</v>
      </c>
      <c r="R17" s="174">
        <v>0</v>
      </c>
      <c r="S17" s="174">
        <v>0</v>
      </c>
      <c r="T17" s="175">
        <v>358.03099999999995</v>
      </c>
      <c r="U17" s="175">
        <v>1114.4919999999997</v>
      </c>
    </row>
    <row r="18" spans="1:21" s="111" customFormat="1" ht="38.25" customHeight="1" x14ac:dyDescent="0.5">
      <c r="A18" s="171">
        <v>10</v>
      </c>
      <c r="B18" s="172" t="s">
        <v>87</v>
      </c>
      <c r="C18" s="174">
        <v>826.90499999999952</v>
      </c>
      <c r="D18" s="174">
        <v>0.3</v>
      </c>
      <c r="E18" s="174">
        <v>2.8</v>
      </c>
      <c r="F18" s="174">
        <v>0</v>
      </c>
      <c r="G18" s="174">
        <v>0</v>
      </c>
      <c r="H18" s="174">
        <v>827.20499999999947</v>
      </c>
      <c r="I18" s="174">
        <v>36.024999999999991</v>
      </c>
      <c r="J18" s="177">
        <v>0.01</v>
      </c>
      <c r="K18" s="174">
        <v>2.585999999999999</v>
      </c>
      <c r="L18" s="174">
        <v>0</v>
      </c>
      <c r="M18" s="174">
        <v>0</v>
      </c>
      <c r="N18" s="174">
        <v>36.034999999999989</v>
      </c>
      <c r="O18" s="175">
        <v>59.058000000000007</v>
      </c>
      <c r="P18" s="174">
        <v>1.4</v>
      </c>
      <c r="Q18" s="174">
        <v>3.573</v>
      </c>
      <c r="R18" s="174">
        <v>0</v>
      </c>
      <c r="S18" s="174">
        <v>0</v>
      </c>
      <c r="T18" s="175">
        <v>60.458000000000006</v>
      </c>
      <c r="U18" s="175">
        <v>923.69799999999941</v>
      </c>
    </row>
    <row r="19" spans="1:21" s="111" customFormat="1" ht="38.25" customHeight="1" x14ac:dyDescent="0.5">
      <c r="A19" s="316" t="s">
        <v>89</v>
      </c>
      <c r="B19" s="317"/>
      <c r="C19" s="176">
        <v>3487.9999999999991</v>
      </c>
      <c r="D19" s="176">
        <v>3.3149999999999999</v>
      </c>
      <c r="E19" s="176">
        <v>49.635000000000005</v>
      </c>
      <c r="F19" s="176">
        <v>12</v>
      </c>
      <c r="G19" s="176">
        <v>66.891999999999996</v>
      </c>
      <c r="H19" s="176">
        <v>3479.3149999999987</v>
      </c>
      <c r="I19" s="176">
        <v>123.41800000000002</v>
      </c>
      <c r="J19" s="176">
        <v>0.443</v>
      </c>
      <c r="K19" s="176">
        <v>5.5799999999999992</v>
      </c>
      <c r="L19" s="176">
        <v>0</v>
      </c>
      <c r="M19" s="176">
        <v>0</v>
      </c>
      <c r="N19" s="176">
        <v>123.86100000000002</v>
      </c>
      <c r="O19" s="178">
        <v>480.75799999999992</v>
      </c>
      <c r="P19" s="176">
        <v>14.44</v>
      </c>
      <c r="Q19" s="176">
        <v>99.299000000000007</v>
      </c>
      <c r="R19" s="176">
        <v>0</v>
      </c>
      <c r="S19" s="176">
        <v>0</v>
      </c>
      <c r="T19" s="178">
        <v>495.19799999999998</v>
      </c>
      <c r="U19" s="176">
        <v>4098.373999999998</v>
      </c>
    </row>
    <row r="20" spans="1:21" ht="38.25" customHeight="1" x14ac:dyDescent="0.5">
      <c r="A20" s="171">
        <v>8</v>
      </c>
      <c r="B20" s="172" t="s">
        <v>91</v>
      </c>
      <c r="C20" s="174">
        <v>1535.4549999999997</v>
      </c>
      <c r="D20" s="174">
        <v>0.98499999999999999</v>
      </c>
      <c r="E20" s="174">
        <v>8.48</v>
      </c>
      <c r="F20" s="174">
        <v>127.8</v>
      </c>
      <c r="G20" s="174">
        <v>127.8</v>
      </c>
      <c r="H20" s="174">
        <v>1408.6399999999996</v>
      </c>
      <c r="I20" s="174">
        <v>144.404</v>
      </c>
      <c r="J20" s="174">
        <v>0.29099999999999998</v>
      </c>
      <c r="K20" s="174">
        <v>4.9850000000000012</v>
      </c>
      <c r="L20" s="174">
        <v>0</v>
      </c>
      <c r="M20" s="174">
        <v>0</v>
      </c>
      <c r="N20" s="174">
        <v>144.69499999999999</v>
      </c>
      <c r="O20" s="175">
        <v>209.74899999999997</v>
      </c>
      <c r="P20" s="174">
        <v>74.974999999999994</v>
      </c>
      <c r="Q20" s="174">
        <v>76.443999999999988</v>
      </c>
      <c r="R20" s="174">
        <v>0</v>
      </c>
      <c r="S20" s="174">
        <v>0</v>
      </c>
      <c r="T20" s="175">
        <v>284.72399999999993</v>
      </c>
      <c r="U20" s="175">
        <v>1838.0589999999995</v>
      </c>
    </row>
    <row r="21" spans="1:21" ht="38.25" customHeight="1" x14ac:dyDescent="0.5">
      <c r="A21" s="171">
        <v>9</v>
      </c>
      <c r="B21" s="172" t="s">
        <v>90</v>
      </c>
      <c r="C21" s="174">
        <v>898.61999999999989</v>
      </c>
      <c r="D21" s="174">
        <v>0</v>
      </c>
      <c r="E21" s="174">
        <v>0.05</v>
      </c>
      <c r="F21" s="174">
        <v>0</v>
      </c>
      <c r="G21" s="174">
        <v>0</v>
      </c>
      <c r="H21" s="174">
        <v>898.61999999999989</v>
      </c>
      <c r="I21" s="174">
        <v>46.292999999999999</v>
      </c>
      <c r="J21" s="174">
        <v>7.0000000000000007E-2</v>
      </c>
      <c r="K21" s="174">
        <v>0.76</v>
      </c>
      <c r="L21" s="174">
        <v>0</v>
      </c>
      <c r="M21" s="174">
        <v>0</v>
      </c>
      <c r="N21" s="174">
        <v>46.363</v>
      </c>
      <c r="O21" s="175">
        <v>151.93</v>
      </c>
      <c r="P21" s="174">
        <v>0</v>
      </c>
      <c r="Q21" s="174">
        <v>0</v>
      </c>
      <c r="R21" s="174">
        <v>0</v>
      </c>
      <c r="S21" s="174">
        <v>0</v>
      </c>
      <c r="T21" s="175">
        <v>151.93</v>
      </c>
      <c r="U21" s="175">
        <v>1096.913</v>
      </c>
    </row>
    <row r="22" spans="1:21" s="111" customFormat="1" ht="38.25" customHeight="1" x14ac:dyDescent="0.5">
      <c r="A22" s="171">
        <v>10</v>
      </c>
      <c r="B22" s="172" t="s">
        <v>92</v>
      </c>
      <c r="C22" s="174">
        <v>599.49999999999989</v>
      </c>
      <c r="D22" s="174">
        <v>0.06</v>
      </c>
      <c r="E22" s="174">
        <v>0.26</v>
      </c>
      <c r="F22" s="174">
        <v>0</v>
      </c>
      <c r="G22" s="174">
        <v>177.95</v>
      </c>
      <c r="H22" s="174">
        <v>599.55999999999983</v>
      </c>
      <c r="I22" s="174">
        <v>27.100000000000005</v>
      </c>
      <c r="J22" s="174">
        <v>0.02</v>
      </c>
      <c r="K22" s="174">
        <v>0.65000000000000013</v>
      </c>
      <c r="L22" s="174">
        <v>0</v>
      </c>
      <c r="M22" s="174">
        <v>0</v>
      </c>
      <c r="N22" s="174">
        <v>27.120000000000005</v>
      </c>
      <c r="O22" s="175">
        <v>291.01</v>
      </c>
      <c r="P22" s="174">
        <v>0</v>
      </c>
      <c r="Q22" s="174">
        <v>166.91</v>
      </c>
      <c r="R22" s="174">
        <v>0</v>
      </c>
      <c r="S22" s="174">
        <v>0</v>
      </c>
      <c r="T22" s="175">
        <v>291.01</v>
      </c>
      <c r="U22" s="175">
        <v>917.68999999999983</v>
      </c>
    </row>
    <row r="23" spans="1:21" s="111" customFormat="1" ht="38.25" customHeight="1" x14ac:dyDescent="0.5">
      <c r="A23" s="171">
        <v>11</v>
      </c>
      <c r="B23" s="172" t="s">
        <v>93</v>
      </c>
      <c r="C23" s="174">
        <v>1155.7550000000001</v>
      </c>
      <c r="D23" s="174">
        <v>1.331</v>
      </c>
      <c r="E23" s="174">
        <v>28.565999999999999</v>
      </c>
      <c r="F23" s="174">
        <v>0</v>
      </c>
      <c r="G23" s="174">
        <v>0</v>
      </c>
      <c r="H23" s="174">
        <v>1157.086</v>
      </c>
      <c r="I23" s="174">
        <v>10.169999999999996</v>
      </c>
      <c r="J23" s="174">
        <v>0</v>
      </c>
      <c r="K23" s="174">
        <v>1.0900000000000001</v>
      </c>
      <c r="L23" s="174">
        <v>0</v>
      </c>
      <c r="M23" s="174">
        <v>0</v>
      </c>
      <c r="N23" s="174">
        <v>10.169999999999996</v>
      </c>
      <c r="O23" s="175">
        <v>145.48999999999998</v>
      </c>
      <c r="P23" s="174">
        <v>0.08</v>
      </c>
      <c r="Q23" s="174">
        <v>0.8</v>
      </c>
      <c r="R23" s="174">
        <v>0</v>
      </c>
      <c r="S23" s="174">
        <v>0</v>
      </c>
      <c r="T23" s="175">
        <v>145.57</v>
      </c>
      <c r="U23" s="175">
        <v>1312.826</v>
      </c>
    </row>
    <row r="24" spans="1:21" s="111" customFormat="1" ht="38.25" customHeight="1" x14ac:dyDescent="0.5">
      <c r="A24" s="321" t="s">
        <v>94</v>
      </c>
      <c r="B24" s="321"/>
      <c r="C24" s="176">
        <v>4189.33</v>
      </c>
      <c r="D24" s="176">
        <v>2.3759999999999999</v>
      </c>
      <c r="E24" s="176">
        <v>37.356000000000002</v>
      </c>
      <c r="F24" s="176">
        <v>127.8</v>
      </c>
      <c r="G24" s="176">
        <v>305.75</v>
      </c>
      <c r="H24" s="176">
        <v>4063.905999999999</v>
      </c>
      <c r="I24" s="176">
        <v>227.96699999999998</v>
      </c>
      <c r="J24" s="176">
        <v>0.38100000000000001</v>
      </c>
      <c r="K24" s="176">
        <v>7.4850000000000012</v>
      </c>
      <c r="L24" s="176">
        <v>0</v>
      </c>
      <c r="M24" s="176">
        <v>0</v>
      </c>
      <c r="N24" s="176">
        <v>228.34799999999998</v>
      </c>
      <c r="O24" s="178">
        <v>798.17899999999997</v>
      </c>
      <c r="P24" s="176">
        <v>75.054999999999993</v>
      </c>
      <c r="Q24" s="176">
        <v>244.154</v>
      </c>
      <c r="R24" s="176">
        <v>0</v>
      </c>
      <c r="S24" s="176">
        <v>0</v>
      </c>
      <c r="T24" s="178">
        <v>873.23399999999992</v>
      </c>
      <c r="U24" s="176">
        <v>5165.4879999999994</v>
      </c>
    </row>
    <row r="25" spans="1:21" s="145" customFormat="1" ht="38.25" customHeight="1" x14ac:dyDescent="0.5">
      <c r="A25" s="322" t="s">
        <v>95</v>
      </c>
      <c r="B25" s="323"/>
      <c r="C25" s="176">
        <v>16469.654999999995</v>
      </c>
      <c r="D25" s="176">
        <v>5.7210000000000001</v>
      </c>
      <c r="E25" s="176">
        <v>90.576000000000022</v>
      </c>
      <c r="F25" s="176">
        <v>139.80000000000001</v>
      </c>
      <c r="G25" s="176">
        <v>671.31200000000001</v>
      </c>
      <c r="H25" s="176">
        <v>16335.575999999995</v>
      </c>
      <c r="I25" s="176">
        <v>1439.28</v>
      </c>
      <c r="J25" s="176">
        <v>7.5720000000000001</v>
      </c>
      <c r="K25" s="176">
        <v>63.000999999999998</v>
      </c>
      <c r="L25" s="176">
        <v>0</v>
      </c>
      <c r="M25" s="176">
        <v>0</v>
      </c>
      <c r="N25" s="176">
        <v>1446.8520000000001</v>
      </c>
      <c r="O25" s="178">
        <v>2854.2569999999996</v>
      </c>
      <c r="P25" s="176">
        <v>89.684999999999988</v>
      </c>
      <c r="Q25" s="176">
        <v>698.18299999999999</v>
      </c>
      <c r="R25" s="176">
        <v>0</v>
      </c>
      <c r="S25" s="176">
        <v>65</v>
      </c>
      <c r="T25" s="178">
        <v>2943.942</v>
      </c>
      <c r="U25" s="176">
        <v>20726.369999999995</v>
      </c>
    </row>
    <row r="26" spans="1:21" ht="38.25" customHeight="1" x14ac:dyDescent="0.5">
      <c r="A26" s="171">
        <v>15</v>
      </c>
      <c r="B26" s="172" t="s">
        <v>96</v>
      </c>
      <c r="C26" s="174">
        <v>11564.802</v>
      </c>
      <c r="D26" s="174">
        <v>7.7850000000000001</v>
      </c>
      <c r="E26" s="174">
        <v>184.92500000000001</v>
      </c>
      <c r="F26" s="174">
        <v>0</v>
      </c>
      <c r="G26" s="174">
        <v>0</v>
      </c>
      <c r="H26" s="174">
        <v>11572.587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5">
        <v>0</v>
      </c>
      <c r="P26" s="174">
        <v>0</v>
      </c>
      <c r="Q26" s="174">
        <v>0</v>
      </c>
      <c r="R26" s="174">
        <v>0</v>
      </c>
      <c r="S26" s="174">
        <v>0</v>
      </c>
      <c r="T26" s="175">
        <v>0</v>
      </c>
      <c r="U26" s="175">
        <v>11572.587</v>
      </c>
    </row>
    <row r="27" spans="1:21" s="111" customFormat="1" ht="38.25" customHeight="1" x14ac:dyDescent="0.5">
      <c r="A27" s="171">
        <v>16</v>
      </c>
      <c r="B27" s="173" t="s">
        <v>97</v>
      </c>
      <c r="C27" s="174">
        <v>10126.976999999995</v>
      </c>
      <c r="D27" s="174">
        <v>15.88</v>
      </c>
      <c r="E27" s="174">
        <v>212.47</v>
      </c>
      <c r="F27" s="174">
        <v>0</v>
      </c>
      <c r="G27" s="174">
        <v>2.6</v>
      </c>
      <c r="H27" s="174">
        <v>10142.856999999995</v>
      </c>
      <c r="I27" s="174">
        <v>328.83499999999992</v>
      </c>
      <c r="J27" s="174">
        <v>0.72</v>
      </c>
      <c r="K27" s="174">
        <v>14.540000000000001</v>
      </c>
      <c r="L27" s="174">
        <v>0</v>
      </c>
      <c r="M27" s="174">
        <v>0</v>
      </c>
      <c r="N27" s="174">
        <v>329.55499999999995</v>
      </c>
      <c r="O27" s="175">
        <v>74.960000000000008</v>
      </c>
      <c r="P27" s="174">
        <v>0</v>
      </c>
      <c r="Q27" s="174">
        <v>16.25</v>
      </c>
      <c r="R27" s="174">
        <v>0</v>
      </c>
      <c r="S27" s="174">
        <v>0</v>
      </c>
      <c r="T27" s="175">
        <v>74.960000000000008</v>
      </c>
      <c r="U27" s="175">
        <v>10547.371999999994</v>
      </c>
    </row>
    <row r="28" spans="1:21" s="111" customFormat="1" ht="38.25" customHeight="1" x14ac:dyDescent="0.5">
      <c r="A28" s="321" t="s">
        <v>98</v>
      </c>
      <c r="B28" s="321"/>
      <c r="C28" s="176">
        <v>21691.778999999995</v>
      </c>
      <c r="D28" s="176">
        <v>23.664999999999999</v>
      </c>
      <c r="E28" s="176">
        <v>397.39499999999998</v>
      </c>
      <c r="F28" s="176">
        <v>0</v>
      </c>
      <c r="G28" s="176">
        <v>2.6</v>
      </c>
      <c r="H28" s="176">
        <v>21715.443999999996</v>
      </c>
      <c r="I28" s="176">
        <v>328.83499999999992</v>
      </c>
      <c r="J28" s="176">
        <v>0.72</v>
      </c>
      <c r="K28" s="176">
        <v>14.540000000000001</v>
      </c>
      <c r="L28" s="176">
        <v>0</v>
      </c>
      <c r="M28" s="176">
        <v>0</v>
      </c>
      <c r="N28" s="176">
        <v>329.55499999999995</v>
      </c>
      <c r="O28" s="178">
        <v>74.960000000000008</v>
      </c>
      <c r="P28" s="176">
        <v>0</v>
      </c>
      <c r="Q28" s="176">
        <v>16.25</v>
      </c>
      <c r="R28" s="176">
        <v>0</v>
      </c>
      <c r="S28" s="176">
        <v>0</v>
      </c>
      <c r="T28" s="178">
        <v>74.960000000000008</v>
      </c>
      <c r="U28" s="176">
        <v>22119.958999999995</v>
      </c>
    </row>
    <row r="29" spans="1:21" ht="38.25" customHeight="1" x14ac:dyDescent="0.5">
      <c r="A29" s="171">
        <v>17</v>
      </c>
      <c r="B29" s="172" t="s">
        <v>99</v>
      </c>
      <c r="C29" s="174">
        <v>6967.4270000000006</v>
      </c>
      <c r="D29" s="174">
        <v>3.66</v>
      </c>
      <c r="E29" s="174">
        <v>60.974999999999994</v>
      </c>
      <c r="F29" s="174">
        <v>0</v>
      </c>
      <c r="G29" s="174">
        <v>0</v>
      </c>
      <c r="H29" s="174">
        <v>6971.0870000000004</v>
      </c>
      <c r="I29" s="174">
        <v>3.5700000000000003</v>
      </c>
      <c r="J29" s="174">
        <v>0</v>
      </c>
      <c r="K29" s="174">
        <v>0.05</v>
      </c>
      <c r="L29" s="174">
        <v>0</v>
      </c>
      <c r="M29" s="174">
        <v>0</v>
      </c>
      <c r="N29" s="174">
        <v>3.5700000000000003</v>
      </c>
      <c r="O29" s="175">
        <v>47.709999999999994</v>
      </c>
      <c r="P29" s="174">
        <v>0.09</v>
      </c>
      <c r="Q29" s="174">
        <v>1.08</v>
      </c>
      <c r="R29" s="174">
        <v>0</v>
      </c>
      <c r="S29" s="174">
        <v>0</v>
      </c>
      <c r="T29" s="175">
        <v>47.8</v>
      </c>
      <c r="U29" s="175">
        <v>7022.4570000000003</v>
      </c>
    </row>
    <row r="30" spans="1:21" ht="38.25" customHeight="1" x14ac:dyDescent="0.5">
      <c r="A30" s="171">
        <v>18</v>
      </c>
      <c r="B30" s="172" t="s">
        <v>100</v>
      </c>
      <c r="C30" s="174">
        <v>471.43399999999997</v>
      </c>
      <c r="D30" s="174">
        <v>3.9</v>
      </c>
      <c r="E30" s="174">
        <v>97.594999999999999</v>
      </c>
      <c r="F30" s="174">
        <v>0</v>
      </c>
      <c r="G30" s="174">
        <v>0</v>
      </c>
      <c r="H30" s="174">
        <v>475.33399999999995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5">
        <v>0.22</v>
      </c>
      <c r="P30" s="174">
        <v>0</v>
      </c>
      <c r="Q30" s="174">
        <v>0.22</v>
      </c>
      <c r="R30" s="174">
        <v>0</v>
      </c>
      <c r="S30" s="174">
        <v>0</v>
      </c>
      <c r="T30" s="175">
        <v>0.22</v>
      </c>
      <c r="U30" s="175">
        <v>475.55399999999997</v>
      </c>
    </row>
    <row r="31" spans="1:21" s="111" customFormat="1" ht="38.25" customHeight="1" x14ac:dyDescent="0.5">
      <c r="A31" s="171">
        <v>19</v>
      </c>
      <c r="B31" s="172" t="s">
        <v>101</v>
      </c>
      <c r="C31" s="174">
        <v>5467.7849999999999</v>
      </c>
      <c r="D31" s="174">
        <v>1.97</v>
      </c>
      <c r="E31" s="174">
        <v>15.406000000000002</v>
      </c>
      <c r="F31" s="174">
        <v>0</v>
      </c>
      <c r="G31" s="174">
        <v>0</v>
      </c>
      <c r="H31" s="174">
        <v>5469.7550000000001</v>
      </c>
      <c r="I31" s="174">
        <v>32.010000000000005</v>
      </c>
      <c r="J31" s="174">
        <v>0</v>
      </c>
      <c r="K31" s="174">
        <v>1</v>
      </c>
      <c r="L31" s="174">
        <v>0</v>
      </c>
      <c r="M31" s="174">
        <v>0</v>
      </c>
      <c r="N31" s="174">
        <v>32.010000000000005</v>
      </c>
      <c r="O31" s="175">
        <v>48.29</v>
      </c>
      <c r="P31" s="174">
        <v>0</v>
      </c>
      <c r="Q31" s="174">
        <v>0</v>
      </c>
      <c r="R31" s="174">
        <v>0</v>
      </c>
      <c r="S31" s="174">
        <v>0</v>
      </c>
      <c r="T31" s="175">
        <v>48.29</v>
      </c>
      <c r="U31" s="175">
        <v>5550.0550000000003</v>
      </c>
    </row>
    <row r="32" spans="1:21" ht="38.25" customHeight="1" x14ac:dyDescent="0.5">
      <c r="A32" s="171">
        <v>20</v>
      </c>
      <c r="B32" s="172" t="s">
        <v>102</v>
      </c>
      <c r="C32" s="174">
        <v>4470.9469999999992</v>
      </c>
      <c r="D32" s="174">
        <v>7.7910000000000004</v>
      </c>
      <c r="E32" s="174">
        <v>73.338999999999999</v>
      </c>
      <c r="F32" s="174">
        <v>0</v>
      </c>
      <c r="G32" s="174">
        <v>0</v>
      </c>
      <c r="H32" s="174">
        <v>4478.7379999999994</v>
      </c>
      <c r="I32" s="174">
        <v>57.740000000000009</v>
      </c>
      <c r="J32" s="174">
        <v>0.12</v>
      </c>
      <c r="K32" s="174">
        <v>6.3800000000000008</v>
      </c>
      <c r="L32" s="174">
        <v>0</v>
      </c>
      <c r="M32" s="174">
        <v>0</v>
      </c>
      <c r="N32" s="174">
        <v>57.860000000000007</v>
      </c>
      <c r="O32" s="175">
        <v>266.54999999999995</v>
      </c>
      <c r="P32" s="174">
        <v>0</v>
      </c>
      <c r="Q32" s="174">
        <v>0</v>
      </c>
      <c r="R32" s="174">
        <v>0</v>
      </c>
      <c r="S32" s="174">
        <v>0</v>
      </c>
      <c r="T32" s="175">
        <v>266.54999999999995</v>
      </c>
      <c r="U32" s="175">
        <v>4803.1479999999992</v>
      </c>
    </row>
    <row r="33" spans="1:21" s="111" customFormat="1" ht="38.25" customHeight="1" x14ac:dyDescent="0.5">
      <c r="A33" s="321" t="s">
        <v>99</v>
      </c>
      <c r="B33" s="321"/>
      <c r="C33" s="176">
        <v>17377.593000000001</v>
      </c>
      <c r="D33" s="176">
        <v>17.321000000000002</v>
      </c>
      <c r="E33" s="176">
        <v>247.315</v>
      </c>
      <c r="F33" s="176">
        <v>0</v>
      </c>
      <c r="G33" s="176">
        <v>0</v>
      </c>
      <c r="H33" s="176">
        <v>17394.913999999997</v>
      </c>
      <c r="I33" s="176">
        <v>93.320000000000022</v>
      </c>
      <c r="J33" s="176">
        <v>0.12</v>
      </c>
      <c r="K33" s="176">
        <v>7.4300000000000006</v>
      </c>
      <c r="L33" s="176">
        <v>0</v>
      </c>
      <c r="M33" s="176">
        <v>0</v>
      </c>
      <c r="N33" s="176">
        <v>93.440000000000012</v>
      </c>
      <c r="O33" s="178">
        <v>362.77</v>
      </c>
      <c r="P33" s="176">
        <v>0.09</v>
      </c>
      <c r="Q33" s="176">
        <v>1.3</v>
      </c>
      <c r="R33" s="176">
        <v>0</v>
      </c>
      <c r="S33" s="176">
        <v>0</v>
      </c>
      <c r="T33" s="178">
        <v>362.85999999999996</v>
      </c>
      <c r="U33" s="176">
        <v>17851.214</v>
      </c>
    </row>
    <row r="34" spans="1:21" ht="38.25" customHeight="1" x14ac:dyDescent="0.5">
      <c r="A34" s="171">
        <v>21</v>
      </c>
      <c r="B34" s="172" t="s">
        <v>103</v>
      </c>
      <c r="C34" s="174">
        <v>5800.84</v>
      </c>
      <c r="D34" s="174">
        <v>0.59</v>
      </c>
      <c r="E34" s="174">
        <v>44.220000000000006</v>
      </c>
      <c r="F34" s="174">
        <v>0</v>
      </c>
      <c r="G34" s="174">
        <v>10.19</v>
      </c>
      <c r="H34" s="174">
        <v>5801.43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5">
        <v>0</v>
      </c>
      <c r="P34" s="174">
        <v>0</v>
      </c>
      <c r="Q34" s="174">
        <v>0</v>
      </c>
      <c r="R34" s="174">
        <v>0</v>
      </c>
      <c r="S34" s="174">
        <v>0</v>
      </c>
      <c r="T34" s="175">
        <v>0</v>
      </c>
      <c r="U34" s="175">
        <v>5801.43</v>
      </c>
    </row>
    <row r="35" spans="1:21" ht="38.25" customHeight="1" x14ac:dyDescent="0.5">
      <c r="A35" s="171">
        <v>22</v>
      </c>
      <c r="B35" s="172" t="s">
        <v>104</v>
      </c>
      <c r="C35" s="174">
        <v>4503.9449999999997</v>
      </c>
      <c r="D35" s="174">
        <v>4.49</v>
      </c>
      <c r="E35" s="174">
        <v>79.33</v>
      </c>
      <c r="F35" s="174">
        <v>0</v>
      </c>
      <c r="G35" s="174">
        <v>7.11</v>
      </c>
      <c r="H35" s="174">
        <v>4508.4349999999995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5">
        <v>16.43</v>
      </c>
      <c r="P35" s="174">
        <v>0</v>
      </c>
      <c r="Q35" s="174">
        <v>16.43</v>
      </c>
      <c r="R35" s="174">
        <v>0</v>
      </c>
      <c r="S35" s="174">
        <v>0</v>
      </c>
      <c r="T35" s="175">
        <v>16.43</v>
      </c>
      <c r="U35" s="175">
        <v>4524.8649999999998</v>
      </c>
    </row>
    <row r="36" spans="1:21" s="111" customFormat="1" ht="38.25" customHeight="1" x14ac:dyDescent="0.5">
      <c r="A36" s="171">
        <v>23</v>
      </c>
      <c r="B36" s="172" t="s">
        <v>105</v>
      </c>
      <c r="C36" s="174">
        <v>5693.99</v>
      </c>
      <c r="D36" s="174">
        <v>4.4800000000000004</v>
      </c>
      <c r="E36" s="174">
        <v>19.16</v>
      </c>
      <c r="F36" s="174">
        <v>0</v>
      </c>
      <c r="G36" s="174">
        <v>0</v>
      </c>
      <c r="H36" s="174">
        <v>5698.4699999999993</v>
      </c>
      <c r="I36" s="174">
        <v>6.33</v>
      </c>
      <c r="J36" s="174">
        <v>0</v>
      </c>
      <c r="K36" s="174">
        <v>0</v>
      </c>
      <c r="L36" s="174">
        <v>0</v>
      </c>
      <c r="M36" s="174">
        <v>0</v>
      </c>
      <c r="N36" s="174">
        <v>6.33</v>
      </c>
      <c r="O36" s="175">
        <v>0</v>
      </c>
      <c r="P36" s="174">
        <v>0</v>
      </c>
      <c r="Q36" s="174">
        <v>0</v>
      </c>
      <c r="R36" s="174">
        <v>0</v>
      </c>
      <c r="S36" s="174">
        <v>0</v>
      </c>
      <c r="T36" s="175">
        <v>0</v>
      </c>
      <c r="U36" s="175">
        <v>5704.7999999999993</v>
      </c>
    </row>
    <row r="37" spans="1:21" s="111" customFormat="1" ht="38.25" customHeight="1" x14ac:dyDescent="0.5">
      <c r="A37" s="171">
        <v>24</v>
      </c>
      <c r="B37" s="172" t="s">
        <v>106</v>
      </c>
      <c r="C37" s="174">
        <v>6976.3599999999988</v>
      </c>
      <c r="D37" s="174">
        <v>0.14000000000000001</v>
      </c>
      <c r="E37" s="174">
        <v>22.94</v>
      </c>
      <c r="F37" s="174">
        <v>0</v>
      </c>
      <c r="G37" s="174">
        <v>0</v>
      </c>
      <c r="H37" s="174">
        <v>6976.4999999999991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5">
        <v>0</v>
      </c>
      <c r="P37" s="174">
        <v>0</v>
      </c>
      <c r="Q37" s="174">
        <v>0</v>
      </c>
      <c r="R37" s="174">
        <v>0</v>
      </c>
      <c r="S37" s="174">
        <v>0</v>
      </c>
      <c r="T37" s="175">
        <v>0</v>
      </c>
      <c r="U37" s="175">
        <v>6976.4999999999991</v>
      </c>
    </row>
    <row r="38" spans="1:21" s="111" customFormat="1" ht="38.25" customHeight="1" x14ac:dyDescent="0.5">
      <c r="A38" s="321" t="s">
        <v>107</v>
      </c>
      <c r="B38" s="321"/>
      <c r="C38" s="176">
        <v>22975.134999999998</v>
      </c>
      <c r="D38" s="176">
        <v>9.7000000000000011</v>
      </c>
      <c r="E38" s="176">
        <v>165.65</v>
      </c>
      <c r="F38" s="176">
        <v>0</v>
      </c>
      <c r="G38" s="176">
        <v>17.3</v>
      </c>
      <c r="H38" s="176">
        <v>22984.834999999999</v>
      </c>
      <c r="I38" s="176">
        <v>6.33</v>
      </c>
      <c r="J38" s="176">
        <v>0</v>
      </c>
      <c r="K38" s="176">
        <v>0</v>
      </c>
      <c r="L38" s="176">
        <v>0</v>
      </c>
      <c r="M38" s="176">
        <v>0</v>
      </c>
      <c r="N38" s="176">
        <v>6.33</v>
      </c>
      <c r="O38" s="178">
        <v>16.43</v>
      </c>
      <c r="P38" s="176">
        <v>0</v>
      </c>
      <c r="Q38" s="176">
        <v>16.43</v>
      </c>
      <c r="R38" s="176">
        <v>0</v>
      </c>
      <c r="S38" s="176">
        <v>0</v>
      </c>
      <c r="T38" s="178">
        <v>16.43</v>
      </c>
      <c r="U38" s="176">
        <v>23007.594999999998</v>
      </c>
    </row>
    <row r="39" spans="1:21" s="145" customFormat="1" ht="38.25" customHeight="1" x14ac:dyDescent="0.5">
      <c r="A39" s="324" t="s">
        <v>108</v>
      </c>
      <c r="B39" s="324"/>
      <c r="C39" s="176">
        <v>62044.506999999998</v>
      </c>
      <c r="D39" s="176">
        <v>50.686</v>
      </c>
      <c r="E39" s="176">
        <v>810.36</v>
      </c>
      <c r="F39" s="176">
        <v>0</v>
      </c>
      <c r="G39" s="176">
        <v>19.900000000000002</v>
      </c>
      <c r="H39" s="176">
        <v>62095.192999999992</v>
      </c>
      <c r="I39" s="176">
        <v>428.48499999999996</v>
      </c>
      <c r="J39" s="176">
        <v>0.84</v>
      </c>
      <c r="K39" s="176">
        <v>21.970000000000002</v>
      </c>
      <c r="L39" s="176">
        <v>0</v>
      </c>
      <c r="M39" s="176">
        <v>0</v>
      </c>
      <c r="N39" s="176">
        <v>429.32499999999993</v>
      </c>
      <c r="O39" s="178">
        <v>454.15999999999997</v>
      </c>
      <c r="P39" s="176">
        <v>0.09</v>
      </c>
      <c r="Q39" s="176">
        <v>33.980000000000004</v>
      </c>
      <c r="R39" s="176">
        <v>0</v>
      </c>
      <c r="S39" s="176">
        <v>0</v>
      </c>
      <c r="T39" s="178">
        <v>454.25</v>
      </c>
      <c r="U39" s="176">
        <v>62978.767999999989</v>
      </c>
    </row>
    <row r="40" spans="1:21" ht="38.25" customHeight="1" x14ac:dyDescent="0.5">
      <c r="A40" s="171">
        <v>25</v>
      </c>
      <c r="B40" s="172" t="s">
        <v>109</v>
      </c>
      <c r="C40" s="174">
        <v>14939.865000000003</v>
      </c>
      <c r="D40" s="174">
        <v>14.64</v>
      </c>
      <c r="E40" s="174">
        <v>167.89</v>
      </c>
      <c r="F40" s="174">
        <v>0</v>
      </c>
      <c r="G40" s="174">
        <v>0</v>
      </c>
      <c r="H40" s="174">
        <v>14954.505000000003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5">
        <v>0</v>
      </c>
      <c r="P40" s="174">
        <v>0</v>
      </c>
      <c r="Q40" s="174">
        <v>0</v>
      </c>
      <c r="R40" s="174">
        <v>0</v>
      </c>
      <c r="S40" s="174">
        <v>0</v>
      </c>
      <c r="T40" s="175">
        <v>0</v>
      </c>
      <c r="U40" s="175">
        <v>14954.505000000003</v>
      </c>
    </row>
    <row r="41" spans="1:21" ht="38.25" customHeight="1" x14ac:dyDescent="0.5">
      <c r="A41" s="171">
        <v>26</v>
      </c>
      <c r="B41" s="172" t="s">
        <v>110</v>
      </c>
      <c r="C41" s="174">
        <v>9647.1909999999916</v>
      </c>
      <c r="D41" s="174">
        <v>2.02</v>
      </c>
      <c r="E41" s="174">
        <v>73.66</v>
      </c>
      <c r="F41" s="174">
        <v>0</v>
      </c>
      <c r="G41" s="174">
        <v>0</v>
      </c>
      <c r="H41" s="174">
        <v>9649.2109999999921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5">
        <v>0</v>
      </c>
      <c r="P41" s="174">
        <v>0</v>
      </c>
      <c r="Q41" s="174">
        <v>0</v>
      </c>
      <c r="R41" s="174">
        <v>0</v>
      </c>
      <c r="S41" s="174">
        <v>0</v>
      </c>
      <c r="T41" s="175">
        <v>0</v>
      </c>
      <c r="U41" s="175">
        <v>9649.2109999999921</v>
      </c>
    </row>
    <row r="42" spans="1:21" s="111" customFormat="1" ht="38.25" customHeight="1" x14ac:dyDescent="0.5">
      <c r="A42" s="171">
        <v>27</v>
      </c>
      <c r="B42" s="172" t="s">
        <v>111</v>
      </c>
      <c r="C42" s="174">
        <v>23474.338000000003</v>
      </c>
      <c r="D42" s="174">
        <v>35.57</v>
      </c>
      <c r="E42" s="174">
        <v>135.26</v>
      </c>
      <c r="F42" s="174">
        <v>0</v>
      </c>
      <c r="G42" s="174">
        <v>0</v>
      </c>
      <c r="H42" s="174">
        <v>23509.908000000003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5">
        <v>0</v>
      </c>
      <c r="P42" s="174">
        <v>0</v>
      </c>
      <c r="Q42" s="174">
        <v>0</v>
      </c>
      <c r="R42" s="174">
        <v>0</v>
      </c>
      <c r="S42" s="174">
        <v>0</v>
      </c>
      <c r="T42" s="175">
        <v>0</v>
      </c>
      <c r="U42" s="175">
        <v>23509.908000000003</v>
      </c>
    </row>
    <row r="43" spans="1:21" ht="38.25" customHeight="1" x14ac:dyDescent="0.5">
      <c r="A43" s="171">
        <v>28</v>
      </c>
      <c r="B43" s="172" t="s">
        <v>112</v>
      </c>
      <c r="C43" s="174">
        <v>338.95800000000003</v>
      </c>
      <c r="D43" s="174">
        <v>12.61</v>
      </c>
      <c r="E43" s="174">
        <v>139.40000000000003</v>
      </c>
      <c r="F43" s="174">
        <v>0</v>
      </c>
      <c r="G43" s="174">
        <v>0</v>
      </c>
      <c r="H43" s="174">
        <v>351.56800000000004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5">
        <v>0</v>
      </c>
      <c r="P43" s="174">
        <v>0</v>
      </c>
      <c r="Q43" s="174">
        <v>0</v>
      </c>
      <c r="R43" s="174">
        <v>0</v>
      </c>
      <c r="S43" s="174">
        <v>0</v>
      </c>
      <c r="T43" s="175">
        <v>0</v>
      </c>
      <c r="U43" s="175">
        <v>351.56800000000004</v>
      </c>
    </row>
    <row r="44" spans="1:21" s="111" customFormat="1" ht="38.25" customHeight="1" x14ac:dyDescent="0.5">
      <c r="A44" s="321" t="s">
        <v>109</v>
      </c>
      <c r="B44" s="321"/>
      <c r="C44" s="176">
        <v>48400.351999999999</v>
      </c>
      <c r="D44" s="176">
        <v>64.84</v>
      </c>
      <c r="E44" s="176">
        <v>516.21</v>
      </c>
      <c r="F44" s="176">
        <v>0</v>
      </c>
      <c r="G44" s="176">
        <v>0</v>
      </c>
      <c r="H44" s="176">
        <v>48465.191999999995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8">
        <v>0</v>
      </c>
      <c r="P44" s="176">
        <v>0</v>
      </c>
      <c r="Q44" s="176">
        <v>0</v>
      </c>
      <c r="R44" s="176">
        <v>0</v>
      </c>
      <c r="S44" s="176">
        <v>0</v>
      </c>
      <c r="T44" s="178">
        <v>0</v>
      </c>
      <c r="U44" s="176">
        <v>48465.191999999995</v>
      </c>
    </row>
    <row r="45" spans="1:21" ht="38.25" customHeight="1" x14ac:dyDescent="0.5">
      <c r="A45" s="171">
        <v>29</v>
      </c>
      <c r="B45" s="172" t="s">
        <v>113</v>
      </c>
      <c r="C45" s="174">
        <v>14217.93</v>
      </c>
      <c r="D45" s="174">
        <v>9</v>
      </c>
      <c r="E45" s="174">
        <v>130.57999999999998</v>
      </c>
      <c r="F45" s="174">
        <v>0</v>
      </c>
      <c r="G45" s="174">
        <v>0</v>
      </c>
      <c r="H45" s="174">
        <v>14226.93</v>
      </c>
      <c r="I45" s="174">
        <v>0.51</v>
      </c>
      <c r="J45" s="174">
        <v>0</v>
      </c>
      <c r="K45" s="174">
        <v>0.03</v>
      </c>
      <c r="L45" s="174">
        <v>0</v>
      </c>
      <c r="M45" s="174">
        <v>0</v>
      </c>
      <c r="N45" s="174">
        <v>0.51</v>
      </c>
      <c r="O45" s="175">
        <v>0</v>
      </c>
      <c r="P45" s="174">
        <v>0</v>
      </c>
      <c r="Q45" s="174">
        <v>0</v>
      </c>
      <c r="R45" s="174">
        <v>0</v>
      </c>
      <c r="S45" s="174">
        <v>0</v>
      </c>
      <c r="T45" s="175">
        <v>0</v>
      </c>
      <c r="U45" s="175">
        <v>14227.44</v>
      </c>
    </row>
    <row r="46" spans="1:21" ht="38.25" customHeight="1" x14ac:dyDescent="0.5">
      <c r="A46" s="171">
        <v>30</v>
      </c>
      <c r="B46" s="172" t="s">
        <v>114</v>
      </c>
      <c r="C46" s="174">
        <v>7151.420000000001</v>
      </c>
      <c r="D46" s="174">
        <v>16.309999999999999</v>
      </c>
      <c r="E46" s="174">
        <v>421.64</v>
      </c>
      <c r="F46" s="174">
        <v>0</v>
      </c>
      <c r="G46" s="174">
        <v>0</v>
      </c>
      <c r="H46" s="174">
        <v>7167.7300000000014</v>
      </c>
      <c r="I46" s="174">
        <v>0.24</v>
      </c>
      <c r="J46" s="174">
        <v>0</v>
      </c>
      <c r="K46" s="174">
        <v>0</v>
      </c>
      <c r="L46" s="174">
        <v>0</v>
      </c>
      <c r="M46" s="174">
        <v>0</v>
      </c>
      <c r="N46" s="174">
        <v>0.24</v>
      </c>
      <c r="O46" s="175">
        <v>0</v>
      </c>
      <c r="P46" s="174">
        <v>0</v>
      </c>
      <c r="Q46" s="174">
        <v>0</v>
      </c>
      <c r="R46" s="174">
        <v>0</v>
      </c>
      <c r="S46" s="174">
        <v>0</v>
      </c>
      <c r="T46" s="175">
        <v>0</v>
      </c>
      <c r="U46" s="175">
        <v>7167.9700000000012</v>
      </c>
    </row>
    <row r="47" spans="1:21" s="111" customFormat="1" ht="38.25" customHeight="1" x14ac:dyDescent="0.5">
      <c r="A47" s="171">
        <v>31</v>
      </c>
      <c r="B47" s="172" t="s">
        <v>115</v>
      </c>
      <c r="C47" s="174">
        <v>12237.540000000005</v>
      </c>
      <c r="D47" s="174">
        <v>3</v>
      </c>
      <c r="E47" s="174">
        <v>146.54</v>
      </c>
      <c r="F47" s="174">
        <v>0</v>
      </c>
      <c r="G47" s="174">
        <v>0</v>
      </c>
      <c r="H47" s="174">
        <v>12240.540000000005</v>
      </c>
      <c r="I47" s="174">
        <v>5.34</v>
      </c>
      <c r="J47" s="174">
        <v>0</v>
      </c>
      <c r="K47" s="174">
        <v>0</v>
      </c>
      <c r="L47" s="174">
        <v>0</v>
      </c>
      <c r="M47" s="174">
        <v>0</v>
      </c>
      <c r="N47" s="174">
        <v>5.34</v>
      </c>
      <c r="O47" s="175">
        <v>46.550000000000004</v>
      </c>
      <c r="P47" s="174">
        <v>0</v>
      </c>
      <c r="Q47" s="174">
        <v>43.88</v>
      </c>
      <c r="R47" s="174">
        <v>0</v>
      </c>
      <c r="S47" s="174">
        <v>0</v>
      </c>
      <c r="T47" s="175">
        <v>46.550000000000004</v>
      </c>
      <c r="U47" s="175">
        <v>12292.430000000004</v>
      </c>
    </row>
    <row r="48" spans="1:21" s="111" customFormat="1" ht="38.25" customHeight="1" x14ac:dyDescent="0.5">
      <c r="A48" s="171">
        <v>32</v>
      </c>
      <c r="B48" s="172" t="s">
        <v>116</v>
      </c>
      <c r="C48" s="174">
        <v>11081.217000000004</v>
      </c>
      <c r="D48" s="174">
        <v>4.7</v>
      </c>
      <c r="E48" s="174">
        <v>148.95299999999997</v>
      </c>
      <c r="F48" s="174">
        <v>0</v>
      </c>
      <c r="G48" s="174">
        <v>0</v>
      </c>
      <c r="H48" s="174">
        <v>11085.917000000005</v>
      </c>
      <c r="I48" s="174">
        <v>6.2</v>
      </c>
      <c r="J48" s="174">
        <v>0</v>
      </c>
      <c r="K48" s="174">
        <v>0</v>
      </c>
      <c r="L48" s="174">
        <v>0</v>
      </c>
      <c r="M48" s="174">
        <v>0</v>
      </c>
      <c r="N48" s="174">
        <v>6.2</v>
      </c>
      <c r="O48" s="175">
        <v>0</v>
      </c>
      <c r="P48" s="174">
        <v>0</v>
      </c>
      <c r="Q48" s="174">
        <v>0</v>
      </c>
      <c r="R48" s="174">
        <v>0</v>
      </c>
      <c r="S48" s="174">
        <v>0</v>
      </c>
      <c r="T48" s="175">
        <v>0</v>
      </c>
      <c r="U48" s="175">
        <v>11092.117000000006</v>
      </c>
    </row>
    <row r="49" spans="1:21" s="111" customFormat="1" ht="38.25" customHeight="1" x14ac:dyDescent="0.5">
      <c r="A49" s="321" t="s">
        <v>117</v>
      </c>
      <c r="B49" s="321"/>
      <c r="C49" s="176">
        <v>44688.107000000011</v>
      </c>
      <c r="D49" s="176">
        <v>33.01</v>
      </c>
      <c r="E49" s="176">
        <v>847.71299999999997</v>
      </c>
      <c r="F49" s="176">
        <v>0</v>
      </c>
      <c r="G49" s="176">
        <v>0</v>
      </c>
      <c r="H49" s="176">
        <v>44721.117000000013</v>
      </c>
      <c r="I49" s="176">
        <v>12.29</v>
      </c>
      <c r="J49" s="176">
        <v>0</v>
      </c>
      <c r="K49" s="176">
        <v>0.03</v>
      </c>
      <c r="L49" s="176">
        <v>0</v>
      </c>
      <c r="M49" s="176">
        <v>0</v>
      </c>
      <c r="N49" s="176">
        <v>12.29</v>
      </c>
      <c r="O49" s="178">
        <v>46.550000000000004</v>
      </c>
      <c r="P49" s="176">
        <v>0</v>
      </c>
      <c r="Q49" s="176">
        <v>43.88</v>
      </c>
      <c r="R49" s="176">
        <v>0</v>
      </c>
      <c r="S49" s="176">
        <v>0</v>
      </c>
      <c r="T49" s="178">
        <v>46.550000000000004</v>
      </c>
      <c r="U49" s="176">
        <v>44779.957000000017</v>
      </c>
    </row>
    <row r="50" spans="1:21" s="145" customFormat="1" ht="38.25" customHeight="1" x14ac:dyDescent="0.5">
      <c r="A50" s="324" t="s">
        <v>118</v>
      </c>
      <c r="B50" s="324"/>
      <c r="C50" s="176">
        <v>93088.459000000003</v>
      </c>
      <c r="D50" s="176">
        <v>97.85</v>
      </c>
      <c r="E50" s="176">
        <v>1363.923</v>
      </c>
      <c r="F50" s="176">
        <v>0</v>
      </c>
      <c r="G50" s="176">
        <v>0</v>
      </c>
      <c r="H50" s="176">
        <v>93186.309000000008</v>
      </c>
      <c r="I50" s="176">
        <v>12.29</v>
      </c>
      <c r="J50" s="176">
        <v>0</v>
      </c>
      <c r="K50" s="176">
        <v>0.03</v>
      </c>
      <c r="L50" s="176">
        <v>0</v>
      </c>
      <c r="M50" s="176">
        <v>0</v>
      </c>
      <c r="N50" s="176">
        <v>12.29</v>
      </c>
      <c r="O50" s="178">
        <v>46.550000000000004</v>
      </c>
      <c r="P50" s="176">
        <v>0</v>
      </c>
      <c r="Q50" s="176">
        <v>43.88</v>
      </c>
      <c r="R50" s="176">
        <v>0</v>
      </c>
      <c r="S50" s="176">
        <v>0</v>
      </c>
      <c r="T50" s="178">
        <v>46.550000000000004</v>
      </c>
      <c r="U50" s="176">
        <v>93245.149000000005</v>
      </c>
    </row>
    <row r="51" spans="1:21" s="146" customFormat="1" ht="38.25" customHeight="1" x14ac:dyDescent="0.5">
      <c r="A51" s="320" t="s">
        <v>119</v>
      </c>
      <c r="B51" s="320"/>
      <c r="C51" s="176">
        <v>171602.62100000001</v>
      </c>
      <c r="D51" s="176">
        <v>154.25700000000001</v>
      </c>
      <c r="E51" s="176">
        <v>2264.8589999999999</v>
      </c>
      <c r="F51" s="176">
        <v>139.80000000000001</v>
      </c>
      <c r="G51" s="176">
        <v>691.21199999999999</v>
      </c>
      <c r="H51" s="176">
        <v>171617.07800000001</v>
      </c>
      <c r="I51" s="176">
        <v>1880.0549999999998</v>
      </c>
      <c r="J51" s="176">
        <v>8.4120000000000008</v>
      </c>
      <c r="K51" s="176">
        <v>85.001000000000005</v>
      </c>
      <c r="L51" s="176">
        <v>0</v>
      </c>
      <c r="M51" s="176">
        <v>0</v>
      </c>
      <c r="N51" s="176">
        <v>1888.4670000000001</v>
      </c>
      <c r="O51" s="178">
        <v>3354.9669999999996</v>
      </c>
      <c r="P51" s="176">
        <v>89.774999999999991</v>
      </c>
      <c r="Q51" s="176">
        <v>776.04300000000001</v>
      </c>
      <c r="R51" s="176">
        <v>0</v>
      </c>
      <c r="S51" s="176">
        <v>65</v>
      </c>
      <c r="T51" s="178">
        <v>3444.7420000000002</v>
      </c>
      <c r="U51" s="176">
        <v>176950.28699999998</v>
      </c>
    </row>
    <row r="52" spans="1:21" s="111" customFormat="1" ht="19.5" customHeight="1" x14ac:dyDescent="0.4">
      <c r="A52" s="115"/>
      <c r="B52" s="115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</row>
    <row r="53" spans="1:21" s="115" customFormat="1" ht="24.75" hidden="1" customHeight="1" x14ac:dyDescent="0.4">
      <c r="B53" s="180"/>
      <c r="C53" s="309" t="s">
        <v>54</v>
      </c>
      <c r="D53" s="309"/>
      <c r="E53" s="309"/>
      <c r="F53" s="309"/>
      <c r="G53" s="309"/>
      <c r="H53" s="118"/>
      <c r="I53" s="180"/>
      <c r="J53" s="180">
        <f>D51+J51+P51-F51-L51-R51</f>
        <v>112.64400000000001</v>
      </c>
      <c r="K53" s="180"/>
      <c r="L53" s="180"/>
      <c r="M53" s="180"/>
      <c r="N53" s="180"/>
      <c r="R53" s="180"/>
      <c r="U53" s="180"/>
    </row>
    <row r="54" spans="1:21" s="115" customFormat="1" ht="30" hidden="1" customHeight="1" x14ac:dyDescent="0.35">
      <c r="B54" s="180"/>
      <c r="C54" s="309" t="s">
        <v>55</v>
      </c>
      <c r="D54" s="309"/>
      <c r="E54" s="309"/>
      <c r="F54" s="309"/>
      <c r="G54" s="309"/>
      <c r="H54" s="119"/>
      <c r="I54" s="180"/>
      <c r="J54" s="180">
        <f>E51+K51+Q51-G51-M51-S51</f>
        <v>2369.6910000000003</v>
      </c>
      <c r="K54" s="180"/>
      <c r="L54" s="180"/>
      <c r="M54" s="180"/>
      <c r="N54" s="180"/>
      <c r="R54" s="180"/>
      <c r="T54" s="180"/>
    </row>
    <row r="55" spans="1:21" ht="33" hidden="1" customHeight="1" x14ac:dyDescent="0.5">
      <c r="C55" s="309" t="s">
        <v>56</v>
      </c>
      <c r="D55" s="309"/>
      <c r="E55" s="309"/>
      <c r="F55" s="309"/>
      <c r="G55" s="309"/>
      <c r="H55" s="119"/>
      <c r="I55" s="121"/>
      <c r="J55" s="180">
        <f>H51+N51+T51</f>
        <v>176950.28700000001</v>
      </c>
      <c r="K55" s="119"/>
      <c r="L55" s="119"/>
      <c r="M55" s="142" t="e">
        <f>#REF!+'March-2021'!J53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80"/>
      <c r="E56" s="180"/>
      <c r="F56" s="180"/>
      <c r="G56" s="180"/>
      <c r="H56" s="119"/>
      <c r="I56" s="121"/>
      <c r="J56" s="180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80"/>
      <c r="E57" s="180"/>
      <c r="F57" s="180"/>
      <c r="G57" s="180"/>
      <c r="H57" s="119"/>
      <c r="I57" s="121"/>
      <c r="J57" s="180"/>
      <c r="K57" s="119"/>
      <c r="L57" s="119"/>
      <c r="M57" s="142" t="e">
        <f>#REF!+'March-2021'!J53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14" t="s">
        <v>57</v>
      </c>
      <c r="C58" s="314"/>
      <c r="D58" s="314"/>
      <c r="E58" s="314"/>
      <c r="F58" s="314"/>
      <c r="G58" s="153"/>
      <c r="H58" s="154"/>
      <c r="I58" s="155"/>
      <c r="J58" s="315"/>
      <c r="K58" s="313"/>
      <c r="L58" s="313"/>
      <c r="M58" s="169" t="e">
        <f>#REF!+'March-2021'!J53</f>
        <v>#REF!</v>
      </c>
      <c r="N58" s="154"/>
      <c r="O58" s="154"/>
      <c r="P58" s="181"/>
      <c r="Q58" s="314" t="s">
        <v>58</v>
      </c>
      <c r="R58" s="314"/>
      <c r="S58" s="314"/>
      <c r="T58" s="314"/>
      <c r="U58" s="314"/>
    </row>
    <row r="59" spans="1:21" s="152" customFormat="1" ht="37.5" hidden="1" customHeight="1" x14ac:dyDescent="0.45">
      <c r="B59" s="314" t="s">
        <v>59</v>
      </c>
      <c r="C59" s="314"/>
      <c r="D59" s="314"/>
      <c r="E59" s="314"/>
      <c r="F59" s="314"/>
      <c r="G59" s="154"/>
      <c r="H59" s="153"/>
      <c r="I59" s="156"/>
      <c r="J59" s="157"/>
      <c r="K59" s="182"/>
      <c r="L59" s="157"/>
      <c r="M59" s="154"/>
      <c r="N59" s="153"/>
      <c r="O59" s="154"/>
      <c r="P59" s="181"/>
      <c r="Q59" s="314" t="s">
        <v>59</v>
      </c>
      <c r="R59" s="314"/>
      <c r="S59" s="314"/>
      <c r="T59" s="314"/>
      <c r="U59" s="314"/>
    </row>
    <row r="60" spans="1:21" s="152" customFormat="1" ht="37.5" hidden="1" customHeight="1" x14ac:dyDescent="0.45">
      <c r="I60" s="158"/>
      <c r="J60" s="313" t="s">
        <v>61</v>
      </c>
      <c r="K60" s="313"/>
      <c r="L60" s="313"/>
      <c r="M60" s="159" t="e">
        <f>#REF!+'March-2021'!J53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#REF!+'March-2021'!J53</f>
        <v>#REF!</v>
      </c>
      <c r="I61" s="158"/>
      <c r="J61" s="313" t="s">
        <v>62</v>
      </c>
      <c r="K61" s="313"/>
      <c r="L61" s="313"/>
      <c r="M61" s="159" t="e">
        <f>#REF!+'March-2021'!J53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7"/>
  <sheetViews>
    <sheetView view="pageBreakPreview" topLeftCell="A28" zoomScale="40" zoomScaleNormal="55" zoomScaleSheetLayoutView="40" workbookViewId="0">
      <selection activeCell="J32" sqref="J32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325" t="s">
        <v>123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54" ht="51.75" customHeight="1" x14ac:dyDescent="0.35">
      <c r="A2" s="383" t="s">
        <v>152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</row>
    <row r="3" spans="1:54" s="108" customFormat="1" ht="43.5" customHeight="1" x14ac:dyDescent="0.25">
      <c r="A3" s="385" t="s">
        <v>122</v>
      </c>
      <c r="B3" s="386" t="s">
        <v>121</v>
      </c>
      <c r="C3" s="304" t="s">
        <v>131</v>
      </c>
      <c r="D3" s="304"/>
      <c r="E3" s="304"/>
      <c r="F3" s="304"/>
      <c r="G3" s="304"/>
      <c r="H3" s="304"/>
      <c r="I3" s="304" t="s">
        <v>130</v>
      </c>
      <c r="J3" s="304"/>
      <c r="K3" s="304"/>
      <c r="L3" s="304"/>
      <c r="M3" s="304"/>
      <c r="N3" s="304"/>
      <c r="O3" s="304" t="s">
        <v>129</v>
      </c>
      <c r="P3" s="304"/>
      <c r="Q3" s="304"/>
      <c r="R3" s="304"/>
      <c r="S3" s="304"/>
      <c r="T3" s="304"/>
      <c r="U3" s="284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85"/>
      <c r="B4" s="387"/>
      <c r="C4" s="378" t="s">
        <v>6</v>
      </c>
      <c r="D4" s="376" t="s">
        <v>127</v>
      </c>
      <c r="E4" s="377"/>
      <c r="F4" s="376" t="s">
        <v>126</v>
      </c>
      <c r="G4" s="377"/>
      <c r="H4" s="378" t="s">
        <v>9</v>
      </c>
      <c r="I4" s="378" t="s">
        <v>6</v>
      </c>
      <c r="J4" s="376" t="s">
        <v>127</v>
      </c>
      <c r="K4" s="377"/>
      <c r="L4" s="376" t="s">
        <v>126</v>
      </c>
      <c r="M4" s="377"/>
      <c r="N4" s="378" t="s">
        <v>9</v>
      </c>
      <c r="O4" s="378" t="s">
        <v>6</v>
      </c>
      <c r="P4" s="376" t="s">
        <v>127</v>
      </c>
      <c r="Q4" s="377"/>
      <c r="R4" s="376" t="s">
        <v>126</v>
      </c>
      <c r="S4" s="377"/>
      <c r="T4" s="378" t="s">
        <v>9</v>
      </c>
      <c r="U4" s="380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85"/>
      <c r="B5" s="388"/>
      <c r="C5" s="379"/>
      <c r="D5" s="240" t="s">
        <v>124</v>
      </c>
      <c r="E5" s="240" t="s">
        <v>125</v>
      </c>
      <c r="F5" s="240" t="s">
        <v>124</v>
      </c>
      <c r="G5" s="240" t="s">
        <v>125</v>
      </c>
      <c r="H5" s="379"/>
      <c r="I5" s="379"/>
      <c r="J5" s="240" t="s">
        <v>124</v>
      </c>
      <c r="K5" s="240" t="s">
        <v>125</v>
      </c>
      <c r="L5" s="240" t="s">
        <v>124</v>
      </c>
      <c r="M5" s="240" t="s">
        <v>125</v>
      </c>
      <c r="N5" s="379"/>
      <c r="O5" s="379"/>
      <c r="P5" s="240" t="s">
        <v>124</v>
      </c>
      <c r="Q5" s="240" t="s">
        <v>125</v>
      </c>
      <c r="R5" s="240" t="s">
        <v>124</v>
      </c>
      <c r="S5" s="240" t="s">
        <v>125</v>
      </c>
      <c r="T5" s="379"/>
      <c r="U5" s="382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35">
      <c r="A6" s="245">
        <v>1</v>
      </c>
      <c r="B6" s="246" t="s">
        <v>78</v>
      </c>
      <c r="C6" s="109">
        <v>102.47000000000065</v>
      </c>
      <c r="D6" s="109">
        <v>0</v>
      </c>
      <c r="E6" s="109">
        <v>47.73</v>
      </c>
      <c r="F6" s="109">
        <v>5.5</v>
      </c>
      <c r="G6" s="109">
        <v>72.3</v>
      </c>
      <c r="H6" s="109">
        <v>96.970000000000653</v>
      </c>
      <c r="I6" s="109">
        <v>170.92999999999995</v>
      </c>
      <c r="J6" s="109">
        <v>2.516</v>
      </c>
      <c r="K6" s="109">
        <v>42.681000000000004</v>
      </c>
      <c r="L6" s="109">
        <v>0</v>
      </c>
      <c r="M6" s="109">
        <v>0.04</v>
      </c>
      <c r="N6" s="109">
        <v>173.44599999999994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554.55600000000072</v>
      </c>
    </row>
    <row r="7" spans="1:54" ht="38.25" customHeight="1" x14ac:dyDescent="0.35">
      <c r="A7" s="245">
        <v>2</v>
      </c>
      <c r="B7" s="246" t="s">
        <v>79</v>
      </c>
      <c r="C7" s="109">
        <v>497.70499999999987</v>
      </c>
      <c r="D7" s="109">
        <v>0.03</v>
      </c>
      <c r="E7" s="109">
        <v>0.45000000000000007</v>
      </c>
      <c r="F7" s="109">
        <v>0.15</v>
      </c>
      <c r="G7" s="109">
        <v>0.33999999999999997</v>
      </c>
      <c r="H7" s="109">
        <v>497.58499999999987</v>
      </c>
      <c r="I7" s="109">
        <v>129.102</v>
      </c>
      <c r="J7" s="109">
        <v>1.7370000000000001</v>
      </c>
      <c r="K7" s="109">
        <v>10.809000000000001</v>
      </c>
      <c r="L7" s="109">
        <v>0</v>
      </c>
      <c r="M7" s="109">
        <v>0</v>
      </c>
      <c r="N7" s="109">
        <v>130.839</v>
      </c>
      <c r="O7" s="271">
        <v>222.27000000000004</v>
      </c>
      <c r="P7" s="109">
        <v>0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850.69399999999996</v>
      </c>
    </row>
    <row r="8" spans="1:54" ht="38.25" customHeight="1" x14ac:dyDescent="0.35">
      <c r="A8" s="245">
        <v>3</v>
      </c>
      <c r="B8" s="246" t="s">
        <v>80</v>
      </c>
      <c r="C8" s="109">
        <v>653.9599999999997</v>
      </c>
      <c r="D8" s="109">
        <v>0</v>
      </c>
      <c r="E8" s="109">
        <v>0</v>
      </c>
      <c r="F8" s="109">
        <v>0</v>
      </c>
      <c r="G8" s="109">
        <v>90</v>
      </c>
      <c r="H8" s="109">
        <v>653.9599999999997</v>
      </c>
      <c r="I8" s="109">
        <v>205.16200000000003</v>
      </c>
      <c r="J8" s="109">
        <v>2.0939999999999999</v>
      </c>
      <c r="K8" s="109">
        <v>9.923</v>
      </c>
      <c r="L8" s="109">
        <v>0</v>
      </c>
      <c r="M8" s="109">
        <v>0</v>
      </c>
      <c r="N8" s="109">
        <v>207.25600000000003</v>
      </c>
      <c r="O8" s="271">
        <v>811.34</v>
      </c>
      <c r="P8" s="109">
        <v>0</v>
      </c>
      <c r="Q8" s="109">
        <v>125.15</v>
      </c>
      <c r="R8" s="109">
        <v>0</v>
      </c>
      <c r="S8" s="109">
        <v>0</v>
      </c>
      <c r="T8" s="271">
        <v>811.34</v>
      </c>
      <c r="U8" s="271">
        <v>1672.5559999999996</v>
      </c>
    </row>
    <row r="9" spans="1:54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143.60500000000008</v>
      </c>
      <c r="J9" s="109">
        <v>0.255</v>
      </c>
      <c r="K9" s="109">
        <v>1.8260000000000001</v>
      </c>
      <c r="L9" s="109">
        <v>0</v>
      </c>
      <c r="M9" s="109">
        <v>0</v>
      </c>
      <c r="N9" s="109">
        <v>143.86000000000007</v>
      </c>
      <c r="O9" s="271">
        <v>234.24999999999997</v>
      </c>
      <c r="P9" s="109">
        <v>0.03</v>
      </c>
      <c r="Q9" s="109">
        <v>1.1100000000000001</v>
      </c>
      <c r="R9" s="109">
        <v>0</v>
      </c>
      <c r="S9" s="109">
        <v>0</v>
      </c>
      <c r="T9" s="271">
        <v>234.27999999999997</v>
      </c>
      <c r="U9" s="271">
        <v>378.14000000000004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36" t="s">
        <v>82</v>
      </c>
      <c r="B10" s="337"/>
      <c r="C10" s="110">
        <v>1254.1350000000002</v>
      </c>
      <c r="D10" s="110">
        <v>0.03</v>
      </c>
      <c r="E10" s="110">
        <v>48.18</v>
      </c>
      <c r="F10" s="110">
        <v>5.65</v>
      </c>
      <c r="G10" s="110">
        <v>162.63999999999999</v>
      </c>
      <c r="H10" s="110">
        <v>1248.5150000000003</v>
      </c>
      <c r="I10" s="110">
        <v>648.79899999999998</v>
      </c>
      <c r="J10" s="110">
        <v>6.6019999999999994</v>
      </c>
      <c r="K10" s="110">
        <v>65.239000000000004</v>
      </c>
      <c r="L10" s="110">
        <v>0</v>
      </c>
      <c r="M10" s="110">
        <v>0.04</v>
      </c>
      <c r="N10" s="110">
        <v>655.40100000000007</v>
      </c>
      <c r="O10" s="110">
        <v>1552.0000000000002</v>
      </c>
      <c r="P10" s="110">
        <v>0.03</v>
      </c>
      <c r="Q10" s="110">
        <v>161.35000000000002</v>
      </c>
      <c r="R10" s="110">
        <v>0</v>
      </c>
      <c r="S10" s="110">
        <v>0</v>
      </c>
      <c r="T10" s="110">
        <v>1552.0300000000002</v>
      </c>
      <c r="U10" s="272">
        <v>3455.9460000000004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35">
      <c r="A11" s="171">
        <v>4</v>
      </c>
      <c r="B11" s="246" t="s">
        <v>83</v>
      </c>
      <c r="C11" s="109">
        <v>1362.639999999999</v>
      </c>
      <c r="D11" s="109">
        <v>0</v>
      </c>
      <c r="E11" s="109">
        <v>0</v>
      </c>
      <c r="F11" s="109">
        <v>319.68</v>
      </c>
      <c r="G11" s="109">
        <v>610.53</v>
      </c>
      <c r="H11" s="109">
        <v>1042.9599999999989</v>
      </c>
      <c r="I11" s="109">
        <v>125.15300000000001</v>
      </c>
      <c r="J11" s="273">
        <v>0.31</v>
      </c>
      <c r="K11" s="109">
        <v>4.2299999999999995</v>
      </c>
      <c r="L11" s="109">
        <v>0</v>
      </c>
      <c r="M11" s="109">
        <v>0.4</v>
      </c>
      <c r="N11" s="109">
        <v>125.46300000000001</v>
      </c>
      <c r="O11" s="271">
        <v>787.78</v>
      </c>
      <c r="P11" s="109">
        <v>0</v>
      </c>
      <c r="Q11" s="109">
        <v>208.87</v>
      </c>
      <c r="R11" s="109">
        <v>0</v>
      </c>
      <c r="S11" s="109">
        <v>0</v>
      </c>
      <c r="T11" s="271">
        <v>787.78</v>
      </c>
      <c r="U11" s="271">
        <v>1956.2029999999988</v>
      </c>
    </row>
    <row r="12" spans="1:54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152.68400000000011</v>
      </c>
      <c r="J12" s="273">
        <v>0.98</v>
      </c>
      <c r="K12" s="109">
        <v>6.07</v>
      </c>
      <c r="L12" s="109">
        <v>0</v>
      </c>
      <c r="M12" s="109">
        <v>0.72</v>
      </c>
      <c r="N12" s="109">
        <v>153.6640000000001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1264.6339999999998</v>
      </c>
    </row>
    <row r="13" spans="1:54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0.08</v>
      </c>
      <c r="F13" s="109">
        <v>0</v>
      </c>
      <c r="G13" s="109">
        <v>0</v>
      </c>
      <c r="H13" s="109">
        <v>2084.5799999999995</v>
      </c>
      <c r="I13" s="109">
        <v>202.28399999999996</v>
      </c>
      <c r="J13" s="274">
        <v>1.62</v>
      </c>
      <c r="K13" s="109">
        <v>10.050000000000001</v>
      </c>
      <c r="L13" s="109">
        <v>0</v>
      </c>
      <c r="M13" s="109">
        <v>0</v>
      </c>
      <c r="N13" s="109">
        <v>203.90399999999997</v>
      </c>
      <c r="O13" s="271">
        <v>403.19999999999993</v>
      </c>
      <c r="P13" s="109">
        <v>0.12</v>
      </c>
      <c r="Q13" s="109">
        <v>51.16</v>
      </c>
      <c r="R13" s="109">
        <v>0</v>
      </c>
      <c r="S13" s="109">
        <v>0</v>
      </c>
      <c r="T13" s="271">
        <v>403.31999999999994</v>
      </c>
      <c r="U13" s="271">
        <v>2691.8039999999992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36" t="s">
        <v>86</v>
      </c>
      <c r="B14" s="337"/>
      <c r="C14" s="110">
        <v>4470.989999999998</v>
      </c>
      <c r="D14" s="110">
        <v>0</v>
      </c>
      <c r="E14" s="110">
        <v>0.08</v>
      </c>
      <c r="F14" s="110">
        <v>319.68</v>
      </c>
      <c r="G14" s="110">
        <v>610.53</v>
      </c>
      <c r="H14" s="110">
        <v>4151.3099999999977</v>
      </c>
      <c r="I14" s="110">
        <v>480.12100000000009</v>
      </c>
      <c r="J14" s="110">
        <v>2.91</v>
      </c>
      <c r="K14" s="110">
        <v>20.350000000000001</v>
      </c>
      <c r="L14" s="110">
        <v>0</v>
      </c>
      <c r="M14" s="110">
        <v>1.1200000000000001</v>
      </c>
      <c r="N14" s="110">
        <v>483.03100000000006</v>
      </c>
      <c r="O14" s="110">
        <v>1278.1799999999998</v>
      </c>
      <c r="P14" s="110">
        <v>0.12</v>
      </c>
      <c r="Q14" s="110">
        <v>260.7</v>
      </c>
      <c r="R14" s="110">
        <v>0</v>
      </c>
      <c r="S14" s="110">
        <v>0</v>
      </c>
      <c r="T14" s="110">
        <v>1278.3</v>
      </c>
      <c r="U14" s="272">
        <v>5912.6409999999978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35">
      <c r="A15" s="246">
        <v>8</v>
      </c>
      <c r="B15" s="246" t="s">
        <v>88</v>
      </c>
      <c r="C15" s="109">
        <v>1303.811999999999</v>
      </c>
      <c r="D15" s="109">
        <v>1.4</v>
      </c>
      <c r="E15" s="109">
        <v>17.979999999999997</v>
      </c>
      <c r="F15" s="109">
        <v>1.79</v>
      </c>
      <c r="G15" s="109">
        <v>19.73</v>
      </c>
      <c r="H15" s="109">
        <v>1303.4219999999991</v>
      </c>
      <c r="I15" s="109">
        <v>112.36000000000003</v>
      </c>
      <c r="J15" s="109">
        <v>0.65</v>
      </c>
      <c r="K15" s="109">
        <v>1.9900000000000002</v>
      </c>
      <c r="L15" s="109">
        <v>0</v>
      </c>
      <c r="M15" s="109">
        <v>0</v>
      </c>
      <c r="N15" s="109">
        <v>113.01000000000003</v>
      </c>
      <c r="O15" s="271">
        <v>596.65899999999999</v>
      </c>
      <c r="P15" s="109">
        <v>90.02000000000001</v>
      </c>
      <c r="Q15" s="109">
        <v>491.27</v>
      </c>
      <c r="R15" s="109">
        <v>0</v>
      </c>
      <c r="S15" s="109">
        <v>0</v>
      </c>
      <c r="T15" s="271">
        <v>686.67899999999997</v>
      </c>
      <c r="U15" s="271">
        <v>2103.110999999999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35">
      <c r="A16" s="246">
        <v>9</v>
      </c>
      <c r="B16" s="246" t="s">
        <v>120</v>
      </c>
      <c r="C16" s="109">
        <v>239.35399999999987</v>
      </c>
      <c r="D16" s="109">
        <v>0</v>
      </c>
      <c r="E16" s="109">
        <v>39.92</v>
      </c>
      <c r="F16" s="109">
        <v>0</v>
      </c>
      <c r="G16" s="109">
        <v>0</v>
      </c>
      <c r="H16" s="109">
        <v>239.35399999999987</v>
      </c>
      <c r="I16" s="109">
        <v>28.406999999999993</v>
      </c>
      <c r="J16" s="109">
        <v>0.06</v>
      </c>
      <c r="K16" s="109">
        <v>7.379999999999999</v>
      </c>
      <c r="L16" s="109">
        <v>0</v>
      </c>
      <c r="M16" s="109">
        <v>0.99</v>
      </c>
      <c r="N16" s="109">
        <v>28.466999999999992</v>
      </c>
      <c r="O16" s="271">
        <v>491.52100000000007</v>
      </c>
      <c r="P16" s="109">
        <v>0</v>
      </c>
      <c r="Q16" s="109">
        <v>70.81</v>
      </c>
      <c r="R16" s="109">
        <v>0</v>
      </c>
      <c r="S16" s="109">
        <v>70.959999999999994</v>
      </c>
      <c r="T16" s="271">
        <v>491.52100000000007</v>
      </c>
      <c r="U16" s="271">
        <v>759.34199999999987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16.899999999999988</v>
      </c>
      <c r="J17" s="109">
        <v>0.95</v>
      </c>
      <c r="K17" s="109">
        <v>1.7799999999999998</v>
      </c>
      <c r="L17" s="109">
        <v>0</v>
      </c>
      <c r="M17" s="109">
        <v>0.3</v>
      </c>
      <c r="N17" s="109">
        <v>17.849999999999987</v>
      </c>
      <c r="O17" s="271">
        <v>239.708</v>
      </c>
      <c r="P17" s="109">
        <v>0.23</v>
      </c>
      <c r="Q17" s="109">
        <v>45.04</v>
      </c>
      <c r="R17" s="109">
        <v>0.05</v>
      </c>
      <c r="S17" s="109">
        <v>0.05</v>
      </c>
      <c r="T17" s="271">
        <v>239.88799999999998</v>
      </c>
      <c r="U17" s="271">
        <v>927.60299999999938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36" t="s">
        <v>89</v>
      </c>
      <c r="B18" s="337"/>
      <c r="C18" s="110">
        <v>2213.0309999999981</v>
      </c>
      <c r="D18" s="110">
        <v>1.4</v>
      </c>
      <c r="E18" s="110">
        <v>57.9</v>
      </c>
      <c r="F18" s="110">
        <v>1.79</v>
      </c>
      <c r="G18" s="110">
        <v>19.73</v>
      </c>
      <c r="H18" s="110">
        <v>2212.6409999999983</v>
      </c>
      <c r="I18" s="110">
        <v>157.667</v>
      </c>
      <c r="J18" s="110">
        <v>1.66</v>
      </c>
      <c r="K18" s="110">
        <v>11.149999999999999</v>
      </c>
      <c r="L18" s="110">
        <v>0</v>
      </c>
      <c r="M18" s="110">
        <v>1.29</v>
      </c>
      <c r="N18" s="110">
        <v>159.32700000000003</v>
      </c>
      <c r="O18" s="110">
        <v>1327.8880000000001</v>
      </c>
      <c r="P18" s="110">
        <v>90.250000000000014</v>
      </c>
      <c r="Q18" s="110">
        <v>607.11999999999989</v>
      </c>
      <c r="R18" s="110">
        <v>0.05</v>
      </c>
      <c r="S18" s="110">
        <v>71.009999999999991</v>
      </c>
      <c r="T18" s="110">
        <v>1418.088</v>
      </c>
      <c r="U18" s="272">
        <v>3790.0559999999978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35">
      <c r="A19" s="246">
        <v>8</v>
      </c>
      <c r="B19" s="246" t="s">
        <v>91</v>
      </c>
      <c r="C19" s="109">
        <v>1024.4249999999993</v>
      </c>
      <c r="D19" s="109">
        <v>0</v>
      </c>
      <c r="E19" s="109">
        <v>0.88</v>
      </c>
      <c r="F19" s="109">
        <v>0</v>
      </c>
      <c r="G19" s="109">
        <v>180</v>
      </c>
      <c r="H19" s="109">
        <v>1024.4249999999993</v>
      </c>
      <c r="I19" s="109">
        <v>154.58100000000007</v>
      </c>
      <c r="J19" s="109">
        <v>0.3</v>
      </c>
      <c r="K19" s="109">
        <v>2.58</v>
      </c>
      <c r="L19" s="109">
        <v>0</v>
      </c>
      <c r="M19" s="109">
        <v>0</v>
      </c>
      <c r="N19" s="109">
        <v>154.88100000000009</v>
      </c>
      <c r="O19" s="271">
        <v>741.01099999999985</v>
      </c>
      <c r="P19" s="109">
        <v>0</v>
      </c>
      <c r="Q19" s="109">
        <v>399.08000000000004</v>
      </c>
      <c r="R19" s="109">
        <v>0</v>
      </c>
      <c r="S19" s="109">
        <v>0</v>
      </c>
      <c r="T19" s="271">
        <v>741.01099999999985</v>
      </c>
      <c r="U19" s="271">
        <v>1920.3169999999991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51.15300000000002</v>
      </c>
      <c r="J20" s="109">
        <v>0.73</v>
      </c>
      <c r="K20" s="109">
        <v>1.72</v>
      </c>
      <c r="L20" s="109">
        <v>0</v>
      </c>
      <c r="M20" s="109">
        <v>0</v>
      </c>
      <c r="N20" s="109">
        <v>51.883000000000017</v>
      </c>
      <c r="O20" s="271">
        <v>310.79999999999995</v>
      </c>
      <c r="P20" s="109">
        <v>0</v>
      </c>
      <c r="Q20" s="109">
        <v>44.3</v>
      </c>
      <c r="R20" s="109">
        <v>0</v>
      </c>
      <c r="S20" s="109">
        <v>0</v>
      </c>
      <c r="T20" s="271">
        <v>310.79999999999995</v>
      </c>
      <c r="U20" s="271">
        <v>505.37299999999982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15.730000000000006</v>
      </c>
      <c r="J21" s="109">
        <v>0.03</v>
      </c>
      <c r="K21" s="109">
        <v>0.16</v>
      </c>
      <c r="L21" s="109">
        <v>0</v>
      </c>
      <c r="M21" s="109">
        <v>0</v>
      </c>
      <c r="N21" s="109">
        <v>15.760000000000005</v>
      </c>
      <c r="O21" s="271">
        <v>775.6099999999999</v>
      </c>
      <c r="P21" s="109">
        <v>0.03</v>
      </c>
      <c r="Q21" s="109">
        <v>104.13000000000001</v>
      </c>
      <c r="R21" s="109">
        <v>0</v>
      </c>
      <c r="S21" s="109">
        <v>0</v>
      </c>
      <c r="T21" s="271">
        <v>775.63999999999987</v>
      </c>
      <c r="U21" s="271">
        <v>818.4699999999998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">
      <c r="A22" s="246">
        <v>11</v>
      </c>
      <c r="B22" s="246" t="s">
        <v>93</v>
      </c>
      <c r="C22" s="109">
        <v>1119.9319999999998</v>
      </c>
      <c r="D22" s="109">
        <v>0.97</v>
      </c>
      <c r="E22" s="109">
        <v>22.939999999999998</v>
      </c>
      <c r="F22" s="109">
        <v>0</v>
      </c>
      <c r="G22" s="109">
        <v>75</v>
      </c>
      <c r="H22" s="109">
        <v>1120.9019999999998</v>
      </c>
      <c r="I22" s="109">
        <v>38.833999999999996</v>
      </c>
      <c r="J22" s="109">
        <v>0.51</v>
      </c>
      <c r="K22" s="109">
        <v>24.05</v>
      </c>
      <c r="L22" s="109">
        <v>0</v>
      </c>
      <c r="M22" s="109">
        <v>0</v>
      </c>
      <c r="N22" s="109">
        <v>39.343999999999994</v>
      </c>
      <c r="O22" s="271">
        <v>402.065</v>
      </c>
      <c r="P22" s="109">
        <v>1.36</v>
      </c>
      <c r="Q22" s="109">
        <v>236.14000000000004</v>
      </c>
      <c r="R22" s="109">
        <v>0</v>
      </c>
      <c r="S22" s="109">
        <v>0</v>
      </c>
      <c r="T22" s="271">
        <v>403.42500000000001</v>
      </c>
      <c r="U22" s="271">
        <v>1563.6709999999998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40" t="s">
        <v>94</v>
      </c>
      <c r="B23" s="340"/>
      <c r="C23" s="110">
        <v>2314.1169999999988</v>
      </c>
      <c r="D23" s="110">
        <v>0.97</v>
      </c>
      <c r="E23" s="110">
        <v>23.819999999999997</v>
      </c>
      <c r="F23" s="110">
        <v>0</v>
      </c>
      <c r="G23" s="110">
        <v>255</v>
      </c>
      <c r="H23" s="110">
        <v>2315.0869999999986</v>
      </c>
      <c r="I23" s="110">
        <v>260.29800000000012</v>
      </c>
      <c r="J23" s="110">
        <v>1.57</v>
      </c>
      <c r="K23" s="110">
        <v>28.51</v>
      </c>
      <c r="L23" s="110">
        <v>0</v>
      </c>
      <c r="M23" s="110">
        <v>0</v>
      </c>
      <c r="N23" s="110">
        <v>261.86800000000011</v>
      </c>
      <c r="O23" s="110">
        <v>2229.4859999999994</v>
      </c>
      <c r="P23" s="110">
        <v>1.3900000000000001</v>
      </c>
      <c r="Q23" s="110">
        <v>783.65000000000009</v>
      </c>
      <c r="R23" s="110">
        <v>0</v>
      </c>
      <c r="S23" s="110">
        <v>0</v>
      </c>
      <c r="T23" s="110">
        <v>2230.8759999999997</v>
      </c>
      <c r="U23" s="272">
        <v>4807.8309999999983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36" t="s">
        <v>95</v>
      </c>
      <c r="B24" s="337"/>
      <c r="C24" s="110">
        <v>10252.272999999996</v>
      </c>
      <c r="D24" s="110">
        <v>2.4</v>
      </c>
      <c r="E24" s="110">
        <v>129.97999999999999</v>
      </c>
      <c r="F24" s="110">
        <v>327.12</v>
      </c>
      <c r="G24" s="110">
        <v>1047.9000000000001</v>
      </c>
      <c r="H24" s="110">
        <v>9927.5529999999962</v>
      </c>
      <c r="I24" s="110">
        <v>1546.8850000000002</v>
      </c>
      <c r="J24" s="110">
        <v>12.742000000000001</v>
      </c>
      <c r="K24" s="110">
        <v>125.249</v>
      </c>
      <c r="L24" s="110">
        <v>0</v>
      </c>
      <c r="M24" s="110">
        <v>2.4500000000000002</v>
      </c>
      <c r="N24" s="110">
        <v>1559.6270000000004</v>
      </c>
      <c r="O24" s="110">
        <v>6387.5540000000001</v>
      </c>
      <c r="P24" s="110">
        <v>91.79000000000002</v>
      </c>
      <c r="Q24" s="110">
        <v>1812.8200000000002</v>
      </c>
      <c r="R24" s="110">
        <v>0.05</v>
      </c>
      <c r="S24" s="110">
        <v>71.009999999999991</v>
      </c>
      <c r="T24" s="110">
        <v>6479.2939999999999</v>
      </c>
      <c r="U24" s="110">
        <v>17966.473999999995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1202.2019999999993</v>
      </c>
      <c r="D25" s="109">
        <v>3.13</v>
      </c>
      <c r="E25" s="109">
        <v>21.689999999999998</v>
      </c>
      <c r="F25" s="109">
        <v>0</v>
      </c>
      <c r="G25" s="109">
        <v>0</v>
      </c>
      <c r="H25" s="109">
        <v>1205.3319999999994</v>
      </c>
      <c r="I25" s="109">
        <v>0.08</v>
      </c>
      <c r="J25" s="109">
        <v>0</v>
      </c>
      <c r="K25" s="109">
        <v>0.08</v>
      </c>
      <c r="L25" s="109">
        <v>0.04</v>
      </c>
      <c r="M25" s="109">
        <v>0.04</v>
      </c>
      <c r="N25" s="109">
        <v>0.04</v>
      </c>
      <c r="O25" s="271">
        <v>166.29000000000002</v>
      </c>
      <c r="P25" s="109">
        <v>6.69</v>
      </c>
      <c r="Q25" s="109">
        <v>43.6</v>
      </c>
      <c r="R25" s="109">
        <v>0.24</v>
      </c>
      <c r="S25" s="109">
        <v>0.42</v>
      </c>
      <c r="T25" s="271">
        <v>172.74</v>
      </c>
      <c r="U25" s="271">
        <v>1378.1119999999994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10383.606999999993</v>
      </c>
      <c r="D26" s="109">
        <v>6.97</v>
      </c>
      <c r="E26" s="109">
        <v>92.39</v>
      </c>
      <c r="F26" s="109">
        <v>0</v>
      </c>
      <c r="G26" s="109">
        <v>0</v>
      </c>
      <c r="H26" s="109">
        <v>10390.576999999992</v>
      </c>
      <c r="I26" s="109">
        <v>396.04500000000002</v>
      </c>
      <c r="J26" s="109">
        <v>1.27</v>
      </c>
      <c r="K26" s="109">
        <v>12.28</v>
      </c>
      <c r="L26" s="109">
        <v>0</v>
      </c>
      <c r="M26" s="109">
        <v>0</v>
      </c>
      <c r="N26" s="109">
        <v>397.315</v>
      </c>
      <c r="O26" s="271">
        <v>36.900000000000013</v>
      </c>
      <c r="P26" s="109">
        <v>0</v>
      </c>
      <c r="Q26" s="109">
        <v>6.76</v>
      </c>
      <c r="R26" s="109">
        <v>0.01</v>
      </c>
      <c r="S26" s="109">
        <v>45.22</v>
      </c>
      <c r="T26" s="271">
        <v>36.890000000000015</v>
      </c>
      <c r="U26" s="271">
        <v>10824.781999999992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40" t="s">
        <v>98</v>
      </c>
      <c r="B27" s="340"/>
      <c r="C27" s="110">
        <v>11585.808999999992</v>
      </c>
      <c r="D27" s="110">
        <v>10.1</v>
      </c>
      <c r="E27" s="110">
        <v>114.08</v>
      </c>
      <c r="F27" s="110">
        <v>0</v>
      </c>
      <c r="G27" s="110">
        <v>0</v>
      </c>
      <c r="H27" s="110">
        <v>11595.908999999992</v>
      </c>
      <c r="I27" s="110">
        <v>396.125</v>
      </c>
      <c r="J27" s="110">
        <v>1.27</v>
      </c>
      <c r="K27" s="110">
        <v>12.36</v>
      </c>
      <c r="L27" s="110">
        <v>0.04</v>
      </c>
      <c r="M27" s="110">
        <v>0.04</v>
      </c>
      <c r="N27" s="110">
        <v>397.35500000000002</v>
      </c>
      <c r="O27" s="110">
        <v>203.19000000000003</v>
      </c>
      <c r="P27" s="110">
        <v>6.69</v>
      </c>
      <c r="Q27" s="110">
        <v>50.36</v>
      </c>
      <c r="R27" s="110">
        <v>0.25</v>
      </c>
      <c r="S27" s="110">
        <v>45.64</v>
      </c>
      <c r="T27" s="110">
        <v>209.63000000000002</v>
      </c>
      <c r="U27" s="272">
        <v>12202.893999999991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4459.0070000000014</v>
      </c>
      <c r="D28" s="109">
        <v>17.82</v>
      </c>
      <c r="E28" s="109">
        <v>75.213999999999999</v>
      </c>
      <c r="F28" s="109">
        <v>0</v>
      </c>
      <c r="G28" s="109">
        <v>0</v>
      </c>
      <c r="H28" s="109">
        <v>4476.8270000000011</v>
      </c>
      <c r="I28" s="109">
        <v>184.70000000000002</v>
      </c>
      <c r="J28" s="109">
        <v>0</v>
      </c>
      <c r="K28" s="109">
        <v>113.00999999999999</v>
      </c>
      <c r="L28" s="109">
        <v>0</v>
      </c>
      <c r="M28" s="109">
        <v>0</v>
      </c>
      <c r="N28" s="109">
        <v>184.70000000000002</v>
      </c>
      <c r="O28" s="271">
        <v>246.74</v>
      </c>
      <c r="P28" s="109">
        <v>107.94</v>
      </c>
      <c r="Q28" s="109">
        <v>216.6</v>
      </c>
      <c r="R28" s="109">
        <v>0</v>
      </c>
      <c r="S28" s="109">
        <v>0</v>
      </c>
      <c r="T28" s="271">
        <v>354.68</v>
      </c>
      <c r="U28" s="271">
        <v>5016.2070000000012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6407.2780000000021</v>
      </c>
      <c r="D29" s="109">
        <v>6.6210000000000004</v>
      </c>
      <c r="E29" s="109">
        <v>238.55500000000004</v>
      </c>
      <c r="F29" s="109">
        <v>0</v>
      </c>
      <c r="G29" s="109">
        <v>0</v>
      </c>
      <c r="H29" s="109">
        <v>6413.8990000000022</v>
      </c>
      <c r="I29" s="109">
        <v>130.80000000000001</v>
      </c>
      <c r="J29" s="109">
        <v>0</v>
      </c>
      <c r="K29" s="109">
        <v>130.80000000000001</v>
      </c>
      <c r="L29" s="109">
        <v>0</v>
      </c>
      <c r="M29" s="109">
        <v>0</v>
      </c>
      <c r="N29" s="109">
        <v>130.80000000000001</v>
      </c>
      <c r="O29" s="271">
        <v>75.05</v>
      </c>
      <c r="P29" s="109">
        <v>29.91</v>
      </c>
      <c r="Q29" s="109">
        <v>104.74</v>
      </c>
      <c r="R29" s="109">
        <v>0</v>
      </c>
      <c r="S29" s="109">
        <v>0</v>
      </c>
      <c r="T29" s="271">
        <v>104.96</v>
      </c>
      <c r="U29" s="271">
        <v>6649.6590000000024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3104.6319999999992</v>
      </c>
      <c r="D30" s="109">
        <v>5.1189999999999998</v>
      </c>
      <c r="E30" s="109">
        <v>39.068000000000005</v>
      </c>
      <c r="F30" s="109">
        <v>0</v>
      </c>
      <c r="G30" s="109">
        <v>3.38</v>
      </c>
      <c r="H30" s="109">
        <v>3109.7509999999993</v>
      </c>
      <c r="I30" s="109">
        <v>50.180000000000007</v>
      </c>
      <c r="J30" s="109">
        <v>0</v>
      </c>
      <c r="K30" s="109">
        <v>47.02</v>
      </c>
      <c r="L30" s="109">
        <v>0</v>
      </c>
      <c r="M30" s="109">
        <v>0</v>
      </c>
      <c r="N30" s="109">
        <v>50.180000000000007</v>
      </c>
      <c r="O30" s="271">
        <v>188.54</v>
      </c>
      <c r="P30" s="109">
        <v>55.9</v>
      </c>
      <c r="Q30" s="109">
        <v>115.96000000000001</v>
      </c>
      <c r="R30" s="109">
        <v>0</v>
      </c>
      <c r="S30" s="109">
        <v>0</v>
      </c>
      <c r="T30" s="271">
        <v>244.44</v>
      </c>
      <c r="U30" s="271">
        <v>3404.3709999999992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4379.8900000000003</v>
      </c>
      <c r="D31" s="109">
        <v>0.65</v>
      </c>
      <c r="E31" s="109">
        <v>24.669999999999995</v>
      </c>
      <c r="F31" s="109">
        <v>0</v>
      </c>
      <c r="G31" s="109">
        <v>0</v>
      </c>
      <c r="H31" s="109">
        <v>4380.54</v>
      </c>
      <c r="I31" s="109">
        <v>220.91</v>
      </c>
      <c r="J31" s="109">
        <v>2.19</v>
      </c>
      <c r="K31" s="109">
        <v>89.259999999999991</v>
      </c>
      <c r="L31" s="109">
        <v>0</v>
      </c>
      <c r="M31" s="109">
        <v>0</v>
      </c>
      <c r="N31" s="109">
        <v>223.1</v>
      </c>
      <c r="O31" s="271">
        <v>243.64999999999995</v>
      </c>
      <c r="P31" s="109">
        <v>0</v>
      </c>
      <c r="Q31" s="109">
        <v>0.01</v>
      </c>
      <c r="R31" s="109">
        <v>0</v>
      </c>
      <c r="S31" s="109">
        <v>27.41</v>
      </c>
      <c r="T31" s="271">
        <v>243.64999999999995</v>
      </c>
      <c r="U31" s="271">
        <v>4847.29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40" t="s">
        <v>99</v>
      </c>
      <c r="B32" s="340"/>
      <c r="C32" s="110">
        <v>18350.807000000004</v>
      </c>
      <c r="D32" s="110">
        <v>30.21</v>
      </c>
      <c r="E32" s="110">
        <v>377.50700000000001</v>
      </c>
      <c r="F32" s="110">
        <v>0</v>
      </c>
      <c r="G32" s="110">
        <v>3.38</v>
      </c>
      <c r="H32" s="110">
        <v>18381.017000000003</v>
      </c>
      <c r="I32" s="110">
        <v>586.59</v>
      </c>
      <c r="J32" s="110">
        <v>2.19</v>
      </c>
      <c r="K32" s="110">
        <v>380.09</v>
      </c>
      <c r="L32" s="110">
        <v>0</v>
      </c>
      <c r="M32" s="110">
        <v>0</v>
      </c>
      <c r="N32" s="110">
        <v>588.78</v>
      </c>
      <c r="O32" s="110">
        <v>753.98</v>
      </c>
      <c r="P32" s="110">
        <v>193.75</v>
      </c>
      <c r="Q32" s="110">
        <v>437.30999999999995</v>
      </c>
      <c r="R32" s="110">
        <v>0</v>
      </c>
      <c r="S32" s="110">
        <v>27.41</v>
      </c>
      <c r="T32" s="110">
        <v>947.7299999999999</v>
      </c>
      <c r="U32" s="110">
        <v>19917.527000000002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5932.1900000000014</v>
      </c>
      <c r="D33" s="109">
        <v>9.84</v>
      </c>
      <c r="E33" s="109">
        <v>75.92</v>
      </c>
      <c r="F33" s="109">
        <v>0</v>
      </c>
      <c r="G33" s="109">
        <v>0</v>
      </c>
      <c r="H33" s="109">
        <v>5942.0300000000016</v>
      </c>
      <c r="I33" s="109">
        <v>2</v>
      </c>
      <c r="J33" s="109">
        <v>0</v>
      </c>
      <c r="K33" s="109">
        <v>2</v>
      </c>
      <c r="L33" s="109">
        <v>0</v>
      </c>
      <c r="M33" s="109">
        <v>0</v>
      </c>
      <c r="N33" s="109">
        <v>2</v>
      </c>
      <c r="O33" s="271">
        <v>38.700000000000003</v>
      </c>
      <c r="P33" s="109">
        <v>0</v>
      </c>
      <c r="Q33" s="109">
        <v>38.700000000000003</v>
      </c>
      <c r="R33" s="109">
        <v>0</v>
      </c>
      <c r="S33" s="109">
        <v>0</v>
      </c>
      <c r="T33" s="271">
        <v>38.700000000000003</v>
      </c>
      <c r="U33" s="271">
        <v>5982.7300000000014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4728.1050000000014</v>
      </c>
      <c r="D34" s="109">
        <v>18.09</v>
      </c>
      <c r="E34" s="109">
        <v>121.29</v>
      </c>
      <c r="F34" s="109">
        <v>13.64</v>
      </c>
      <c r="G34" s="109">
        <v>13.64</v>
      </c>
      <c r="H34" s="109">
        <v>4732.5550000000012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117.36000000000001</v>
      </c>
      <c r="P34" s="109">
        <v>8.11</v>
      </c>
      <c r="Q34" s="109">
        <v>109.04</v>
      </c>
      <c r="R34" s="109">
        <v>0</v>
      </c>
      <c r="S34" s="109">
        <v>0</v>
      </c>
      <c r="T34" s="271">
        <v>125.47000000000001</v>
      </c>
      <c r="U34" s="271">
        <v>4858.1250000000018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19368.120000000003</v>
      </c>
      <c r="D35" s="109">
        <v>0</v>
      </c>
      <c r="E35" s="109">
        <v>1.25</v>
      </c>
      <c r="F35" s="109">
        <v>0</v>
      </c>
      <c r="G35" s="109">
        <v>0</v>
      </c>
      <c r="H35" s="109">
        <v>19368.120000000003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72.39</v>
      </c>
      <c r="P35" s="109">
        <v>0</v>
      </c>
      <c r="Q35" s="109">
        <v>72.39</v>
      </c>
      <c r="R35" s="109">
        <v>0</v>
      </c>
      <c r="S35" s="109">
        <v>0</v>
      </c>
      <c r="T35" s="271">
        <v>72.39</v>
      </c>
      <c r="U35" s="271">
        <v>19449.010000000002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7015.3599999999988</v>
      </c>
      <c r="D36" s="109">
        <v>1.34</v>
      </c>
      <c r="E36" s="109">
        <v>9.1000000000000014</v>
      </c>
      <c r="F36" s="109">
        <v>0</v>
      </c>
      <c r="G36" s="109">
        <v>0</v>
      </c>
      <c r="H36" s="109">
        <v>7016.6999999999989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7019.7999999999993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40" t="s">
        <v>107</v>
      </c>
      <c r="B37" s="340"/>
      <c r="C37" s="110">
        <v>37043.775000000001</v>
      </c>
      <c r="D37" s="110">
        <v>29.27</v>
      </c>
      <c r="E37" s="110">
        <v>207.56</v>
      </c>
      <c r="F37" s="110">
        <v>13.64</v>
      </c>
      <c r="G37" s="110">
        <v>13.64</v>
      </c>
      <c r="H37" s="110">
        <v>37059.405000000006</v>
      </c>
      <c r="I37" s="110">
        <v>10.6</v>
      </c>
      <c r="J37" s="110">
        <v>0</v>
      </c>
      <c r="K37" s="110">
        <v>2</v>
      </c>
      <c r="L37" s="110">
        <v>0</v>
      </c>
      <c r="M37" s="110">
        <v>0</v>
      </c>
      <c r="N37" s="110">
        <v>10.6</v>
      </c>
      <c r="O37" s="110">
        <v>231.54999999999998</v>
      </c>
      <c r="P37" s="110">
        <v>8.11</v>
      </c>
      <c r="Q37" s="110">
        <v>220.13</v>
      </c>
      <c r="R37" s="110">
        <v>0</v>
      </c>
      <c r="S37" s="110">
        <v>0</v>
      </c>
      <c r="T37" s="110">
        <v>239.66</v>
      </c>
      <c r="U37" s="110">
        <v>37309.665000000008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40" t="s">
        <v>108</v>
      </c>
      <c r="B38" s="340"/>
      <c r="C38" s="110">
        <v>66980.391000000003</v>
      </c>
      <c r="D38" s="110">
        <v>69.58</v>
      </c>
      <c r="E38" s="110">
        <v>699.14700000000005</v>
      </c>
      <c r="F38" s="110">
        <v>13.64</v>
      </c>
      <c r="G38" s="110">
        <v>17.02</v>
      </c>
      <c r="H38" s="110">
        <v>67036.331000000006</v>
      </c>
      <c r="I38" s="110">
        <v>993.31500000000005</v>
      </c>
      <c r="J38" s="110">
        <v>3.46</v>
      </c>
      <c r="K38" s="110">
        <v>394.45</v>
      </c>
      <c r="L38" s="110">
        <v>0.04</v>
      </c>
      <c r="M38" s="110">
        <v>0.04</v>
      </c>
      <c r="N38" s="110">
        <v>996.73500000000001</v>
      </c>
      <c r="O38" s="110">
        <v>1188.72</v>
      </c>
      <c r="P38" s="110">
        <v>208.55</v>
      </c>
      <c r="Q38" s="110">
        <v>707.8</v>
      </c>
      <c r="R38" s="110">
        <v>0.25</v>
      </c>
      <c r="S38" s="110">
        <v>73.05</v>
      </c>
      <c r="T38" s="110">
        <v>1397.02</v>
      </c>
      <c r="U38" s="110">
        <v>69430.085999999996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13867.408000000003</v>
      </c>
      <c r="D39" s="109">
        <v>5.66</v>
      </c>
      <c r="E39" s="109">
        <v>88.219999999999985</v>
      </c>
      <c r="F39" s="109">
        <v>0</v>
      </c>
      <c r="G39" s="109">
        <v>0.24</v>
      </c>
      <c r="H39" s="109">
        <v>13873.068000000003</v>
      </c>
      <c r="I39" s="109">
        <v>69.3</v>
      </c>
      <c r="J39" s="109">
        <v>157.5</v>
      </c>
      <c r="K39" s="109">
        <v>226.8</v>
      </c>
      <c r="L39" s="109">
        <v>0</v>
      </c>
      <c r="M39" s="109">
        <v>0</v>
      </c>
      <c r="N39" s="109">
        <v>226.8</v>
      </c>
      <c r="O39" s="271">
        <v>12.5</v>
      </c>
      <c r="P39" s="109">
        <v>62.52</v>
      </c>
      <c r="Q39" s="109">
        <v>75.02000000000001</v>
      </c>
      <c r="R39" s="109">
        <v>0</v>
      </c>
      <c r="S39" s="109">
        <v>0</v>
      </c>
      <c r="T39" s="271">
        <v>75.02000000000001</v>
      </c>
      <c r="U39" s="271">
        <v>14174.888000000003</v>
      </c>
    </row>
    <row r="40" spans="1:132" ht="38.25" customHeight="1" x14ac:dyDescent="0.35">
      <c r="A40" s="246">
        <v>26</v>
      </c>
      <c r="B40" s="246" t="s">
        <v>110</v>
      </c>
      <c r="C40" s="109">
        <v>10522.185999999994</v>
      </c>
      <c r="D40" s="109">
        <v>2.58</v>
      </c>
      <c r="E40" s="109">
        <v>415.05</v>
      </c>
      <c r="F40" s="109">
        <v>0</v>
      </c>
      <c r="G40" s="109">
        <v>0</v>
      </c>
      <c r="H40" s="109">
        <v>10524.765999999994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14.93</v>
      </c>
      <c r="P40" s="109">
        <v>74.650000000000006</v>
      </c>
      <c r="Q40" s="109">
        <v>89.580000000000013</v>
      </c>
      <c r="R40" s="109">
        <v>0</v>
      </c>
      <c r="S40" s="109">
        <v>0</v>
      </c>
      <c r="T40" s="271">
        <v>89.580000000000013</v>
      </c>
      <c r="U40" s="271">
        <v>10614.345999999994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23935.294000000002</v>
      </c>
      <c r="D41" s="109">
        <v>10.19</v>
      </c>
      <c r="E41" s="109">
        <v>57.929999999999993</v>
      </c>
      <c r="F41" s="109">
        <v>0</v>
      </c>
      <c r="G41" s="109">
        <v>0</v>
      </c>
      <c r="H41" s="109">
        <v>23945.484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6.41</v>
      </c>
      <c r="P41" s="109">
        <v>32.06</v>
      </c>
      <c r="Q41" s="109">
        <v>38.47</v>
      </c>
      <c r="R41" s="109">
        <v>0</v>
      </c>
      <c r="S41" s="109">
        <v>0</v>
      </c>
      <c r="T41" s="271">
        <v>38.47</v>
      </c>
      <c r="U41" s="271">
        <v>23983.954000000002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35">
      <c r="A42" s="246">
        <v>28</v>
      </c>
      <c r="B42" s="246" t="s">
        <v>112</v>
      </c>
      <c r="C42" s="109">
        <v>2442.9630000000002</v>
      </c>
      <c r="D42" s="109">
        <v>8.01</v>
      </c>
      <c r="E42" s="109">
        <v>164.51</v>
      </c>
      <c r="F42" s="109">
        <v>0</v>
      </c>
      <c r="G42" s="109">
        <v>0</v>
      </c>
      <c r="H42" s="109">
        <v>2450.9730000000004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24.41</v>
      </c>
      <c r="P42" s="109">
        <v>122.08</v>
      </c>
      <c r="Q42" s="109">
        <v>146.49</v>
      </c>
      <c r="R42" s="109">
        <v>0</v>
      </c>
      <c r="S42" s="109">
        <v>0</v>
      </c>
      <c r="T42" s="271">
        <v>146.49</v>
      </c>
      <c r="U42" s="271">
        <v>2597.4630000000006</v>
      </c>
    </row>
    <row r="43" spans="1:132" s="111" customFormat="1" ht="38.25" customHeight="1" x14ac:dyDescent="0.4">
      <c r="A43" s="340" t="s">
        <v>109</v>
      </c>
      <c r="B43" s="340"/>
      <c r="C43" s="110">
        <v>50767.851000000002</v>
      </c>
      <c r="D43" s="110">
        <v>26.439999999999998</v>
      </c>
      <c r="E43" s="110">
        <v>725.70999999999992</v>
      </c>
      <c r="F43" s="110">
        <v>0</v>
      </c>
      <c r="G43" s="110">
        <v>0.24</v>
      </c>
      <c r="H43" s="110">
        <v>50794.290999999997</v>
      </c>
      <c r="I43" s="110">
        <v>69.3</v>
      </c>
      <c r="J43" s="110">
        <v>157.5</v>
      </c>
      <c r="K43" s="110">
        <v>226.8</v>
      </c>
      <c r="L43" s="110">
        <v>0</v>
      </c>
      <c r="M43" s="110">
        <v>0</v>
      </c>
      <c r="N43" s="110">
        <v>226.8</v>
      </c>
      <c r="O43" s="110">
        <v>58.25</v>
      </c>
      <c r="P43" s="110">
        <v>291.31</v>
      </c>
      <c r="Q43" s="110">
        <v>349.56000000000006</v>
      </c>
      <c r="R43" s="110">
        <v>0</v>
      </c>
      <c r="S43" s="110">
        <v>0</v>
      </c>
      <c r="T43" s="110">
        <v>349.56000000000006</v>
      </c>
      <c r="U43" s="110">
        <v>51370.650999999998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35">
      <c r="A44" s="246">
        <v>29</v>
      </c>
      <c r="B44" s="246" t="s">
        <v>113</v>
      </c>
      <c r="C44" s="109">
        <v>14083.934999999999</v>
      </c>
      <c r="D44" s="109">
        <v>4.58</v>
      </c>
      <c r="E44" s="109">
        <v>134.465</v>
      </c>
      <c r="F44" s="109">
        <v>0</v>
      </c>
      <c r="G44" s="109">
        <v>0</v>
      </c>
      <c r="H44" s="109">
        <v>14088.514999999999</v>
      </c>
      <c r="I44" s="109">
        <v>6.65</v>
      </c>
      <c r="J44" s="109">
        <v>0.02</v>
      </c>
      <c r="K44" s="109">
        <v>0.04</v>
      </c>
      <c r="L44" s="109">
        <v>0</v>
      </c>
      <c r="M44" s="109">
        <v>0</v>
      </c>
      <c r="N44" s="109">
        <v>6.67</v>
      </c>
      <c r="O44" s="271">
        <v>105.87000000000002</v>
      </c>
      <c r="P44" s="109">
        <v>0</v>
      </c>
      <c r="Q44" s="109">
        <v>75.7</v>
      </c>
      <c r="R44" s="109">
        <v>0</v>
      </c>
      <c r="S44" s="109">
        <v>0</v>
      </c>
      <c r="T44" s="271">
        <v>105.87000000000002</v>
      </c>
      <c r="U44" s="271">
        <v>14201.055</v>
      </c>
    </row>
    <row r="45" spans="1:132" ht="38.25" customHeight="1" x14ac:dyDescent="0.35">
      <c r="A45" s="246">
        <v>30</v>
      </c>
      <c r="B45" s="246" t="s">
        <v>114</v>
      </c>
      <c r="C45" s="109">
        <v>7306.8049999999985</v>
      </c>
      <c r="D45" s="109">
        <v>6.15</v>
      </c>
      <c r="E45" s="109">
        <v>47.594999999999999</v>
      </c>
      <c r="F45" s="109">
        <v>0</v>
      </c>
      <c r="G45" s="109">
        <v>0</v>
      </c>
      <c r="H45" s="109">
        <v>7312.9549999999981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7320.5449999999983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12303.320000000002</v>
      </c>
      <c r="D46" s="109">
        <v>0.37</v>
      </c>
      <c r="E46" s="109">
        <v>10.43</v>
      </c>
      <c r="F46" s="109">
        <v>0</v>
      </c>
      <c r="G46" s="109">
        <v>0</v>
      </c>
      <c r="H46" s="109">
        <v>12303.690000000002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12391.170000000002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">
      <c r="A47" s="246">
        <v>32</v>
      </c>
      <c r="B47" s="246" t="s">
        <v>116</v>
      </c>
      <c r="C47" s="109">
        <v>11102.822000000009</v>
      </c>
      <c r="D47" s="109">
        <v>1.08</v>
      </c>
      <c r="E47" s="109">
        <v>13.709999999999999</v>
      </c>
      <c r="F47" s="109">
        <v>0</v>
      </c>
      <c r="G47" s="109">
        <v>0</v>
      </c>
      <c r="H47" s="109">
        <v>11103.902000000009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11134.43200000001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40" t="s">
        <v>117</v>
      </c>
      <c r="B48" s="340"/>
      <c r="C48" s="110">
        <v>44796.882000000005</v>
      </c>
      <c r="D48" s="110">
        <v>12.18</v>
      </c>
      <c r="E48" s="110">
        <v>206.20000000000002</v>
      </c>
      <c r="F48" s="110">
        <v>0</v>
      </c>
      <c r="G48" s="110">
        <v>0</v>
      </c>
      <c r="H48" s="110">
        <v>44809.062000000013</v>
      </c>
      <c r="I48" s="110">
        <v>7.95</v>
      </c>
      <c r="J48" s="110">
        <v>0.02</v>
      </c>
      <c r="K48" s="110">
        <v>0.04</v>
      </c>
      <c r="L48" s="110">
        <v>0</v>
      </c>
      <c r="M48" s="110">
        <v>0</v>
      </c>
      <c r="N48" s="110">
        <v>7.97</v>
      </c>
      <c r="O48" s="110">
        <v>230.17000000000004</v>
      </c>
      <c r="P48" s="110">
        <v>0</v>
      </c>
      <c r="Q48" s="110">
        <v>76.23</v>
      </c>
      <c r="R48" s="110">
        <v>0</v>
      </c>
      <c r="S48" s="110">
        <v>0.41000000000000003</v>
      </c>
      <c r="T48" s="110">
        <v>230.17000000000004</v>
      </c>
      <c r="U48" s="110">
        <v>45047.202000000012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40" t="s">
        <v>118</v>
      </c>
      <c r="B49" s="340"/>
      <c r="C49" s="110">
        <v>95564.733000000007</v>
      </c>
      <c r="D49" s="110">
        <v>38.619999999999997</v>
      </c>
      <c r="E49" s="110">
        <v>931.91</v>
      </c>
      <c r="F49" s="110">
        <v>0</v>
      </c>
      <c r="G49" s="110">
        <v>0.24</v>
      </c>
      <c r="H49" s="110">
        <v>95603.353000000003</v>
      </c>
      <c r="I49" s="110">
        <v>77.25</v>
      </c>
      <c r="J49" s="110">
        <v>157.52000000000001</v>
      </c>
      <c r="K49" s="110">
        <v>226.84</v>
      </c>
      <c r="L49" s="110">
        <v>0</v>
      </c>
      <c r="M49" s="110">
        <v>0</v>
      </c>
      <c r="N49" s="110">
        <v>234.77</v>
      </c>
      <c r="O49" s="110">
        <v>288.42000000000007</v>
      </c>
      <c r="P49" s="110">
        <v>291.31</v>
      </c>
      <c r="Q49" s="110">
        <v>425.79000000000008</v>
      </c>
      <c r="R49" s="110">
        <v>0</v>
      </c>
      <c r="S49" s="110">
        <v>0.41000000000000003</v>
      </c>
      <c r="T49" s="110">
        <v>579.73000000000013</v>
      </c>
      <c r="U49" s="110">
        <v>96417.853000000003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40" t="s">
        <v>119</v>
      </c>
      <c r="B50" s="340"/>
      <c r="C50" s="110">
        <v>172797.397</v>
      </c>
      <c r="D50" s="110">
        <v>110.6</v>
      </c>
      <c r="E50" s="110">
        <v>1761.037</v>
      </c>
      <c r="F50" s="110">
        <v>340.76</v>
      </c>
      <c r="G50" s="110">
        <v>1065.1600000000001</v>
      </c>
      <c r="H50" s="110">
        <v>172567.23699999999</v>
      </c>
      <c r="I50" s="110">
        <v>2617.4500000000003</v>
      </c>
      <c r="J50" s="110">
        <v>173.72200000000001</v>
      </c>
      <c r="K50" s="110">
        <v>746.53899999999999</v>
      </c>
      <c r="L50" s="110">
        <v>0.04</v>
      </c>
      <c r="M50" s="110">
        <v>2.4900000000000002</v>
      </c>
      <c r="N50" s="110">
        <v>2791.1320000000005</v>
      </c>
      <c r="O50" s="110">
        <v>7864.6940000000004</v>
      </c>
      <c r="P50" s="110">
        <v>591.65000000000009</v>
      </c>
      <c r="Q50" s="110">
        <v>2946.4100000000003</v>
      </c>
      <c r="R50" s="110">
        <v>0.3</v>
      </c>
      <c r="S50" s="110">
        <v>144.46999999999997</v>
      </c>
      <c r="T50" s="110">
        <v>8456.0439999999999</v>
      </c>
      <c r="U50" s="110">
        <v>183814.413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5" customFormat="1" ht="24.75" hidden="1" customHeight="1" x14ac:dyDescent="0.4">
      <c r="B51" s="283"/>
      <c r="C51" s="309" t="s">
        <v>54</v>
      </c>
      <c r="D51" s="309"/>
      <c r="E51" s="309"/>
      <c r="F51" s="309"/>
      <c r="G51" s="309"/>
      <c r="H51" s="118"/>
      <c r="I51" s="283"/>
      <c r="J51" s="283">
        <f>D50+J50+P50-F50-L50-R50</f>
        <v>534.87200000000018</v>
      </c>
      <c r="K51" s="283"/>
      <c r="L51" s="283"/>
      <c r="M51" s="283"/>
      <c r="N51" s="283"/>
      <c r="R51" s="283"/>
      <c r="U51" s="28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</row>
    <row r="52" spans="1:54" s="115" customFormat="1" ht="30" hidden="1" customHeight="1" x14ac:dyDescent="0.35">
      <c r="B52" s="283"/>
      <c r="C52" s="309" t="s">
        <v>55</v>
      </c>
      <c r="D52" s="309"/>
      <c r="E52" s="309"/>
      <c r="F52" s="309"/>
      <c r="G52" s="309"/>
      <c r="H52" s="119"/>
      <c r="I52" s="283"/>
      <c r="J52" s="283">
        <f>E50+K50+Q50-G50-M50-S50</f>
        <v>4241.8660000000009</v>
      </c>
      <c r="K52" s="283"/>
      <c r="L52" s="283"/>
      <c r="M52" s="283"/>
      <c r="N52" s="283"/>
      <c r="R52" s="283"/>
      <c r="T52" s="28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ht="33" hidden="1" customHeight="1" x14ac:dyDescent="0.5">
      <c r="C53" s="309" t="s">
        <v>56</v>
      </c>
      <c r="D53" s="309"/>
      <c r="E53" s="309"/>
      <c r="F53" s="309"/>
      <c r="G53" s="309"/>
      <c r="H53" s="119"/>
      <c r="I53" s="121"/>
      <c r="J53" s="283">
        <f>H50+N50+T50</f>
        <v>183814.413</v>
      </c>
      <c r="K53" s="119"/>
      <c r="L53" s="119"/>
      <c r="M53" s="142" t="e">
        <f>#REF!+'dec-2021'!J53</f>
        <v>#REF!</v>
      </c>
      <c r="N53" s="119"/>
      <c r="P53" s="115"/>
      <c r="Q53" s="122"/>
      <c r="U53" s="122"/>
    </row>
    <row r="54" spans="1:54" ht="33" hidden="1" customHeight="1" x14ac:dyDescent="0.5">
      <c r="C54" s="120"/>
      <c r="D54" s="283"/>
      <c r="E54" s="283"/>
      <c r="F54" s="283"/>
      <c r="G54" s="283"/>
      <c r="H54" s="119"/>
      <c r="I54" s="121"/>
      <c r="J54" s="283"/>
      <c r="K54" s="119"/>
      <c r="L54" s="119"/>
      <c r="M54" s="143"/>
      <c r="N54" s="119"/>
      <c r="P54" s="115"/>
      <c r="Q54" s="122"/>
      <c r="U54" s="122"/>
    </row>
    <row r="55" spans="1:54" ht="33" hidden="1" customHeight="1" x14ac:dyDescent="0.5">
      <c r="C55" s="120"/>
      <c r="D55" s="283"/>
      <c r="E55" s="283"/>
      <c r="F55" s="283"/>
      <c r="G55" s="283"/>
      <c r="H55" s="119"/>
      <c r="I55" s="121"/>
      <c r="J55" s="283"/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54" s="152" customFormat="1" ht="37.5" hidden="1" customHeight="1" x14ac:dyDescent="0.45">
      <c r="B56" s="314" t="s">
        <v>57</v>
      </c>
      <c r="C56" s="314"/>
      <c r="D56" s="314"/>
      <c r="E56" s="314"/>
      <c r="F56" s="314"/>
      <c r="G56" s="153"/>
      <c r="H56" s="154"/>
      <c r="I56" s="155"/>
      <c r="J56" s="315"/>
      <c r="K56" s="313"/>
      <c r="L56" s="313"/>
      <c r="M56" s="169" t="e">
        <f>#REF!+'dec-2021'!J53</f>
        <v>#REF!</v>
      </c>
      <c r="N56" s="154"/>
      <c r="O56" s="154"/>
      <c r="P56" s="285"/>
      <c r="Q56" s="314" t="s">
        <v>58</v>
      </c>
      <c r="R56" s="314"/>
      <c r="S56" s="314"/>
      <c r="T56" s="314"/>
      <c r="U56" s="31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</row>
    <row r="57" spans="1:54" s="152" customFormat="1" ht="37.5" hidden="1" customHeight="1" x14ac:dyDescent="0.45">
      <c r="B57" s="314" t="s">
        <v>59</v>
      </c>
      <c r="C57" s="314"/>
      <c r="D57" s="314"/>
      <c r="E57" s="314"/>
      <c r="F57" s="314"/>
      <c r="G57" s="154"/>
      <c r="H57" s="153"/>
      <c r="I57" s="156"/>
      <c r="J57" s="157"/>
      <c r="K57" s="286"/>
      <c r="L57" s="157"/>
      <c r="M57" s="154"/>
      <c r="N57" s="153"/>
      <c r="O57" s="154"/>
      <c r="P57" s="285"/>
      <c r="Q57" s="314" t="s">
        <v>59</v>
      </c>
      <c r="R57" s="314"/>
      <c r="S57" s="314"/>
      <c r="T57" s="314"/>
      <c r="U57" s="31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I58" s="158"/>
      <c r="J58" s="313" t="s">
        <v>61</v>
      </c>
      <c r="K58" s="313"/>
      <c r="L58" s="313"/>
      <c r="M58" s="159" t="e">
        <f>#REF!+'dec-2021'!J53</f>
        <v>#REF!</v>
      </c>
      <c r="P58" s="160"/>
      <c r="Q58" s="160"/>
      <c r="R58" s="160"/>
      <c r="S58" s="161"/>
      <c r="T58" s="160"/>
      <c r="U58" s="160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G59" s="162"/>
      <c r="H59" s="159" t="e">
        <f>#REF!+'dec-2021'!J53</f>
        <v>#REF!</v>
      </c>
      <c r="I59" s="158"/>
      <c r="J59" s="313" t="s">
        <v>62</v>
      </c>
      <c r="K59" s="313"/>
      <c r="L59" s="313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hidden="1" x14ac:dyDescent="0.35"/>
    <row r="61" spans="1:54" hidden="1" x14ac:dyDescent="0.35">
      <c r="H61" s="130"/>
      <c r="I61" s="131"/>
      <c r="J61" s="130"/>
    </row>
    <row r="62" spans="1:54" hidden="1" x14ac:dyDescent="0.35">
      <c r="H62" s="130"/>
      <c r="I62" s="131"/>
      <c r="J62" s="130"/>
    </row>
    <row r="63" spans="1:54" hidden="1" x14ac:dyDescent="0.35">
      <c r="H63" s="125">
        <f>'[2]nov 17'!J53+'[2]dec 17'!J51</f>
        <v>98988.2883</v>
      </c>
      <c r="I63" s="131"/>
      <c r="J63" s="130"/>
    </row>
    <row r="64" spans="1:54" x14ac:dyDescent="0.35">
      <c r="C64" s="119"/>
      <c r="H64" s="130"/>
      <c r="I64" s="131"/>
      <c r="J64" s="130"/>
    </row>
    <row r="65" spans="3:21" x14ac:dyDescent="0.35"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</row>
    <row r="66" spans="3:21" x14ac:dyDescent="0.35">
      <c r="P66" s="107"/>
      <c r="Q66" s="107"/>
      <c r="R66" s="107"/>
      <c r="S66" s="108"/>
      <c r="T66" s="107"/>
      <c r="U66" s="107"/>
    </row>
    <row r="67" spans="3:21" x14ac:dyDescent="0.35">
      <c r="P67" s="107"/>
      <c r="Q67" s="107"/>
      <c r="R67" s="107"/>
      <c r="S67" s="108"/>
      <c r="T67" s="107"/>
      <c r="U67" s="107"/>
    </row>
  </sheetData>
  <mergeCells count="43">
    <mergeCell ref="J58:L58"/>
    <mergeCell ref="J59:L59"/>
    <mergeCell ref="C52:G52"/>
    <mergeCell ref="C53:G53"/>
    <mergeCell ref="B56:F56"/>
    <mergeCell ref="J56:L56"/>
    <mergeCell ref="A32:B32"/>
    <mergeCell ref="Q56:U56"/>
    <mergeCell ref="B57:F57"/>
    <mergeCell ref="Q57:U57"/>
    <mergeCell ref="A38:B38"/>
    <mergeCell ref="A43:B43"/>
    <mergeCell ref="A48:B48"/>
    <mergeCell ref="A49:B49"/>
    <mergeCell ref="A50:B50"/>
    <mergeCell ref="C51:G51"/>
    <mergeCell ref="A37:B37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6"/>
  <sheetViews>
    <sheetView view="pageBreakPreview" zoomScale="40" zoomScaleNormal="55" zoomScaleSheetLayoutView="40" workbookViewId="0">
      <selection activeCell="I13" sqref="I13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325" t="s">
        <v>123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54" ht="51.75" customHeight="1" x14ac:dyDescent="0.35">
      <c r="A2" s="383" t="s">
        <v>153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</row>
    <row r="3" spans="1:54" s="108" customFormat="1" ht="43.5" customHeight="1" x14ac:dyDescent="0.25">
      <c r="A3" s="385" t="s">
        <v>122</v>
      </c>
      <c r="B3" s="386" t="s">
        <v>121</v>
      </c>
      <c r="C3" s="304" t="s">
        <v>131</v>
      </c>
      <c r="D3" s="304"/>
      <c r="E3" s="304"/>
      <c r="F3" s="304"/>
      <c r="G3" s="304"/>
      <c r="H3" s="304"/>
      <c r="I3" s="304" t="s">
        <v>130</v>
      </c>
      <c r="J3" s="304"/>
      <c r="K3" s="304"/>
      <c r="L3" s="304"/>
      <c r="M3" s="304"/>
      <c r="N3" s="304"/>
      <c r="O3" s="304" t="s">
        <v>129</v>
      </c>
      <c r="P3" s="304"/>
      <c r="Q3" s="304"/>
      <c r="R3" s="304"/>
      <c r="S3" s="304"/>
      <c r="T3" s="304"/>
      <c r="U3" s="287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85"/>
      <c r="B4" s="387"/>
      <c r="C4" s="378" t="s">
        <v>6</v>
      </c>
      <c r="D4" s="376" t="s">
        <v>127</v>
      </c>
      <c r="E4" s="377"/>
      <c r="F4" s="376" t="s">
        <v>126</v>
      </c>
      <c r="G4" s="377"/>
      <c r="H4" s="378" t="s">
        <v>9</v>
      </c>
      <c r="I4" s="378" t="s">
        <v>6</v>
      </c>
      <c r="J4" s="376" t="s">
        <v>127</v>
      </c>
      <c r="K4" s="377"/>
      <c r="L4" s="376" t="s">
        <v>126</v>
      </c>
      <c r="M4" s="377"/>
      <c r="N4" s="378" t="s">
        <v>9</v>
      </c>
      <c r="O4" s="378" t="s">
        <v>6</v>
      </c>
      <c r="P4" s="376" t="s">
        <v>127</v>
      </c>
      <c r="Q4" s="377"/>
      <c r="R4" s="376" t="s">
        <v>126</v>
      </c>
      <c r="S4" s="377"/>
      <c r="T4" s="378" t="s">
        <v>9</v>
      </c>
      <c r="U4" s="380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85"/>
      <c r="B5" s="388"/>
      <c r="C5" s="379"/>
      <c r="D5" s="240" t="s">
        <v>124</v>
      </c>
      <c r="E5" s="240" t="s">
        <v>125</v>
      </c>
      <c r="F5" s="240" t="s">
        <v>124</v>
      </c>
      <c r="G5" s="240" t="s">
        <v>125</v>
      </c>
      <c r="H5" s="379"/>
      <c r="I5" s="379"/>
      <c r="J5" s="240" t="s">
        <v>124</v>
      </c>
      <c r="K5" s="240" t="s">
        <v>125</v>
      </c>
      <c r="L5" s="240" t="s">
        <v>124</v>
      </c>
      <c r="M5" s="240" t="s">
        <v>125</v>
      </c>
      <c r="N5" s="379"/>
      <c r="O5" s="379"/>
      <c r="P5" s="240" t="s">
        <v>124</v>
      </c>
      <c r="Q5" s="240" t="s">
        <v>125</v>
      </c>
      <c r="R5" s="240" t="s">
        <v>124</v>
      </c>
      <c r="S5" s="240" t="s">
        <v>125</v>
      </c>
      <c r="T5" s="379"/>
      <c r="U5" s="382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45">
      <c r="A6" s="245">
        <v>1</v>
      </c>
      <c r="B6" s="246" t="s">
        <v>78</v>
      </c>
      <c r="C6" s="200">
        <v>96.970000000000653</v>
      </c>
      <c r="D6" s="200">
        <v>0</v>
      </c>
      <c r="E6" s="200">
        <v>47.73</v>
      </c>
      <c r="F6" s="200">
        <v>0</v>
      </c>
      <c r="G6" s="200">
        <v>72.3</v>
      </c>
      <c r="H6" s="200">
        <v>96.970000000000653</v>
      </c>
      <c r="I6" s="200">
        <v>173.44599999999994</v>
      </c>
      <c r="J6" s="200">
        <v>0</v>
      </c>
      <c r="K6" s="200">
        <v>42.681000000000004</v>
      </c>
      <c r="L6" s="200">
        <v>0</v>
      </c>
      <c r="M6" s="200">
        <v>0.04</v>
      </c>
      <c r="N6" s="200">
        <v>173.44599999999994</v>
      </c>
      <c r="O6" s="201">
        <v>284.1400000000001</v>
      </c>
      <c r="P6" s="200">
        <v>0</v>
      </c>
      <c r="Q6" s="200">
        <v>0.46</v>
      </c>
      <c r="R6" s="200">
        <v>0</v>
      </c>
      <c r="S6" s="200">
        <v>0</v>
      </c>
      <c r="T6" s="201">
        <v>284.1400000000001</v>
      </c>
      <c r="U6" s="201">
        <v>554.55600000000072</v>
      </c>
    </row>
    <row r="7" spans="1:54" ht="38.25" customHeight="1" x14ac:dyDescent="0.45">
      <c r="A7" s="245">
        <v>2</v>
      </c>
      <c r="B7" s="246" t="s">
        <v>79</v>
      </c>
      <c r="C7" s="200">
        <v>497.58499999999987</v>
      </c>
      <c r="D7" s="200">
        <v>0</v>
      </c>
      <c r="E7" s="200">
        <v>0.45000000000000007</v>
      </c>
      <c r="F7" s="200">
        <v>0</v>
      </c>
      <c r="G7" s="200">
        <v>0.33999999999999997</v>
      </c>
      <c r="H7" s="200">
        <v>497.58499999999987</v>
      </c>
      <c r="I7" s="200">
        <v>130.839</v>
      </c>
      <c r="J7" s="200">
        <v>7.7130000000000001</v>
      </c>
      <c r="K7" s="200">
        <v>18.522000000000002</v>
      </c>
      <c r="L7" s="200">
        <v>0</v>
      </c>
      <c r="M7" s="200">
        <v>0</v>
      </c>
      <c r="N7" s="200">
        <v>138.55199999999999</v>
      </c>
      <c r="O7" s="201">
        <v>222.27000000000004</v>
      </c>
      <c r="P7" s="200">
        <v>0</v>
      </c>
      <c r="Q7" s="200">
        <v>34.629999999999995</v>
      </c>
      <c r="R7" s="200">
        <v>0</v>
      </c>
      <c r="S7" s="200">
        <v>0</v>
      </c>
      <c r="T7" s="201">
        <v>222.27000000000004</v>
      </c>
      <c r="U7" s="201">
        <v>858.40699999999993</v>
      </c>
    </row>
    <row r="8" spans="1:54" ht="38.25" customHeight="1" x14ac:dyDescent="0.45">
      <c r="A8" s="245">
        <v>3</v>
      </c>
      <c r="B8" s="246" t="s">
        <v>80</v>
      </c>
      <c r="C8" s="200">
        <v>653.9599999999997</v>
      </c>
      <c r="D8" s="200">
        <v>0</v>
      </c>
      <c r="E8" s="200">
        <v>0</v>
      </c>
      <c r="F8" s="200">
        <v>0</v>
      </c>
      <c r="G8" s="200">
        <v>90</v>
      </c>
      <c r="H8" s="200">
        <v>653.9599999999997</v>
      </c>
      <c r="I8" s="200">
        <v>207.25600000000003</v>
      </c>
      <c r="J8" s="200">
        <v>1.899</v>
      </c>
      <c r="K8" s="200">
        <v>11.821999999999999</v>
      </c>
      <c r="L8" s="200">
        <v>0</v>
      </c>
      <c r="M8" s="200">
        <v>0</v>
      </c>
      <c r="N8" s="200">
        <v>209.15500000000003</v>
      </c>
      <c r="O8" s="201">
        <v>811.34</v>
      </c>
      <c r="P8" s="200">
        <v>0</v>
      </c>
      <c r="Q8" s="200">
        <v>125.15</v>
      </c>
      <c r="R8" s="200">
        <v>0</v>
      </c>
      <c r="S8" s="200">
        <v>0</v>
      </c>
      <c r="T8" s="201">
        <v>811.34</v>
      </c>
      <c r="U8" s="201">
        <v>1674.4549999999999</v>
      </c>
    </row>
    <row r="9" spans="1:54" s="111" customFormat="1" ht="38.25" customHeight="1" x14ac:dyDescent="0.45">
      <c r="A9" s="245">
        <v>4</v>
      </c>
      <c r="B9" s="246" t="s">
        <v>81</v>
      </c>
      <c r="C9" s="200">
        <v>0</v>
      </c>
      <c r="D9" s="200">
        <v>0</v>
      </c>
      <c r="E9" s="200">
        <v>0</v>
      </c>
      <c r="F9" s="200">
        <v>0</v>
      </c>
      <c r="G9" s="200">
        <v>0</v>
      </c>
      <c r="H9" s="200">
        <v>0</v>
      </c>
      <c r="I9" s="200">
        <v>143.86000000000007</v>
      </c>
      <c r="J9" s="200">
        <v>0.25</v>
      </c>
      <c r="K9" s="200">
        <v>2.0760000000000001</v>
      </c>
      <c r="L9" s="200">
        <v>0</v>
      </c>
      <c r="M9" s="200">
        <v>0</v>
      </c>
      <c r="N9" s="200">
        <v>144.11000000000007</v>
      </c>
      <c r="O9" s="201">
        <v>234.27999999999997</v>
      </c>
      <c r="P9" s="200">
        <v>0</v>
      </c>
      <c r="Q9" s="200">
        <v>1.1100000000000001</v>
      </c>
      <c r="R9" s="200">
        <v>0</v>
      </c>
      <c r="S9" s="200">
        <v>0</v>
      </c>
      <c r="T9" s="201">
        <v>234.27999999999997</v>
      </c>
      <c r="U9" s="201">
        <v>378.39000000000004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36" t="s">
        <v>82</v>
      </c>
      <c r="B10" s="337"/>
      <c r="C10" s="202">
        <v>1248.5150000000003</v>
      </c>
      <c r="D10" s="202">
        <v>0</v>
      </c>
      <c r="E10" s="202">
        <v>48.18</v>
      </c>
      <c r="F10" s="202">
        <v>0</v>
      </c>
      <c r="G10" s="202">
        <v>162.63999999999999</v>
      </c>
      <c r="H10" s="202">
        <v>1248.5150000000003</v>
      </c>
      <c r="I10" s="202">
        <v>655.40100000000007</v>
      </c>
      <c r="J10" s="202">
        <v>9.8620000000000001</v>
      </c>
      <c r="K10" s="202">
        <v>75.100999999999999</v>
      </c>
      <c r="L10" s="202">
        <v>0</v>
      </c>
      <c r="M10" s="202">
        <v>0.04</v>
      </c>
      <c r="N10" s="202">
        <v>665.26300000000015</v>
      </c>
      <c r="O10" s="202">
        <v>1552.0300000000002</v>
      </c>
      <c r="P10" s="202">
        <v>0</v>
      </c>
      <c r="Q10" s="202">
        <v>161.35000000000002</v>
      </c>
      <c r="R10" s="202">
        <v>0</v>
      </c>
      <c r="S10" s="202">
        <v>0</v>
      </c>
      <c r="T10" s="202">
        <v>1552.0300000000002</v>
      </c>
      <c r="U10" s="202">
        <v>3465.8080000000004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45">
      <c r="A11" s="171">
        <v>4</v>
      </c>
      <c r="B11" s="246" t="s">
        <v>83</v>
      </c>
      <c r="C11" s="200">
        <v>1042.9599999999989</v>
      </c>
      <c r="D11" s="200">
        <v>0</v>
      </c>
      <c r="E11" s="200">
        <v>0</v>
      </c>
      <c r="F11" s="200">
        <v>0</v>
      </c>
      <c r="G11" s="200">
        <v>610.53</v>
      </c>
      <c r="H11" s="200">
        <v>1042.9599999999989</v>
      </c>
      <c r="I11" s="200">
        <v>125.46300000000001</v>
      </c>
      <c r="J11" s="200">
        <v>0.86</v>
      </c>
      <c r="K11" s="200">
        <v>5.09</v>
      </c>
      <c r="L11" s="200">
        <v>0</v>
      </c>
      <c r="M11" s="200">
        <v>0.4</v>
      </c>
      <c r="N11" s="200">
        <v>126.32300000000001</v>
      </c>
      <c r="O11" s="201">
        <v>787.78</v>
      </c>
      <c r="P11" s="200">
        <v>0</v>
      </c>
      <c r="Q11" s="200">
        <v>208.87</v>
      </c>
      <c r="R11" s="200">
        <v>0</v>
      </c>
      <c r="S11" s="200">
        <v>0</v>
      </c>
      <c r="T11" s="201">
        <v>787.78</v>
      </c>
      <c r="U11" s="201">
        <v>1957.062999999999</v>
      </c>
    </row>
    <row r="12" spans="1:54" ht="38.25" customHeight="1" x14ac:dyDescent="0.45">
      <c r="A12" s="171">
        <v>5</v>
      </c>
      <c r="B12" s="246" t="s">
        <v>84</v>
      </c>
      <c r="C12" s="200">
        <v>1023.7699999999998</v>
      </c>
      <c r="D12" s="200">
        <v>0</v>
      </c>
      <c r="E12" s="200">
        <v>0</v>
      </c>
      <c r="F12" s="200">
        <v>0</v>
      </c>
      <c r="G12" s="200">
        <v>0</v>
      </c>
      <c r="H12" s="200">
        <v>1023.7699999999998</v>
      </c>
      <c r="I12" s="200">
        <v>153.6640000000001</v>
      </c>
      <c r="J12" s="200">
        <v>1.17</v>
      </c>
      <c r="K12" s="200">
        <v>7.24</v>
      </c>
      <c r="L12" s="200">
        <v>0</v>
      </c>
      <c r="M12" s="200">
        <v>0.72</v>
      </c>
      <c r="N12" s="200">
        <v>154.83400000000009</v>
      </c>
      <c r="O12" s="201">
        <v>87.2</v>
      </c>
      <c r="P12" s="200">
        <v>0</v>
      </c>
      <c r="Q12" s="200">
        <v>0.67</v>
      </c>
      <c r="R12" s="200">
        <v>0</v>
      </c>
      <c r="S12" s="200">
        <v>0</v>
      </c>
      <c r="T12" s="201">
        <v>87.2</v>
      </c>
      <c r="U12" s="201">
        <v>1265.8039999999999</v>
      </c>
    </row>
    <row r="13" spans="1:54" s="111" customFormat="1" ht="38.25" customHeight="1" x14ac:dyDescent="0.45">
      <c r="A13" s="171">
        <v>6</v>
      </c>
      <c r="B13" s="246" t="s">
        <v>85</v>
      </c>
      <c r="C13" s="200">
        <v>2084.5799999999995</v>
      </c>
      <c r="D13" s="200">
        <v>0</v>
      </c>
      <c r="E13" s="200">
        <v>0.08</v>
      </c>
      <c r="F13" s="200">
        <v>0</v>
      </c>
      <c r="G13" s="200">
        <v>0</v>
      </c>
      <c r="H13" s="200">
        <v>2084.5799999999995</v>
      </c>
      <c r="I13" s="200">
        <v>203.90399999999997</v>
      </c>
      <c r="J13" s="200">
        <v>1.96</v>
      </c>
      <c r="K13" s="200">
        <v>12.010000000000002</v>
      </c>
      <c r="L13" s="200">
        <v>0</v>
      </c>
      <c r="M13" s="200">
        <v>0</v>
      </c>
      <c r="N13" s="200">
        <v>205.86399999999998</v>
      </c>
      <c r="O13" s="201">
        <v>403.31999999999994</v>
      </c>
      <c r="P13" s="200">
        <v>0.06</v>
      </c>
      <c r="Q13" s="200">
        <v>51.22</v>
      </c>
      <c r="R13" s="200">
        <v>0</v>
      </c>
      <c r="S13" s="200">
        <v>0</v>
      </c>
      <c r="T13" s="201">
        <v>403.37999999999994</v>
      </c>
      <c r="U13" s="201">
        <v>2693.8239999999996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36" t="s">
        <v>86</v>
      </c>
      <c r="B14" s="337"/>
      <c r="C14" s="202">
        <v>4151.3099999999977</v>
      </c>
      <c r="D14" s="202">
        <v>0</v>
      </c>
      <c r="E14" s="202">
        <v>0.08</v>
      </c>
      <c r="F14" s="202">
        <v>0</v>
      </c>
      <c r="G14" s="202">
        <v>610.53</v>
      </c>
      <c r="H14" s="202">
        <v>4151.3099999999977</v>
      </c>
      <c r="I14" s="202">
        <v>483.03100000000006</v>
      </c>
      <c r="J14" s="202">
        <v>3.9899999999999998</v>
      </c>
      <c r="K14" s="202">
        <v>24.340000000000003</v>
      </c>
      <c r="L14" s="202">
        <v>0</v>
      </c>
      <c r="M14" s="202">
        <v>1.1200000000000001</v>
      </c>
      <c r="N14" s="202">
        <v>487.02100000000007</v>
      </c>
      <c r="O14" s="202">
        <v>1278.3</v>
      </c>
      <c r="P14" s="202">
        <v>0.06</v>
      </c>
      <c r="Q14" s="202">
        <v>260.76</v>
      </c>
      <c r="R14" s="202">
        <v>0</v>
      </c>
      <c r="S14" s="202">
        <v>0</v>
      </c>
      <c r="T14" s="202">
        <v>1278.3599999999999</v>
      </c>
      <c r="U14" s="202">
        <v>5916.6909999999989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45">
      <c r="A15" s="246">
        <v>8</v>
      </c>
      <c r="B15" s="246" t="s">
        <v>88</v>
      </c>
      <c r="C15" s="200">
        <v>1303.4219999999991</v>
      </c>
      <c r="D15" s="200">
        <v>1.66</v>
      </c>
      <c r="E15" s="200">
        <v>19.639999999999997</v>
      </c>
      <c r="F15" s="200">
        <v>0</v>
      </c>
      <c r="G15" s="200">
        <v>19.73</v>
      </c>
      <c r="H15" s="200">
        <v>1305.0819999999992</v>
      </c>
      <c r="I15" s="200">
        <v>113.01000000000003</v>
      </c>
      <c r="J15" s="200">
        <v>0.68</v>
      </c>
      <c r="K15" s="200">
        <v>2.6700000000000004</v>
      </c>
      <c r="L15" s="200">
        <v>0</v>
      </c>
      <c r="M15" s="200">
        <v>0</v>
      </c>
      <c r="N15" s="200">
        <v>113.69000000000004</v>
      </c>
      <c r="O15" s="201">
        <v>686.67899999999997</v>
      </c>
      <c r="P15" s="200">
        <v>68.320000000000007</v>
      </c>
      <c r="Q15" s="200">
        <v>559.59</v>
      </c>
      <c r="R15" s="200">
        <v>0</v>
      </c>
      <c r="S15" s="200">
        <v>0</v>
      </c>
      <c r="T15" s="201">
        <v>754.99900000000002</v>
      </c>
      <c r="U15" s="201">
        <v>2173.7709999999993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45">
      <c r="A16" s="246">
        <v>9</v>
      </c>
      <c r="B16" s="246" t="s">
        <v>120</v>
      </c>
      <c r="C16" s="200">
        <v>239.35399999999987</v>
      </c>
      <c r="D16" s="200">
        <v>0</v>
      </c>
      <c r="E16" s="200">
        <v>39.92</v>
      </c>
      <c r="F16" s="200">
        <v>0</v>
      </c>
      <c r="G16" s="200">
        <v>0</v>
      </c>
      <c r="H16" s="200">
        <v>239.35399999999987</v>
      </c>
      <c r="I16" s="200">
        <v>28.466999999999992</v>
      </c>
      <c r="J16" s="200">
        <v>0.19</v>
      </c>
      <c r="K16" s="200">
        <v>7.5699999999999994</v>
      </c>
      <c r="L16" s="200">
        <v>0</v>
      </c>
      <c r="M16" s="200">
        <v>0.99</v>
      </c>
      <c r="N16" s="200">
        <v>28.656999999999993</v>
      </c>
      <c r="O16" s="201">
        <v>491.52100000000007</v>
      </c>
      <c r="P16" s="200">
        <v>0</v>
      </c>
      <c r="Q16" s="200">
        <v>70.81</v>
      </c>
      <c r="R16" s="200">
        <v>0</v>
      </c>
      <c r="S16" s="200">
        <v>70.959999999999994</v>
      </c>
      <c r="T16" s="201">
        <v>491.52100000000007</v>
      </c>
      <c r="U16" s="201">
        <v>759.53199999999993</v>
      </c>
    </row>
    <row r="17" spans="1:132" s="111" customFormat="1" ht="38.25" customHeight="1" x14ac:dyDescent="0.45">
      <c r="A17" s="246">
        <v>10</v>
      </c>
      <c r="B17" s="246" t="s">
        <v>87</v>
      </c>
      <c r="C17" s="200">
        <v>669.86499999999933</v>
      </c>
      <c r="D17" s="200">
        <v>0</v>
      </c>
      <c r="E17" s="200">
        <v>0</v>
      </c>
      <c r="F17" s="200">
        <v>0</v>
      </c>
      <c r="G17" s="200">
        <v>0</v>
      </c>
      <c r="H17" s="200">
        <v>669.86499999999933</v>
      </c>
      <c r="I17" s="200">
        <v>17.849999999999987</v>
      </c>
      <c r="J17" s="200">
        <v>0.03</v>
      </c>
      <c r="K17" s="200">
        <v>1.8099999999999998</v>
      </c>
      <c r="L17" s="200">
        <v>0</v>
      </c>
      <c r="M17" s="200">
        <v>0.3</v>
      </c>
      <c r="N17" s="200">
        <v>17.879999999999988</v>
      </c>
      <c r="O17" s="201">
        <v>239.88799999999998</v>
      </c>
      <c r="P17" s="200">
        <v>7.0000000000000007E-2</v>
      </c>
      <c r="Q17" s="200">
        <v>45.11</v>
      </c>
      <c r="R17" s="200">
        <v>0</v>
      </c>
      <c r="S17" s="200">
        <v>0.05</v>
      </c>
      <c r="T17" s="201">
        <v>239.95799999999997</v>
      </c>
      <c r="U17" s="201">
        <v>927.70299999999929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36" t="s">
        <v>89</v>
      </c>
      <c r="B18" s="337"/>
      <c r="C18" s="202">
        <v>2212.6409999999983</v>
      </c>
      <c r="D18" s="202">
        <v>1.66</v>
      </c>
      <c r="E18" s="202">
        <v>59.56</v>
      </c>
      <c r="F18" s="202">
        <v>0</v>
      </c>
      <c r="G18" s="202">
        <v>19.73</v>
      </c>
      <c r="H18" s="202">
        <v>2214.3009999999986</v>
      </c>
      <c r="I18" s="202">
        <v>159.32700000000003</v>
      </c>
      <c r="J18" s="202">
        <v>0.90000000000000013</v>
      </c>
      <c r="K18" s="202">
        <v>12.05</v>
      </c>
      <c r="L18" s="202">
        <v>0</v>
      </c>
      <c r="M18" s="202">
        <v>1.29</v>
      </c>
      <c r="N18" s="202">
        <v>160.22700000000003</v>
      </c>
      <c r="O18" s="202">
        <v>1418.088</v>
      </c>
      <c r="P18" s="202">
        <v>68.39</v>
      </c>
      <c r="Q18" s="202">
        <v>675.5100000000001</v>
      </c>
      <c r="R18" s="202">
        <v>0</v>
      </c>
      <c r="S18" s="202">
        <v>71.009999999999991</v>
      </c>
      <c r="T18" s="202">
        <v>1486.4780000000001</v>
      </c>
      <c r="U18" s="202">
        <v>3861.0059999999985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45">
      <c r="A19" s="246">
        <v>8</v>
      </c>
      <c r="B19" s="246" t="s">
        <v>91</v>
      </c>
      <c r="C19" s="200">
        <v>1024.4249999999993</v>
      </c>
      <c r="D19" s="200">
        <v>0</v>
      </c>
      <c r="E19" s="200">
        <v>0.88</v>
      </c>
      <c r="F19" s="200">
        <v>0</v>
      </c>
      <c r="G19" s="200">
        <v>180</v>
      </c>
      <c r="H19" s="200">
        <v>1024.4249999999993</v>
      </c>
      <c r="I19" s="200">
        <v>154.88100000000009</v>
      </c>
      <c r="J19" s="200">
        <v>0.08</v>
      </c>
      <c r="K19" s="200">
        <v>2.66</v>
      </c>
      <c r="L19" s="200">
        <v>0</v>
      </c>
      <c r="M19" s="200">
        <v>0</v>
      </c>
      <c r="N19" s="200">
        <v>154.9610000000001</v>
      </c>
      <c r="O19" s="201">
        <v>741.01099999999985</v>
      </c>
      <c r="P19" s="200">
        <v>0.65</v>
      </c>
      <c r="Q19" s="200">
        <v>399.73</v>
      </c>
      <c r="R19" s="200">
        <v>0</v>
      </c>
      <c r="S19" s="200">
        <v>0</v>
      </c>
      <c r="T19" s="201">
        <v>741.66099999999983</v>
      </c>
      <c r="U19" s="201">
        <v>1921.0469999999991</v>
      </c>
    </row>
    <row r="20" spans="1:132" ht="38.25" customHeight="1" x14ac:dyDescent="0.45">
      <c r="A20" s="246">
        <v>9</v>
      </c>
      <c r="B20" s="246" t="s">
        <v>90</v>
      </c>
      <c r="C20" s="200">
        <v>142.68999999999988</v>
      </c>
      <c r="D20" s="200">
        <v>0</v>
      </c>
      <c r="E20" s="200">
        <v>0</v>
      </c>
      <c r="F20" s="200">
        <v>0</v>
      </c>
      <c r="G20" s="200">
        <v>0</v>
      </c>
      <c r="H20" s="200">
        <v>142.68999999999988</v>
      </c>
      <c r="I20" s="200">
        <v>51.883000000000017</v>
      </c>
      <c r="J20" s="200">
        <v>0.15</v>
      </c>
      <c r="K20" s="200">
        <v>1.8699999999999999</v>
      </c>
      <c r="L20" s="200">
        <v>0</v>
      </c>
      <c r="M20" s="200">
        <v>0</v>
      </c>
      <c r="N20" s="200">
        <v>52.033000000000015</v>
      </c>
      <c r="O20" s="201">
        <v>310.79999999999995</v>
      </c>
      <c r="P20" s="200">
        <v>0</v>
      </c>
      <c r="Q20" s="200">
        <v>44.3</v>
      </c>
      <c r="R20" s="200">
        <v>0</v>
      </c>
      <c r="S20" s="200">
        <v>0</v>
      </c>
      <c r="T20" s="201">
        <v>310.79999999999995</v>
      </c>
      <c r="U20" s="201">
        <v>505.52299999999985</v>
      </c>
    </row>
    <row r="21" spans="1:132" s="111" customFormat="1" ht="38.25" customHeight="1" x14ac:dyDescent="0.45">
      <c r="A21" s="246">
        <v>10</v>
      </c>
      <c r="B21" s="246" t="s">
        <v>92</v>
      </c>
      <c r="C21" s="200">
        <v>27.069999999999879</v>
      </c>
      <c r="D21" s="200">
        <v>0</v>
      </c>
      <c r="E21" s="200">
        <v>0</v>
      </c>
      <c r="F21" s="200">
        <v>0</v>
      </c>
      <c r="G21" s="200">
        <v>0</v>
      </c>
      <c r="H21" s="200">
        <v>27.069999999999879</v>
      </c>
      <c r="I21" s="200">
        <v>15.760000000000005</v>
      </c>
      <c r="J21" s="200">
        <v>0.09</v>
      </c>
      <c r="K21" s="200">
        <v>0.25</v>
      </c>
      <c r="L21" s="200">
        <v>0</v>
      </c>
      <c r="M21" s="200">
        <v>0</v>
      </c>
      <c r="N21" s="200">
        <v>15.850000000000005</v>
      </c>
      <c r="O21" s="201">
        <v>775.63999999999987</v>
      </c>
      <c r="P21" s="200">
        <v>0.2</v>
      </c>
      <c r="Q21" s="200">
        <v>104.33000000000001</v>
      </c>
      <c r="R21" s="200">
        <v>0</v>
      </c>
      <c r="S21" s="200">
        <v>0</v>
      </c>
      <c r="T21" s="201">
        <v>775.83999999999992</v>
      </c>
      <c r="U21" s="201">
        <v>818.75999999999976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5">
      <c r="A22" s="246">
        <v>11</v>
      </c>
      <c r="B22" s="246" t="s">
        <v>93</v>
      </c>
      <c r="C22" s="200">
        <v>1120.9019999999998</v>
      </c>
      <c r="D22" s="200">
        <v>3.6</v>
      </c>
      <c r="E22" s="200">
        <v>26.54</v>
      </c>
      <c r="F22" s="200">
        <v>0</v>
      </c>
      <c r="G22" s="200">
        <v>75</v>
      </c>
      <c r="H22" s="200">
        <v>1124.5019999999997</v>
      </c>
      <c r="I22" s="200">
        <v>39.343999999999994</v>
      </c>
      <c r="J22" s="200">
        <v>2.4500000000000002</v>
      </c>
      <c r="K22" s="200">
        <v>26.5</v>
      </c>
      <c r="L22" s="200">
        <v>0</v>
      </c>
      <c r="M22" s="200">
        <v>0</v>
      </c>
      <c r="N22" s="200">
        <v>41.793999999999997</v>
      </c>
      <c r="O22" s="201">
        <v>403.42500000000001</v>
      </c>
      <c r="P22" s="200">
        <v>0</v>
      </c>
      <c r="Q22" s="200">
        <v>236.14000000000004</v>
      </c>
      <c r="R22" s="200">
        <v>0</v>
      </c>
      <c r="S22" s="200">
        <v>0</v>
      </c>
      <c r="T22" s="201">
        <v>403.42500000000001</v>
      </c>
      <c r="U22" s="201">
        <v>1569.7209999999998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40" t="s">
        <v>94</v>
      </c>
      <c r="B23" s="340"/>
      <c r="C23" s="202">
        <v>2315.0869999999986</v>
      </c>
      <c r="D23" s="202">
        <v>3.6</v>
      </c>
      <c r="E23" s="202">
        <v>27.419999999999998</v>
      </c>
      <c r="F23" s="202">
        <v>0</v>
      </c>
      <c r="G23" s="202">
        <v>255</v>
      </c>
      <c r="H23" s="202">
        <v>2318.686999999999</v>
      </c>
      <c r="I23" s="202">
        <v>261.86800000000011</v>
      </c>
      <c r="J23" s="202">
        <v>2.77</v>
      </c>
      <c r="K23" s="202">
        <v>31.28</v>
      </c>
      <c r="L23" s="202">
        <v>0</v>
      </c>
      <c r="M23" s="202">
        <v>0</v>
      </c>
      <c r="N23" s="202">
        <v>264.63800000000009</v>
      </c>
      <c r="O23" s="202">
        <v>2230.8759999999997</v>
      </c>
      <c r="P23" s="202">
        <v>0.85000000000000009</v>
      </c>
      <c r="Q23" s="202">
        <v>784.5</v>
      </c>
      <c r="R23" s="202">
        <v>0</v>
      </c>
      <c r="S23" s="202">
        <v>0</v>
      </c>
      <c r="T23" s="202">
        <v>2231.7259999999997</v>
      </c>
      <c r="U23" s="202">
        <v>4815.0509999999986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36" t="s">
        <v>95</v>
      </c>
      <c r="B24" s="337"/>
      <c r="C24" s="202">
        <v>9927.5529999999962</v>
      </c>
      <c r="D24" s="202">
        <v>5.26</v>
      </c>
      <c r="E24" s="202">
        <v>135.24</v>
      </c>
      <c r="F24" s="202">
        <v>0</v>
      </c>
      <c r="G24" s="202">
        <v>1047.9000000000001</v>
      </c>
      <c r="H24" s="202">
        <v>9932.8129999999946</v>
      </c>
      <c r="I24" s="202">
        <v>1559.6270000000004</v>
      </c>
      <c r="J24" s="202">
        <v>17.521999999999998</v>
      </c>
      <c r="K24" s="202">
        <v>142.77100000000002</v>
      </c>
      <c r="L24" s="202">
        <v>0</v>
      </c>
      <c r="M24" s="202">
        <v>2.4500000000000002</v>
      </c>
      <c r="N24" s="202">
        <v>1577.1490000000003</v>
      </c>
      <c r="O24" s="202">
        <v>6479.2939999999999</v>
      </c>
      <c r="P24" s="202">
        <v>69.3</v>
      </c>
      <c r="Q24" s="202">
        <v>1882.1200000000003</v>
      </c>
      <c r="R24" s="202">
        <v>0</v>
      </c>
      <c r="S24" s="202">
        <v>71.009999999999991</v>
      </c>
      <c r="T24" s="202">
        <v>6548.5939999999991</v>
      </c>
      <c r="U24" s="202">
        <v>18058.555999999997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45">
      <c r="A25" s="246">
        <v>15</v>
      </c>
      <c r="B25" s="246" t="s">
        <v>96</v>
      </c>
      <c r="C25" s="200">
        <v>1205.3319999999994</v>
      </c>
      <c r="D25" s="200">
        <v>2.7</v>
      </c>
      <c r="E25" s="200">
        <v>24.389999999999997</v>
      </c>
      <c r="F25" s="200">
        <v>0</v>
      </c>
      <c r="G25" s="200">
        <v>0</v>
      </c>
      <c r="H25" s="200">
        <v>1208.0319999999995</v>
      </c>
      <c r="I25" s="200">
        <v>0.04</v>
      </c>
      <c r="J25" s="200">
        <v>0.04</v>
      </c>
      <c r="K25" s="200">
        <v>0.12</v>
      </c>
      <c r="L25" s="200">
        <v>0</v>
      </c>
      <c r="M25" s="200">
        <v>0.04</v>
      </c>
      <c r="N25" s="200">
        <v>0.08</v>
      </c>
      <c r="O25" s="201">
        <v>172.74</v>
      </c>
      <c r="P25" s="200">
        <v>13.65</v>
      </c>
      <c r="Q25" s="200">
        <v>57.25</v>
      </c>
      <c r="R25" s="200">
        <v>0</v>
      </c>
      <c r="S25" s="200">
        <v>0.42</v>
      </c>
      <c r="T25" s="201">
        <v>186.39000000000001</v>
      </c>
      <c r="U25" s="201">
        <v>1394.5019999999995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5">
      <c r="A26" s="246">
        <v>16</v>
      </c>
      <c r="B26" s="246" t="s">
        <v>97</v>
      </c>
      <c r="C26" s="200">
        <v>10390.576999999992</v>
      </c>
      <c r="D26" s="200">
        <v>6.45</v>
      </c>
      <c r="E26" s="200">
        <v>98.84</v>
      </c>
      <c r="F26" s="200">
        <v>0</v>
      </c>
      <c r="G26" s="200">
        <v>0</v>
      </c>
      <c r="H26" s="200">
        <v>10397.026999999993</v>
      </c>
      <c r="I26" s="200">
        <v>397.315</v>
      </c>
      <c r="J26" s="200">
        <v>6.85</v>
      </c>
      <c r="K26" s="200">
        <v>19.13</v>
      </c>
      <c r="L26" s="200">
        <v>0</v>
      </c>
      <c r="M26" s="200">
        <v>0</v>
      </c>
      <c r="N26" s="200">
        <v>404.16500000000002</v>
      </c>
      <c r="O26" s="201">
        <v>36.890000000000015</v>
      </c>
      <c r="P26" s="200">
        <v>0.49</v>
      </c>
      <c r="Q26" s="200">
        <v>7.25</v>
      </c>
      <c r="R26" s="200">
        <v>0</v>
      </c>
      <c r="S26" s="200">
        <v>45.22</v>
      </c>
      <c r="T26" s="201">
        <v>37.380000000000017</v>
      </c>
      <c r="U26" s="201">
        <v>10838.571999999993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40" t="s">
        <v>98</v>
      </c>
      <c r="B27" s="340"/>
      <c r="C27" s="202">
        <v>11595.908999999992</v>
      </c>
      <c r="D27" s="202">
        <v>9.15</v>
      </c>
      <c r="E27" s="202">
        <v>123.23</v>
      </c>
      <c r="F27" s="202">
        <v>0</v>
      </c>
      <c r="G27" s="202">
        <v>0</v>
      </c>
      <c r="H27" s="202">
        <v>11605.058999999992</v>
      </c>
      <c r="I27" s="202">
        <v>397.35500000000002</v>
      </c>
      <c r="J27" s="202">
        <v>6.89</v>
      </c>
      <c r="K27" s="202">
        <v>19.25</v>
      </c>
      <c r="L27" s="202">
        <v>0</v>
      </c>
      <c r="M27" s="202">
        <v>0.04</v>
      </c>
      <c r="N27" s="202">
        <v>404.245</v>
      </c>
      <c r="O27" s="202">
        <v>209.63000000000002</v>
      </c>
      <c r="P27" s="202">
        <v>14.14</v>
      </c>
      <c r="Q27" s="202">
        <v>64.5</v>
      </c>
      <c r="R27" s="202">
        <v>0</v>
      </c>
      <c r="S27" s="202">
        <v>45.64</v>
      </c>
      <c r="T27" s="202">
        <v>223.77000000000004</v>
      </c>
      <c r="U27" s="202">
        <v>12233.073999999993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45">
      <c r="A28" s="246">
        <v>17</v>
      </c>
      <c r="B28" s="246" t="s">
        <v>99</v>
      </c>
      <c r="C28" s="200">
        <v>4476.8270000000011</v>
      </c>
      <c r="D28" s="200">
        <v>11.989000000000001</v>
      </c>
      <c r="E28" s="200">
        <v>87.203000000000003</v>
      </c>
      <c r="F28" s="200">
        <v>0</v>
      </c>
      <c r="G28" s="200">
        <v>0</v>
      </c>
      <c r="H28" s="200">
        <v>4488.8160000000007</v>
      </c>
      <c r="I28" s="200">
        <v>184.70000000000002</v>
      </c>
      <c r="J28" s="200">
        <v>0</v>
      </c>
      <c r="K28" s="200">
        <v>113.00999999999999</v>
      </c>
      <c r="L28" s="200">
        <v>0</v>
      </c>
      <c r="M28" s="200">
        <v>0</v>
      </c>
      <c r="N28" s="200">
        <v>184.70000000000002</v>
      </c>
      <c r="O28" s="201">
        <v>354.68</v>
      </c>
      <c r="P28" s="200">
        <v>107.97</v>
      </c>
      <c r="Q28" s="200">
        <v>324.57</v>
      </c>
      <c r="R28" s="200">
        <v>0</v>
      </c>
      <c r="S28" s="200">
        <v>0</v>
      </c>
      <c r="T28" s="201">
        <v>462.65</v>
      </c>
      <c r="U28" s="201">
        <v>5136.1660000000002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45">
      <c r="A29" s="246">
        <v>18</v>
      </c>
      <c r="B29" s="246" t="s">
        <v>100</v>
      </c>
      <c r="C29" s="200">
        <v>6413.8990000000022</v>
      </c>
      <c r="D29" s="200">
        <v>10.359</v>
      </c>
      <c r="E29" s="200">
        <v>248.91400000000004</v>
      </c>
      <c r="F29" s="200">
        <v>0</v>
      </c>
      <c r="G29" s="200">
        <v>0</v>
      </c>
      <c r="H29" s="200">
        <v>6424.2580000000025</v>
      </c>
      <c r="I29" s="200">
        <v>130.80000000000001</v>
      </c>
      <c r="J29" s="200">
        <v>0</v>
      </c>
      <c r="K29" s="200">
        <v>130.80000000000001</v>
      </c>
      <c r="L29" s="200">
        <v>0</v>
      </c>
      <c r="M29" s="200">
        <v>0</v>
      </c>
      <c r="N29" s="200">
        <v>130.80000000000001</v>
      </c>
      <c r="O29" s="201">
        <v>104.96</v>
      </c>
      <c r="P29" s="200">
        <v>44.91</v>
      </c>
      <c r="Q29" s="200">
        <v>149.64999999999998</v>
      </c>
      <c r="R29" s="200">
        <v>0</v>
      </c>
      <c r="S29" s="200">
        <v>0</v>
      </c>
      <c r="T29" s="201">
        <v>149.87</v>
      </c>
      <c r="U29" s="201">
        <v>6704.9280000000026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5">
      <c r="A30" s="246">
        <v>19</v>
      </c>
      <c r="B30" s="246" t="s">
        <v>101</v>
      </c>
      <c r="C30" s="200">
        <v>3109.7509999999993</v>
      </c>
      <c r="D30" s="200">
        <v>4.4779999999999998</v>
      </c>
      <c r="E30" s="200">
        <v>43.546000000000006</v>
      </c>
      <c r="F30" s="200">
        <v>0</v>
      </c>
      <c r="G30" s="200">
        <v>3.38</v>
      </c>
      <c r="H30" s="200">
        <v>3114.2289999999994</v>
      </c>
      <c r="I30" s="200">
        <v>50.180000000000007</v>
      </c>
      <c r="J30" s="200">
        <v>0</v>
      </c>
      <c r="K30" s="200">
        <v>47.02</v>
      </c>
      <c r="L30" s="200">
        <v>0</v>
      </c>
      <c r="M30" s="200">
        <v>0</v>
      </c>
      <c r="N30" s="200">
        <v>50.180000000000007</v>
      </c>
      <c r="O30" s="201">
        <v>244.44</v>
      </c>
      <c r="P30" s="200">
        <v>0</v>
      </c>
      <c r="Q30" s="200">
        <v>115.96000000000001</v>
      </c>
      <c r="R30" s="200">
        <v>0</v>
      </c>
      <c r="S30" s="200">
        <v>0</v>
      </c>
      <c r="T30" s="201">
        <v>244.44</v>
      </c>
      <c r="U30" s="201">
        <v>3408.8489999999993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45">
      <c r="A31" s="246">
        <v>20</v>
      </c>
      <c r="B31" s="246" t="s">
        <v>102</v>
      </c>
      <c r="C31" s="200">
        <v>4380.54</v>
      </c>
      <c r="D31" s="200">
        <v>2.27</v>
      </c>
      <c r="E31" s="200">
        <v>26.939999999999994</v>
      </c>
      <c r="F31" s="200">
        <v>0</v>
      </c>
      <c r="G31" s="200">
        <v>0</v>
      </c>
      <c r="H31" s="200">
        <v>4382.8100000000004</v>
      </c>
      <c r="I31" s="200">
        <v>223.1</v>
      </c>
      <c r="J31" s="200">
        <v>1.1000000000000001</v>
      </c>
      <c r="K31" s="200">
        <v>90.359999999999985</v>
      </c>
      <c r="L31" s="200">
        <v>0</v>
      </c>
      <c r="M31" s="200">
        <v>0</v>
      </c>
      <c r="N31" s="200">
        <v>224.2</v>
      </c>
      <c r="O31" s="201">
        <v>243.64999999999995</v>
      </c>
      <c r="P31" s="200">
        <v>0</v>
      </c>
      <c r="Q31" s="200">
        <v>0.01</v>
      </c>
      <c r="R31" s="200">
        <v>0</v>
      </c>
      <c r="S31" s="200">
        <v>27.41</v>
      </c>
      <c r="T31" s="201">
        <v>243.64999999999995</v>
      </c>
      <c r="U31" s="201">
        <v>4850.66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40" t="s">
        <v>99</v>
      </c>
      <c r="B32" s="340"/>
      <c r="C32" s="202">
        <v>18381.017000000003</v>
      </c>
      <c r="D32" s="202">
        <v>29.096</v>
      </c>
      <c r="E32" s="202">
        <v>406.60300000000007</v>
      </c>
      <c r="F32" s="202">
        <v>0</v>
      </c>
      <c r="G32" s="202">
        <v>3.38</v>
      </c>
      <c r="H32" s="202">
        <v>18410.113000000005</v>
      </c>
      <c r="I32" s="202">
        <v>588.78</v>
      </c>
      <c r="J32" s="202">
        <v>1.1000000000000001</v>
      </c>
      <c r="K32" s="202">
        <v>381.18999999999994</v>
      </c>
      <c r="L32" s="202">
        <v>0</v>
      </c>
      <c r="M32" s="202">
        <v>0</v>
      </c>
      <c r="N32" s="202">
        <v>589.88</v>
      </c>
      <c r="O32" s="202">
        <v>947.7299999999999</v>
      </c>
      <c r="P32" s="202">
        <v>152.88</v>
      </c>
      <c r="Q32" s="202">
        <v>590.18999999999994</v>
      </c>
      <c r="R32" s="202">
        <v>0</v>
      </c>
      <c r="S32" s="202">
        <v>27.41</v>
      </c>
      <c r="T32" s="202">
        <v>1100.6099999999999</v>
      </c>
      <c r="U32" s="202">
        <v>20100.603000000003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45">
      <c r="A33" s="246">
        <v>21</v>
      </c>
      <c r="B33" s="246" t="s">
        <v>103</v>
      </c>
      <c r="C33" s="200">
        <v>5942.0300000000016</v>
      </c>
      <c r="D33" s="200">
        <v>71.95</v>
      </c>
      <c r="E33" s="200">
        <v>147.87</v>
      </c>
      <c r="F33" s="200">
        <v>0</v>
      </c>
      <c r="G33" s="200">
        <v>0</v>
      </c>
      <c r="H33" s="200">
        <v>6013.9800000000014</v>
      </c>
      <c r="I33" s="200">
        <v>2</v>
      </c>
      <c r="J33" s="200">
        <v>0</v>
      </c>
      <c r="K33" s="200">
        <v>2</v>
      </c>
      <c r="L33" s="200">
        <v>0</v>
      </c>
      <c r="M33" s="200">
        <v>0</v>
      </c>
      <c r="N33" s="200">
        <v>2</v>
      </c>
      <c r="O33" s="201">
        <v>38.700000000000003</v>
      </c>
      <c r="P33" s="200">
        <v>0</v>
      </c>
      <c r="Q33" s="200">
        <v>38.700000000000003</v>
      </c>
      <c r="R33" s="200">
        <v>0</v>
      </c>
      <c r="S33" s="200">
        <v>0</v>
      </c>
      <c r="T33" s="201">
        <v>38.700000000000003</v>
      </c>
      <c r="U33" s="201">
        <v>6054.6800000000012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45">
      <c r="A34" s="246">
        <v>22</v>
      </c>
      <c r="B34" s="246" t="s">
        <v>104</v>
      </c>
      <c r="C34" s="200">
        <v>4732.5550000000012</v>
      </c>
      <c r="D34" s="200">
        <v>30.08</v>
      </c>
      <c r="E34" s="200">
        <v>151.37</v>
      </c>
      <c r="F34" s="200">
        <v>0</v>
      </c>
      <c r="G34" s="200">
        <v>13.64</v>
      </c>
      <c r="H34" s="200">
        <v>4762.6350000000011</v>
      </c>
      <c r="I34" s="200">
        <v>0.1</v>
      </c>
      <c r="J34" s="200">
        <v>0</v>
      </c>
      <c r="K34" s="200">
        <v>0</v>
      </c>
      <c r="L34" s="200">
        <v>0</v>
      </c>
      <c r="M34" s="200">
        <v>0</v>
      </c>
      <c r="N34" s="200">
        <v>0.1</v>
      </c>
      <c r="O34" s="201">
        <v>125.47000000000001</v>
      </c>
      <c r="P34" s="200">
        <v>0</v>
      </c>
      <c r="Q34" s="200">
        <v>109.04</v>
      </c>
      <c r="R34" s="200">
        <v>0</v>
      </c>
      <c r="S34" s="200">
        <v>0</v>
      </c>
      <c r="T34" s="201">
        <v>125.47000000000001</v>
      </c>
      <c r="U34" s="201">
        <v>4888.2050000000017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5">
      <c r="A35" s="246">
        <v>23</v>
      </c>
      <c r="B35" s="246" t="s">
        <v>105</v>
      </c>
      <c r="C35" s="200">
        <v>19368.120000000003</v>
      </c>
      <c r="D35" s="200">
        <v>0</v>
      </c>
      <c r="E35" s="200">
        <v>1.25</v>
      </c>
      <c r="F35" s="200">
        <v>0</v>
      </c>
      <c r="G35" s="200">
        <v>0</v>
      </c>
      <c r="H35" s="200">
        <v>19368.120000000003</v>
      </c>
      <c r="I35" s="200">
        <v>8.5</v>
      </c>
      <c r="J35" s="200">
        <v>0</v>
      </c>
      <c r="K35" s="200">
        <v>0</v>
      </c>
      <c r="L35" s="200">
        <v>0</v>
      </c>
      <c r="M35" s="200">
        <v>0</v>
      </c>
      <c r="N35" s="200">
        <v>8.5</v>
      </c>
      <c r="O35" s="201">
        <v>72.39</v>
      </c>
      <c r="P35" s="200">
        <v>0</v>
      </c>
      <c r="Q35" s="200">
        <v>72.39</v>
      </c>
      <c r="R35" s="200">
        <v>0</v>
      </c>
      <c r="S35" s="200">
        <v>0</v>
      </c>
      <c r="T35" s="201">
        <v>72.39</v>
      </c>
      <c r="U35" s="201">
        <v>19449.010000000002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5">
      <c r="A36" s="246">
        <v>24</v>
      </c>
      <c r="B36" s="246" t="s">
        <v>106</v>
      </c>
      <c r="C36" s="200">
        <v>7016.6999999999989</v>
      </c>
      <c r="D36" s="200">
        <v>1.81</v>
      </c>
      <c r="E36" s="200">
        <v>10.910000000000002</v>
      </c>
      <c r="F36" s="200">
        <v>0</v>
      </c>
      <c r="G36" s="200">
        <v>0</v>
      </c>
      <c r="H36" s="200">
        <v>7018.5099999999993</v>
      </c>
      <c r="I36" s="200">
        <v>0</v>
      </c>
      <c r="J36" s="200">
        <v>0</v>
      </c>
      <c r="K36" s="200">
        <v>0</v>
      </c>
      <c r="L36" s="200">
        <v>0</v>
      </c>
      <c r="M36" s="200">
        <v>0</v>
      </c>
      <c r="N36" s="200">
        <v>0</v>
      </c>
      <c r="O36" s="201">
        <v>3.1</v>
      </c>
      <c r="P36" s="200">
        <v>0</v>
      </c>
      <c r="Q36" s="200">
        <v>0</v>
      </c>
      <c r="R36" s="200">
        <v>0</v>
      </c>
      <c r="S36" s="200">
        <v>0</v>
      </c>
      <c r="T36" s="201">
        <v>3.1</v>
      </c>
      <c r="U36" s="201">
        <v>7021.61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40" t="s">
        <v>107</v>
      </c>
      <c r="B37" s="340"/>
      <c r="C37" s="202">
        <v>37059.405000000006</v>
      </c>
      <c r="D37" s="202">
        <v>103.84</v>
      </c>
      <c r="E37" s="202">
        <v>311.40000000000003</v>
      </c>
      <c r="F37" s="202">
        <v>0</v>
      </c>
      <c r="G37" s="202">
        <v>13.64</v>
      </c>
      <c r="H37" s="202">
        <v>37163.245000000003</v>
      </c>
      <c r="I37" s="202">
        <v>10.6</v>
      </c>
      <c r="J37" s="202">
        <v>0</v>
      </c>
      <c r="K37" s="202">
        <v>2</v>
      </c>
      <c r="L37" s="202">
        <v>0</v>
      </c>
      <c r="M37" s="202">
        <v>0</v>
      </c>
      <c r="N37" s="202">
        <v>10.6</v>
      </c>
      <c r="O37" s="202">
        <v>239.66</v>
      </c>
      <c r="P37" s="202">
        <v>0</v>
      </c>
      <c r="Q37" s="202">
        <v>220.13</v>
      </c>
      <c r="R37" s="202">
        <v>0</v>
      </c>
      <c r="S37" s="202">
        <v>0</v>
      </c>
      <c r="T37" s="202">
        <v>239.66</v>
      </c>
      <c r="U37" s="202">
        <v>37413.505000000005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40" t="s">
        <v>108</v>
      </c>
      <c r="B38" s="340"/>
      <c r="C38" s="202">
        <v>67036.331000000006</v>
      </c>
      <c r="D38" s="202">
        <v>142.08600000000001</v>
      </c>
      <c r="E38" s="202">
        <v>841.23300000000017</v>
      </c>
      <c r="F38" s="202">
        <v>0</v>
      </c>
      <c r="G38" s="202">
        <v>17.02</v>
      </c>
      <c r="H38" s="202">
        <v>67178.417000000001</v>
      </c>
      <c r="I38" s="202">
        <v>996.73500000000001</v>
      </c>
      <c r="J38" s="202">
        <v>7.99</v>
      </c>
      <c r="K38" s="202">
        <v>402.43999999999994</v>
      </c>
      <c r="L38" s="202">
        <v>0</v>
      </c>
      <c r="M38" s="202">
        <v>0.04</v>
      </c>
      <c r="N38" s="202">
        <v>1004.725</v>
      </c>
      <c r="O38" s="202">
        <v>1397.02</v>
      </c>
      <c r="P38" s="202">
        <v>167.01999999999998</v>
      </c>
      <c r="Q38" s="202">
        <v>874.81999999999994</v>
      </c>
      <c r="R38" s="202">
        <v>0</v>
      </c>
      <c r="S38" s="202">
        <v>73.05</v>
      </c>
      <c r="T38" s="202">
        <v>1564.04</v>
      </c>
      <c r="U38" s="202">
        <v>69747.182000000001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45">
      <c r="A39" s="246">
        <v>25</v>
      </c>
      <c r="B39" s="246" t="s">
        <v>109</v>
      </c>
      <c r="C39" s="200">
        <v>13873.068000000003</v>
      </c>
      <c r="D39" s="200">
        <v>2.629999999999999</v>
      </c>
      <c r="E39" s="200">
        <v>90.84999999999998</v>
      </c>
      <c r="F39" s="200">
        <v>0</v>
      </c>
      <c r="G39" s="200">
        <v>0.24</v>
      </c>
      <c r="H39" s="200">
        <v>13875.698000000002</v>
      </c>
      <c r="I39" s="200">
        <v>226.8</v>
      </c>
      <c r="J39" s="200">
        <v>0</v>
      </c>
      <c r="K39" s="200">
        <v>226.8</v>
      </c>
      <c r="L39" s="200">
        <v>0</v>
      </c>
      <c r="M39" s="200">
        <v>0</v>
      </c>
      <c r="N39" s="200">
        <v>226.8</v>
      </c>
      <c r="O39" s="201">
        <v>75.02000000000001</v>
      </c>
      <c r="P39" s="200">
        <v>0</v>
      </c>
      <c r="Q39" s="200">
        <v>75.02000000000001</v>
      </c>
      <c r="R39" s="200">
        <v>0</v>
      </c>
      <c r="S39" s="200">
        <v>0</v>
      </c>
      <c r="T39" s="201">
        <v>75.02000000000001</v>
      </c>
      <c r="U39" s="201">
        <v>14177.518000000002</v>
      </c>
    </row>
    <row r="40" spans="1:132" ht="38.25" customHeight="1" x14ac:dyDescent="0.45">
      <c r="A40" s="246">
        <v>26</v>
      </c>
      <c r="B40" s="246" t="s">
        <v>110</v>
      </c>
      <c r="C40" s="200">
        <v>10524.765999999994</v>
      </c>
      <c r="D40" s="200">
        <v>62.84</v>
      </c>
      <c r="E40" s="200">
        <v>477.89</v>
      </c>
      <c r="F40" s="200">
        <v>0</v>
      </c>
      <c r="G40" s="200">
        <v>0</v>
      </c>
      <c r="H40" s="200">
        <v>10587.605999999994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89.580000000000013</v>
      </c>
      <c r="P40" s="200">
        <v>0</v>
      </c>
      <c r="Q40" s="200">
        <v>89.580000000000013</v>
      </c>
      <c r="R40" s="200">
        <v>0</v>
      </c>
      <c r="S40" s="200">
        <v>0</v>
      </c>
      <c r="T40" s="201">
        <v>89.580000000000013</v>
      </c>
      <c r="U40" s="201">
        <v>10677.185999999994</v>
      </c>
    </row>
    <row r="41" spans="1:132" s="111" customFormat="1" ht="38.25" customHeight="1" x14ac:dyDescent="0.45">
      <c r="A41" s="246">
        <v>27</v>
      </c>
      <c r="B41" s="246" t="s">
        <v>111</v>
      </c>
      <c r="C41" s="200">
        <v>23945.484</v>
      </c>
      <c r="D41" s="200">
        <v>18.88</v>
      </c>
      <c r="E41" s="200">
        <v>76.809999999999988</v>
      </c>
      <c r="F41" s="200">
        <v>0</v>
      </c>
      <c r="G41" s="200">
        <v>0</v>
      </c>
      <c r="H41" s="200">
        <v>23964.364000000001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38.47</v>
      </c>
      <c r="P41" s="200">
        <v>0</v>
      </c>
      <c r="Q41" s="200">
        <v>38.47</v>
      </c>
      <c r="R41" s="200">
        <v>0</v>
      </c>
      <c r="S41" s="200">
        <v>0</v>
      </c>
      <c r="T41" s="201">
        <v>38.47</v>
      </c>
      <c r="U41" s="201">
        <v>24002.834000000003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45">
      <c r="A42" s="246">
        <v>28</v>
      </c>
      <c r="B42" s="246" t="s">
        <v>112</v>
      </c>
      <c r="C42" s="200">
        <v>2450.9730000000004</v>
      </c>
      <c r="D42" s="200">
        <v>7.91</v>
      </c>
      <c r="E42" s="200">
        <v>172.42</v>
      </c>
      <c r="F42" s="200">
        <v>0</v>
      </c>
      <c r="G42" s="200">
        <v>0</v>
      </c>
      <c r="H42" s="200">
        <v>2458.8830000000003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146.49</v>
      </c>
      <c r="P42" s="200">
        <v>0</v>
      </c>
      <c r="Q42" s="200">
        <v>146.49</v>
      </c>
      <c r="R42" s="200">
        <v>0</v>
      </c>
      <c r="S42" s="200">
        <v>0</v>
      </c>
      <c r="T42" s="201">
        <v>146.49</v>
      </c>
      <c r="U42" s="201">
        <v>2605.3730000000005</v>
      </c>
    </row>
    <row r="43" spans="1:132" s="111" customFormat="1" ht="38.25" customHeight="1" x14ac:dyDescent="0.4">
      <c r="A43" s="340" t="s">
        <v>109</v>
      </c>
      <c r="B43" s="340"/>
      <c r="C43" s="202">
        <v>50794.290999999997</v>
      </c>
      <c r="D43" s="202">
        <v>92.259999999999991</v>
      </c>
      <c r="E43" s="202">
        <v>817.96999999999991</v>
      </c>
      <c r="F43" s="202">
        <v>0</v>
      </c>
      <c r="G43" s="202">
        <v>0.24</v>
      </c>
      <c r="H43" s="202">
        <v>50886.550999999999</v>
      </c>
      <c r="I43" s="202">
        <v>226.8</v>
      </c>
      <c r="J43" s="202">
        <v>0</v>
      </c>
      <c r="K43" s="202">
        <v>226.8</v>
      </c>
      <c r="L43" s="202">
        <v>0</v>
      </c>
      <c r="M43" s="202">
        <v>0</v>
      </c>
      <c r="N43" s="202">
        <v>226.8</v>
      </c>
      <c r="O43" s="202">
        <v>349.56000000000006</v>
      </c>
      <c r="P43" s="202">
        <v>0</v>
      </c>
      <c r="Q43" s="202">
        <v>349.56000000000006</v>
      </c>
      <c r="R43" s="202">
        <v>0</v>
      </c>
      <c r="S43" s="202">
        <v>0</v>
      </c>
      <c r="T43" s="202">
        <v>349.56000000000006</v>
      </c>
      <c r="U43" s="202">
        <v>51462.911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45">
      <c r="A44" s="246">
        <v>29</v>
      </c>
      <c r="B44" s="246" t="s">
        <v>113</v>
      </c>
      <c r="C44" s="200">
        <v>14088.514999999999</v>
      </c>
      <c r="D44" s="200">
        <v>8.7799999999999994</v>
      </c>
      <c r="E44" s="200">
        <v>143.245</v>
      </c>
      <c r="F44" s="200">
        <v>0</v>
      </c>
      <c r="G44" s="200">
        <v>0</v>
      </c>
      <c r="H44" s="200">
        <v>14097.295</v>
      </c>
      <c r="I44" s="200">
        <v>6.67</v>
      </c>
      <c r="J44" s="200">
        <v>0</v>
      </c>
      <c r="K44" s="200">
        <v>0.04</v>
      </c>
      <c r="L44" s="200">
        <v>0</v>
      </c>
      <c r="M44" s="200">
        <v>0</v>
      </c>
      <c r="N44" s="200">
        <v>6.67</v>
      </c>
      <c r="O44" s="201">
        <v>105.87000000000002</v>
      </c>
      <c r="P44" s="200">
        <v>0</v>
      </c>
      <c r="Q44" s="200">
        <v>75.7</v>
      </c>
      <c r="R44" s="200">
        <v>0</v>
      </c>
      <c r="S44" s="200">
        <v>0</v>
      </c>
      <c r="T44" s="201">
        <v>105.87000000000002</v>
      </c>
      <c r="U44" s="201">
        <v>14209.835000000001</v>
      </c>
    </row>
    <row r="45" spans="1:132" ht="38.25" customHeight="1" x14ac:dyDescent="0.45">
      <c r="A45" s="246">
        <v>30</v>
      </c>
      <c r="B45" s="246" t="s">
        <v>114</v>
      </c>
      <c r="C45" s="200">
        <v>7312.9549999999981</v>
      </c>
      <c r="D45" s="200">
        <v>21.09</v>
      </c>
      <c r="E45" s="200">
        <v>68.685000000000002</v>
      </c>
      <c r="F45" s="200">
        <v>0</v>
      </c>
      <c r="G45" s="200">
        <v>0</v>
      </c>
      <c r="H45" s="200">
        <v>7334.0449999999983</v>
      </c>
      <c r="I45" s="200">
        <v>0</v>
      </c>
      <c r="J45" s="200">
        <v>0</v>
      </c>
      <c r="K45" s="200">
        <v>0</v>
      </c>
      <c r="L45" s="200">
        <v>0</v>
      </c>
      <c r="M45" s="200">
        <v>0</v>
      </c>
      <c r="N45" s="200">
        <v>0</v>
      </c>
      <c r="O45" s="201">
        <v>7.5900000000000007</v>
      </c>
      <c r="P45" s="200">
        <v>0</v>
      </c>
      <c r="Q45" s="200">
        <v>0</v>
      </c>
      <c r="R45" s="200">
        <v>0</v>
      </c>
      <c r="S45" s="200">
        <v>0.31</v>
      </c>
      <c r="T45" s="201">
        <v>7.5900000000000007</v>
      </c>
      <c r="U45" s="201">
        <v>7341.6349999999984</v>
      </c>
    </row>
    <row r="46" spans="1:132" s="111" customFormat="1" ht="38.25" customHeight="1" x14ac:dyDescent="0.45">
      <c r="A46" s="246">
        <v>31</v>
      </c>
      <c r="B46" s="246" t="s">
        <v>115</v>
      </c>
      <c r="C46" s="200">
        <v>12303.690000000002</v>
      </c>
      <c r="D46" s="200">
        <v>0.04</v>
      </c>
      <c r="E46" s="200">
        <v>10.469999999999999</v>
      </c>
      <c r="F46" s="200">
        <v>0</v>
      </c>
      <c r="G46" s="200">
        <v>0</v>
      </c>
      <c r="H46" s="200">
        <v>12303.730000000003</v>
      </c>
      <c r="I46" s="200">
        <v>1.2999999999999998</v>
      </c>
      <c r="J46" s="200">
        <v>0</v>
      </c>
      <c r="K46" s="200">
        <v>0</v>
      </c>
      <c r="L46" s="200">
        <v>0</v>
      </c>
      <c r="M46" s="200">
        <v>0</v>
      </c>
      <c r="N46" s="200">
        <v>1.2999999999999998</v>
      </c>
      <c r="O46" s="201">
        <v>86.18</v>
      </c>
      <c r="P46" s="200">
        <v>0</v>
      </c>
      <c r="Q46" s="200">
        <v>0</v>
      </c>
      <c r="R46" s="200">
        <v>0</v>
      </c>
      <c r="S46" s="200">
        <v>0.1</v>
      </c>
      <c r="T46" s="201">
        <v>86.18</v>
      </c>
      <c r="U46" s="201">
        <v>12391.210000000003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5">
      <c r="A47" s="246">
        <v>32</v>
      </c>
      <c r="B47" s="246" t="s">
        <v>116</v>
      </c>
      <c r="C47" s="200">
        <v>11103.902000000009</v>
      </c>
      <c r="D47" s="200">
        <v>1.65</v>
      </c>
      <c r="E47" s="200">
        <v>15.36</v>
      </c>
      <c r="F47" s="200">
        <v>0</v>
      </c>
      <c r="G47" s="200">
        <v>0</v>
      </c>
      <c r="H47" s="200">
        <v>11105.552000000009</v>
      </c>
      <c r="I47" s="200">
        <v>0</v>
      </c>
      <c r="J47" s="200">
        <v>0</v>
      </c>
      <c r="K47" s="200">
        <v>0</v>
      </c>
      <c r="L47" s="200">
        <v>0</v>
      </c>
      <c r="M47" s="200">
        <v>0</v>
      </c>
      <c r="N47" s="200">
        <v>0</v>
      </c>
      <c r="O47" s="201">
        <v>30.53</v>
      </c>
      <c r="P47" s="200">
        <v>0</v>
      </c>
      <c r="Q47" s="200">
        <v>0.53</v>
      </c>
      <c r="R47" s="200">
        <v>0</v>
      </c>
      <c r="S47" s="200">
        <v>0</v>
      </c>
      <c r="T47" s="201">
        <v>30.53</v>
      </c>
      <c r="U47" s="201">
        <v>11136.082000000009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40" t="s">
        <v>117</v>
      </c>
      <c r="B48" s="340"/>
      <c r="C48" s="202">
        <v>44809.062000000013</v>
      </c>
      <c r="D48" s="202">
        <v>31.559999999999995</v>
      </c>
      <c r="E48" s="202">
        <v>237.76</v>
      </c>
      <c r="F48" s="202">
        <v>0</v>
      </c>
      <c r="G48" s="202">
        <v>0</v>
      </c>
      <c r="H48" s="202">
        <v>44840.62200000001</v>
      </c>
      <c r="I48" s="202">
        <v>7.97</v>
      </c>
      <c r="J48" s="202">
        <v>0</v>
      </c>
      <c r="K48" s="202">
        <v>0.04</v>
      </c>
      <c r="L48" s="202">
        <v>0</v>
      </c>
      <c r="M48" s="202">
        <v>0</v>
      </c>
      <c r="N48" s="202">
        <v>7.97</v>
      </c>
      <c r="O48" s="202">
        <v>230.17000000000004</v>
      </c>
      <c r="P48" s="202">
        <v>0</v>
      </c>
      <c r="Q48" s="202">
        <v>76.23</v>
      </c>
      <c r="R48" s="202">
        <v>0</v>
      </c>
      <c r="S48" s="202">
        <v>0.41000000000000003</v>
      </c>
      <c r="T48" s="202">
        <v>230.17000000000004</v>
      </c>
      <c r="U48" s="202">
        <v>45078.762000000017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40" t="s">
        <v>118</v>
      </c>
      <c r="B49" s="340"/>
      <c r="C49" s="202">
        <v>95603.353000000003</v>
      </c>
      <c r="D49" s="202">
        <v>123.82</v>
      </c>
      <c r="E49" s="202">
        <v>1055.73</v>
      </c>
      <c r="F49" s="202">
        <v>0</v>
      </c>
      <c r="G49" s="202">
        <v>0.24</v>
      </c>
      <c r="H49" s="202">
        <v>95727.17300000001</v>
      </c>
      <c r="I49" s="202">
        <v>234.77</v>
      </c>
      <c r="J49" s="202">
        <v>0</v>
      </c>
      <c r="K49" s="202">
        <v>226.84</v>
      </c>
      <c r="L49" s="202">
        <v>0</v>
      </c>
      <c r="M49" s="202">
        <v>0</v>
      </c>
      <c r="N49" s="202">
        <v>234.77</v>
      </c>
      <c r="O49" s="202">
        <v>579.73000000000013</v>
      </c>
      <c r="P49" s="202">
        <v>0</v>
      </c>
      <c r="Q49" s="202">
        <v>425.79000000000008</v>
      </c>
      <c r="R49" s="202">
        <v>0</v>
      </c>
      <c r="S49" s="202">
        <v>0.41000000000000003</v>
      </c>
      <c r="T49" s="202">
        <v>579.73000000000013</v>
      </c>
      <c r="U49" s="202">
        <v>96541.67300000001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40" t="s">
        <v>119</v>
      </c>
      <c r="B50" s="340"/>
      <c r="C50" s="202">
        <v>172567.23699999999</v>
      </c>
      <c r="D50" s="202">
        <v>271.166</v>
      </c>
      <c r="E50" s="202">
        <v>2032.2030000000002</v>
      </c>
      <c r="F50" s="202">
        <v>0</v>
      </c>
      <c r="G50" s="202">
        <v>1065.1600000000001</v>
      </c>
      <c r="H50" s="202">
        <v>172838.40300000002</v>
      </c>
      <c r="I50" s="202">
        <v>2791.1320000000005</v>
      </c>
      <c r="J50" s="202">
        <v>25.512</v>
      </c>
      <c r="K50" s="202">
        <v>772.05099999999993</v>
      </c>
      <c r="L50" s="202">
        <v>0</v>
      </c>
      <c r="M50" s="202">
        <v>2.4900000000000002</v>
      </c>
      <c r="N50" s="202">
        <v>2816.6440000000002</v>
      </c>
      <c r="O50" s="202">
        <v>8456.0439999999999</v>
      </c>
      <c r="P50" s="202">
        <v>236.32</v>
      </c>
      <c r="Q50" s="202">
        <v>3182.7300000000005</v>
      </c>
      <c r="R50" s="202">
        <v>0</v>
      </c>
      <c r="S50" s="202">
        <v>144.46999999999997</v>
      </c>
      <c r="T50" s="202">
        <v>8692.3639999999996</v>
      </c>
      <c r="U50" s="202">
        <v>184347.41100000002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5" customFormat="1" ht="24.75" hidden="1" customHeight="1" x14ac:dyDescent="0.4">
      <c r="B51" s="288"/>
      <c r="C51" s="309" t="s">
        <v>54</v>
      </c>
      <c r="D51" s="309"/>
      <c r="E51" s="309"/>
      <c r="F51" s="309"/>
      <c r="G51" s="309"/>
      <c r="H51" s="118"/>
      <c r="I51" s="288"/>
      <c r="J51" s="288">
        <f>D50+J50+P50-F50-L50-R50</f>
        <v>532.99800000000005</v>
      </c>
      <c r="K51" s="288"/>
      <c r="L51" s="288"/>
      <c r="M51" s="288"/>
      <c r="N51" s="288"/>
      <c r="R51" s="288"/>
      <c r="U51" s="288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</row>
    <row r="52" spans="1:54" s="115" customFormat="1" ht="30" hidden="1" customHeight="1" x14ac:dyDescent="0.35">
      <c r="B52" s="288"/>
      <c r="C52" s="309" t="s">
        <v>55</v>
      </c>
      <c r="D52" s="309"/>
      <c r="E52" s="309"/>
      <c r="F52" s="309"/>
      <c r="G52" s="309"/>
      <c r="H52" s="119"/>
      <c r="I52" s="288"/>
      <c r="J52" s="288">
        <f>E50+K50+Q50-G50-M50-S50</f>
        <v>4774.8640000000005</v>
      </c>
      <c r="K52" s="288"/>
      <c r="L52" s="288"/>
      <c r="M52" s="288"/>
      <c r="N52" s="288"/>
      <c r="R52" s="288"/>
      <c r="T52" s="288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ht="33" hidden="1" customHeight="1" x14ac:dyDescent="0.5">
      <c r="C53" s="309" t="s">
        <v>56</v>
      </c>
      <c r="D53" s="309"/>
      <c r="E53" s="309"/>
      <c r="F53" s="309"/>
      <c r="G53" s="309"/>
      <c r="H53" s="119"/>
      <c r="I53" s="121"/>
      <c r="J53" s="288">
        <f>H50+N50+T50</f>
        <v>184347.41100000002</v>
      </c>
      <c r="K53" s="119"/>
      <c r="L53" s="119"/>
      <c r="M53" s="142" t="e">
        <f>#REF!+'dec-2021'!J53</f>
        <v>#REF!</v>
      </c>
      <c r="N53" s="119"/>
      <c r="P53" s="115"/>
      <c r="Q53" s="122"/>
      <c r="U53" s="122"/>
    </row>
    <row r="54" spans="1:54" ht="33" hidden="1" customHeight="1" x14ac:dyDescent="0.5">
      <c r="C54" s="120"/>
      <c r="D54" s="288"/>
      <c r="E54" s="288"/>
      <c r="F54" s="288"/>
      <c r="G54" s="288"/>
      <c r="H54" s="119"/>
      <c r="I54" s="121"/>
      <c r="J54" s="288"/>
      <c r="K54" s="119"/>
      <c r="L54" s="119"/>
      <c r="M54" s="143"/>
      <c r="N54" s="119"/>
      <c r="P54" s="115"/>
      <c r="Q54" s="122"/>
      <c r="U54" s="122"/>
    </row>
    <row r="55" spans="1:54" ht="33" hidden="1" customHeight="1" x14ac:dyDescent="0.5">
      <c r="C55" s="120"/>
      <c r="D55" s="288"/>
      <c r="E55" s="288"/>
      <c r="F55" s="288"/>
      <c r="G55" s="288"/>
      <c r="H55" s="119"/>
      <c r="I55" s="121"/>
      <c r="J55" s="288"/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54" s="152" customFormat="1" ht="37.5" hidden="1" customHeight="1" x14ac:dyDescent="0.45">
      <c r="B56" s="314" t="s">
        <v>57</v>
      </c>
      <c r="C56" s="314"/>
      <c r="D56" s="314"/>
      <c r="E56" s="314"/>
      <c r="F56" s="314"/>
      <c r="G56" s="153"/>
      <c r="H56" s="154"/>
      <c r="I56" s="155"/>
      <c r="J56" s="315"/>
      <c r="K56" s="313"/>
      <c r="L56" s="313"/>
      <c r="M56" s="169" t="e">
        <f>#REF!+'dec-2021'!J53</f>
        <v>#REF!</v>
      </c>
      <c r="N56" s="154"/>
      <c r="O56" s="154"/>
      <c r="P56" s="290"/>
      <c r="Q56" s="314" t="s">
        <v>58</v>
      </c>
      <c r="R56" s="314"/>
      <c r="S56" s="314"/>
      <c r="T56" s="314"/>
      <c r="U56" s="31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</row>
    <row r="57" spans="1:54" s="152" customFormat="1" ht="37.5" hidden="1" customHeight="1" x14ac:dyDescent="0.45">
      <c r="B57" s="314" t="s">
        <v>59</v>
      </c>
      <c r="C57" s="314"/>
      <c r="D57" s="314"/>
      <c r="E57" s="314"/>
      <c r="F57" s="314"/>
      <c r="G57" s="154"/>
      <c r="H57" s="153"/>
      <c r="I57" s="156"/>
      <c r="J57" s="157"/>
      <c r="K57" s="289"/>
      <c r="L57" s="157"/>
      <c r="M57" s="154"/>
      <c r="N57" s="153"/>
      <c r="O57" s="154"/>
      <c r="P57" s="290"/>
      <c r="Q57" s="314" t="s">
        <v>59</v>
      </c>
      <c r="R57" s="314"/>
      <c r="S57" s="314"/>
      <c r="T57" s="314"/>
      <c r="U57" s="31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I58" s="158"/>
      <c r="J58" s="313" t="s">
        <v>61</v>
      </c>
      <c r="K58" s="313"/>
      <c r="L58" s="313"/>
      <c r="M58" s="159" t="e">
        <f>#REF!+'dec-2021'!J53</f>
        <v>#REF!</v>
      </c>
      <c r="P58" s="160"/>
      <c r="Q58" s="160"/>
      <c r="R58" s="160"/>
      <c r="S58" s="161"/>
      <c r="T58" s="160"/>
      <c r="U58" s="160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G59" s="162"/>
      <c r="H59" s="159" t="e">
        <f>#REF!+'dec-2021'!J53</f>
        <v>#REF!</v>
      </c>
      <c r="I59" s="158"/>
      <c r="J59" s="313" t="s">
        <v>62</v>
      </c>
      <c r="K59" s="313"/>
      <c r="L59" s="313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hidden="1" x14ac:dyDescent="0.35"/>
    <row r="61" spans="1:54" hidden="1" x14ac:dyDescent="0.35">
      <c r="H61" s="130"/>
      <c r="I61" s="131"/>
      <c r="J61" s="130"/>
    </row>
    <row r="62" spans="1:54" hidden="1" x14ac:dyDescent="0.35">
      <c r="H62" s="130"/>
      <c r="I62" s="131"/>
      <c r="J62" s="130"/>
    </row>
    <row r="63" spans="1:54" hidden="1" x14ac:dyDescent="0.35">
      <c r="H63" s="125">
        <f>'[2]nov 17'!J53+'[2]dec 17'!J51</f>
        <v>98988.2883</v>
      </c>
      <c r="I63" s="131"/>
      <c r="J63" s="130"/>
    </row>
    <row r="64" spans="1:54" x14ac:dyDescent="0.35">
      <c r="C64" s="119"/>
      <c r="H64" s="130"/>
      <c r="I64" s="131"/>
      <c r="J64" s="130"/>
    </row>
    <row r="65" spans="16:21" x14ac:dyDescent="0.35">
      <c r="P65" s="107"/>
      <c r="Q65" s="107"/>
      <c r="R65" s="107"/>
      <c r="S65" s="108"/>
      <c r="T65" s="107"/>
      <c r="U65" s="107"/>
    </row>
    <row r="66" spans="16:21" x14ac:dyDescent="0.35">
      <c r="P66" s="107"/>
      <c r="Q66" s="107"/>
      <c r="R66" s="107"/>
      <c r="S66" s="108"/>
      <c r="T66" s="107"/>
      <c r="U66" s="107"/>
    </row>
  </sheetData>
  <mergeCells count="43"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32:B32"/>
    <mergeCell ref="Q56:U56"/>
    <mergeCell ref="B57:F57"/>
    <mergeCell ref="Q57:U57"/>
    <mergeCell ref="A38:B38"/>
    <mergeCell ref="A43:B43"/>
    <mergeCell ref="A48:B48"/>
    <mergeCell ref="A49:B49"/>
    <mergeCell ref="A50:B50"/>
    <mergeCell ref="C51:G51"/>
    <mergeCell ref="A37:B37"/>
    <mergeCell ref="J58:L58"/>
    <mergeCell ref="J59:L59"/>
    <mergeCell ref="C52:G52"/>
    <mergeCell ref="C53:G53"/>
    <mergeCell ref="B56:F56"/>
    <mergeCell ref="J56:L56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view="pageBreakPreview" zoomScale="40" zoomScaleNormal="55" zoomScaleSheetLayoutView="40" workbookViewId="0">
      <selection activeCell="I17" sqref="I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325" t="s">
        <v>123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54" ht="51.75" customHeight="1" x14ac:dyDescent="0.35">
      <c r="A2" s="383" t="s">
        <v>154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</row>
    <row r="3" spans="1:54" s="108" customFormat="1" ht="43.5" customHeight="1" x14ac:dyDescent="0.25">
      <c r="A3" s="385" t="s">
        <v>122</v>
      </c>
      <c r="B3" s="386" t="s">
        <v>121</v>
      </c>
      <c r="C3" s="304" t="s">
        <v>131</v>
      </c>
      <c r="D3" s="304"/>
      <c r="E3" s="304"/>
      <c r="F3" s="304"/>
      <c r="G3" s="304"/>
      <c r="H3" s="304"/>
      <c r="I3" s="304" t="s">
        <v>130</v>
      </c>
      <c r="J3" s="304"/>
      <c r="K3" s="304"/>
      <c r="L3" s="304"/>
      <c r="M3" s="304"/>
      <c r="N3" s="304"/>
      <c r="O3" s="304" t="s">
        <v>129</v>
      </c>
      <c r="P3" s="304"/>
      <c r="Q3" s="304"/>
      <c r="R3" s="304"/>
      <c r="S3" s="304"/>
      <c r="T3" s="304"/>
      <c r="U3" s="29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85"/>
      <c r="B4" s="387"/>
      <c r="C4" s="378" t="s">
        <v>6</v>
      </c>
      <c r="D4" s="376" t="s">
        <v>127</v>
      </c>
      <c r="E4" s="377"/>
      <c r="F4" s="376" t="s">
        <v>126</v>
      </c>
      <c r="G4" s="377"/>
      <c r="H4" s="378" t="s">
        <v>9</v>
      </c>
      <c r="I4" s="378" t="s">
        <v>6</v>
      </c>
      <c r="J4" s="376" t="s">
        <v>127</v>
      </c>
      <c r="K4" s="377"/>
      <c r="L4" s="376" t="s">
        <v>126</v>
      </c>
      <c r="M4" s="377"/>
      <c r="N4" s="378" t="s">
        <v>9</v>
      </c>
      <c r="O4" s="378" t="s">
        <v>6</v>
      </c>
      <c r="P4" s="376" t="s">
        <v>127</v>
      </c>
      <c r="Q4" s="377"/>
      <c r="R4" s="376" t="s">
        <v>126</v>
      </c>
      <c r="S4" s="377"/>
      <c r="T4" s="378" t="s">
        <v>9</v>
      </c>
      <c r="U4" s="380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85"/>
      <c r="B5" s="388"/>
      <c r="C5" s="379"/>
      <c r="D5" s="240" t="s">
        <v>124</v>
      </c>
      <c r="E5" s="240" t="s">
        <v>125</v>
      </c>
      <c r="F5" s="240" t="s">
        <v>124</v>
      </c>
      <c r="G5" s="240" t="s">
        <v>125</v>
      </c>
      <c r="H5" s="379"/>
      <c r="I5" s="379"/>
      <c r="J5" s="240" t="s">
        <v>124</v>
      </c>
      <c r="K5" s="240" t="s">
        <v>125</v>
      </c>
      <c r="L5" s="240" t="s">
        <v>124</v>
      </c>
      <c r="M5" s="240" t="s">
        <v>125</v>
      </c>
      <c r="N5" s="379"/>
      <c r="O5" s="379"/>
      <c r="P5" s="240" t="s">
        <v>124</v>
      </c>
      <c r="Q5" s="240" t="s">
        <v>125</v>
      </c>
      <c r="R5" s="240" t="s">
        <v>124</v>
      </c>
      <c r="S5" s="240" t="s">
        <v>125</v>
      </c>
      <c r="T5" s="379"/>
      <c r="U5" s="382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45">
      <c r="A6" s="245">
        <v>1</v>
      </c>
      <c r="B6" s="246" t="s">
        <v>78</v>
      </c>
      <c r="C6" s="200">
        <v>96.970000000000653</v>
      </c>
      <c r="D6" s="200">
        <v>0</v>
      </c>
      <c r="E6" s="200">
        <v>47.73</v>
      </c>
      <c r="F6" s="200">
        <v>13</v>
      </c>
      <c r="G6" s="200">
        <v>85.3</v>
      </c>
      <c r="H6" s="200">
        <v>83.970000000000653</v>
      </c>
      <c r="I6" s="200">
        <v>173.44599999999994</v>
      </c>
      <c r="J6" s="200">
        <v>1.125</v>
      </c>
      <c r="K6" s="200">
        <v>43.806000000000004</v>
      </c>
      <c r="L6" s="200">
        <v>0</v>
      </c>
      <c r="M6" s="200">
        <v>0.04</v>
      </c>
      <c r="N6" s="200">
        <v>174.57099999999994</v>
      </c>
      <c r="O6" s="201">
        <v>284.1400000000001</v>
      </c>
      <c r="P6" s="200">
        <v>0</v>
      </c>
      <c r="Q6" s="200">
        <v>0.46</v>
      </c>
      <c r="R6" s="200">
        <v>0</v>
      </c>
      <c r="S6" s="200">
        <v>0</v>
      </c>
      <c r="T6" s="201">
        <v>284.1400000000001</v>
      </c>
      <c r="U6" s="201">
        <v>542.68100000000072</v>
      </c>
    </row>
    <row r="7" spans="1:54" ht="38.25" customHeight="1" x14ac:dyDescent="0.45">
      <c r="A7" s="245">
        <v>2</v>
      </c>
      <c r="B7" s="246" t="s">
        <v>79</v>
      </c>
      <c r="C7" s="200">
        <v>497.58499999999987</v>
      </c>
      <c r="D7" s="200">
        <v>0.03</v>
      </c>
      <c r="E7" s="200">
        <v>0.48000000000000009</v>
      </c>
      <c r="F7" s="200">
        <v>0</v>
      </c>
      <c r="G7" s="200">
        <v>0.33999999999999997</v>
      </c>
      <c r="H7" s="200">
        <v>497.61499999999984</v>
      </c>
      <c r="I7" s="200">
        <v>138.55199999999999</v>
      </c>
      <c r="J7" s="200">
        <v>1.764</v>
      </c>
      <c r="K7" s="200">
        <v>20.286000000000001</v>
      </c>
      <c r="L7" s="200">
        <v>0</v>
      </c>
      <c r="M7" s="200">
        <v>0</v>
      </c>
      <c r="N7" s="200">
        <v>140.316</v>
      </c>
      <c r="O7" s="201">
        <v>222.27000000000004</v>
      </c>
      <c r="P7" s="200">
        <v>0</v>
      </c>
      <c r="Q7" s="200">
        <v>34.629999999999995</v>
      </c>
      <c r="R7" s="200">
        <v>0</v>
      </c>
      <c r="S7" s="200">
        <v>0</v>
      </c>
      <c r="T7" s="201">
        <v>222.27000000000004</v>
      </c>
      <c r="U7" s="201">
        <v>860.20099999999979</v>
      </c>
    </row>
    <row r="8" spans="1:54" ht="38.25" customHeight="1" x14ac:dyDescent="0.45">
      <c r="A8" s="245">
        <v>3</v>
      </c>
      <c r="B8" s="246" t="s">
        <v>80</v>
      </c>
      <c r="C8" s="200">
        <v>653.9599999999997</v>
      </c>
      <c r="D8" s="200">
        <v>0</v>
      </c>
      <c r="E8" s="200">
        <v>0</v>
      </c>
      <c r="F8" s="200">
        <v>0</v>
      </c>
      <c r="G8" s="200">
        <v>90</v>
      </c>
      <c r="H8" s="200">
        <v>653.9599999999997</v>
      </c>
      <c r="I8" s="200">
        <v>209.15500000000003</v>
      </c>
      <c r="J8" s="200">
        <v>2.95</v>
      </c>
      <c r="K8" s="200">
        <v>14.771999999999998</v>
      </c>
      <c r="L8" s="200">
        <v>0</v>
      </c>
      <c r="M8" s="200">
        <v>0</v>
      </c>
      <c r="N8" s="200">
        <v>212.10500000000002</v>
      </c>
      <c r="O8" s="201">
        <v>811.34</v>
      </c>
      <c r="P8" s="200">
        <v>0</v>
      </c>
      <c r="Q8" s="200">
        <v>125.15</v>
      </c>
      <c r="R8" s="200">
        <v>0</v>
      </c>
      <c r="S8" s="200">
        <v>0</v>
      </c>
      <c r="T8" s="201">
        <v>811.34</v>
      </c>
      <c r="U8" s="201">
        <v>1677.4049999999997</v>
      </c>
    </row>
    <row r="9" spans="1:54" s="111" customFormat="1" ht="38.25" customHeight="1" x14ac:dyDescent="0.45">
      <c r="A9" s="245">
        <v>4</v>
      </c>
      <c r="B9" s="246" t="s">
        <v>81</v>
      </c>
      <c r="C9" s="200">
        <v>0</v>
      </c>
      <c r="D9" s="200">
        <v>0</v>
      </c>
      <c r="E9" s="200">
        <v>0</v>
      </c>
      <c r="F9" s="200">
        <v>0</v>
      </c>
      <c r="G9" s="200">
        <v>0</v>
      </c>
      <c r="H9" s="200">
        <v>0</v>
      </c>
      <c r="I9" s="200">
        <v>144.11000000000007</v>
      </c>
      <c r="J9" s="200">
        <v>0.48499999999999999</v>
      </c>
      <c r="K9" s="200">
        <v>2.5609999999999999</v>
      </c>
      <c r="L9" s="200">
        <v>0</v>
      </c>
      <c r="M9" s="200">
        <v>0</v>
      </c>
      <c r="N9" s="200">
        <v>144.59500000000008</v>
      </c>
      <c r="O9" s="201">
        <v>234.27999999999997</v>
      </c>
      <c r="P9" s="200">
        <v>0</v>
      </c>
      <c r="Q9" s="200">
        <v>1.1100000000000001</v>
      </c>
      <c r="R9" s="200">
        <v>0</v>
      </c>
      <c r="S9" s="200">
        <v>0</v>
      </c>
      <c r="T9" s="201">
        <v>234.27999999999997</v>
      </c>
      <c r="U9" s="201">
        <v>378.87500000000006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36" t="s">
        <v>82</v>
      </c>
      <c r="B10" s="337"/>
      <c r="C10" s="202">
        <v>1248.5150000000003</v>
      </c>
      <c r="D10" s="202">
        <v>0.03</v>
      </c>
      <c r="E10" s="202">
        <v>48.209999999999994</v>
      </c>
      <c r="F10" s="202">
        <v>13</v>
      </c>
      <c r="G10" s="202">
        <v>175.64</v>
      </c>
      <c r="H10" s="202">
        <v>1235.5450000000001</v>
      </c>
      <c r="I10" s="202">
        <v>665.26300000000015</v>
      </c>
      <c r="J10" s="202">
        <v>6.3240000000000007</v>
      </c>
      <c r="K10" s="202">
        <v>81.425000000000011</v>
      </c>
      <c r="L10" s="202">
        <v>0</v>
      </c>
      <c r="M10" s="202">
        <v>0.04</v>
      </c>
      <c r="N10" s="202">
        <v>671.58699999999999</v>
      </c>
      <c r="O10" s="202">
        <v>1552.0300000000002</v>
      </c>
      <c r="P10" s="202">
        <v>0</v>
      </c>
      <c r="Q10" s="202">
        <v>161.35000000000002</v>
      </c>
      <c r="R10" s="202">
        <v>0</v>
      </c>
      <c r="S10" s="202">
        <v>0</v>
      </c>
      <c r="T10" s="202">
        <v>1552.0300000000002</v>
      </c>
      <c r="U10" s="202">
        <v>3459.1620000000003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45">
      <c r="A11" s="171">
        <v>4</v>
      </c>
      <c r="B11" s="246" t="s">
        <v>83</v>
      </c>
      <c r="C11" s="200">
        <v>1042.9599999999989</v>
      </c>
      <c r="D11" s="200">
        <v>0</v>
      </c>
      <c r="E11" s="200">
        <v>0</v>
      </c>
      <c r="F11" s="200">
        <v>0</v>
      </c>
      <c r="G11" s="200">
        <v>610.53</v>
      </c>
      <c r="H11" s="200">
        <v>1042.9599999999989</v>
      </c>
      <c r="I11" s="200">
        <v>126.32300000000001</v>
      </c>
      <c r="J11" s="200">
        <v>0.43</v>
      </c>
      <c r="K11" s="200">
        <v>5.52</v>
      </c>
      <c r="L11" s="200">
        <v>0</v>
      </c>
      <c r="M11" s="200">
        <v>0.4</v>
      </c>
      <c r="N11" s="200">
        <v>126.75300000000001</v>
      </c>
      <c r="O11" s="201">
        <v>787.78</v>
      </c>
      <c r="P11" s="200">
        <v>0.06</v>
      </c>
      <c r="Q11" s="200">
        <v>208.93</v>
      </c>
      <c r="R11" s="200">
        <v>0</v>
      </c>
      <c r="S11" s="200">
        <v>0</v>
      </c>
      <c r="T11" s="201">
        <v>787.83999999999992</v>
      </c>
      <c r="U11" s="201">
        <v>1957.5529999999987</v>
      </c>
    </row>
    <row r="12" spans="1:54" ht="38.25" customHeight="1" x14ac:dyDescent="0.45">
      <c r="A12" s="171">
        <v>5</v>
      </c>
      <c r="B12" s="246" t="s">
        <v>84</v>
      </c>
      <c r="C12" s="200">
        <v>1023.7699999999998</v>
      </c>
      <c r="D12" s="200">
        <v>0</v>
      </c>
      <c r="E12" s="200">
        <v>0</v>
      </c>
      <c r="F12" s="200">
        <v>0</v>
      </c>
      <c r="G12" s="200">
        <v>0</v>
      </c>
      <c r="H12" s="200">
        <v>1023.7699999999998</v>
      </c>
      <c r="I12" s="200">
        <v>154.83400000000009</v>
      </c>
      <c r="J12" s="200">
        <v>1.45</v>
      </c>
      <c r="K12" s="200">
        <v>8.69</v>
      </c>
      <c r="L12" s="200">
        <v>0</v>
      </c>
      <c r="M12" s="200">
        <v>0.72</v>
      </c>
      <c r="N12" s="200">
        <v>156.28400000000008</v>
      </c>
      <c r="O12" s="201">
        <v>87.2</v>
      </c>
      <c r="P12" s="200">
        <v>0</v>
      </c>
      <c r="Q12" s="200">
        <v>0.67</v>
      </c>
      <c r="R12" s="200">
        <v>0</v>
      </c>
      <c r="S12" s="200">
        <v>0</v>
      </c>
      <c r="T12" s="201">
        <v>87.2</v>
      </c>
      <c r="U12" s="201">
        <v>1267.2539999999999</v>
      </c>
    </row>
    <row r="13" spans="1:54" s="111" customFormat="1" ht="38.25" customHeight="1" x14ac:dyDescent="0.45">
      <c r="A13" s="171">
        <v>6</v>
      </c>
      <c r="B13" s="246" t="s">
        <v>85</v>
      </c>
      <c r="C13" s="200">
        <v>2084.5799999999995</v>
      </c>
      <c r="D13" s="200">
        <v>0</v>
      </c>
      <c r="E13" s="200">
        <v>0.08</v>
      </c>
      <c r="F13" s="200">
        <v>0</v>
      </c>
      <c r="G13" s="200">
        <v>0</v>
      </c>
      <c r="H13" s="200">
        <v>2084.5799999999995</v>
      </c>
      <c r="I13" s="200">
        <v>205.86399999999998</v>
      </c>
      <c r="J13" s="200">
        <v>1.35</v>
      </c>
      <c r="K13" s="200">
        <v>13.360000000000001</v>
      </c>
      <c r="L13" s="200">
        <v>0</v>
      </c>
      <c r="M13" s="200">
        <v>0</v>
      </c>
      <c r="N13" s="200">
        <v>207.21399999999997</v>
      </c>
      <c r="O13" s="201">
        <v>403.37999999999994</v>
      </c>
      <c r="P13" s="200">
        <v>0.1</v>
      </c>
      <c r="Q13" s="200">
        <v>51.32</v>
      </c>
      <c r="R13" s="200">
        <v>0</v>
      </c>
      <c r="S13" s="200">
        <v>0</v>
      </c>
      <c r="T13" s="201">
        <v>403.47999999999996</v>
      </c>
      <c r="U13" s="201">
        <v>2695.2739999999994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36" t="s">
        <v>86</v>
      </c>
      <c r="B14" s="337"/>
      <c r="C14" s="202">
        <v>4151.3099999999977</v>
      </c>
      <c r="D14" s="202">
        <v>0</v>
      </c>
      <c r="E14" s="202">
        <v>0.08</v>
      </c>
      <c r="F14" s="202">
        <v>0</v>
      </c>
      <c r="G14" s="202">
        <v>610.53</v>
      </c>
      <c r="H14" s="202">
        <v>4151.3099999999977</v>
      </c>
      <c r="I14" s="202">
        <v>487.02100000000007</v>
      </c>
      <c r="J14" s="202">
        <v>3.23</v>
      </c>
      <c r="K14" s="202">
        <v>27.57</v>
      </c>
      <c r="L14" s="202">
        <v>0</v>
      </c>
      <c r="M14" s="202">
        <v>1.1200000000000001</v>
      </c>
      <c r="N14" s="202">
        <v>490.25100000000009</v>
      </c>
      <c r="O14" s="202">
        <v>1278.3599999999999</v>
      </c>
      <c r="P14" s="202">
        <v>0.16</v>
      </c>
      <c r="Q14" s="202">
        <v>260.92</v>
      </c>
      <c r="R14" s="202">
        <v>0</v>
      </c>
      <c r="S14" s="202">
        <v>0</v>
      </c>
      <c r="T14" s="202">
        <v>1278.52</v>
      </c>
      <c r="U14" s="202">
        <v>5920.0809999999983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45">
      <c r="A15" s="246">
        <v>8</v>
      </c>
      <c r="B15" s="246" t="s">
        <v>88</v>
      </c>
      <c r="C15" s="200">
        <v>1305.0819999999992</v>
      </c>
      <c r="D15" s="200">
        <v>0.61</v>
      </c>
      <c r="E15" s="200">
        <v>20.249999999999996</v>
      </c>
      <c r="F15" s="200">
        <v>0</v>
      </c>
      <c r="G15" s="200">
        <v>19.73</v>
      </c>
      <c r="H15" s="200">
        <v>1305.6919999999991</v>
      </c>
      <c r="I15" s="200">
        <v>113.69000000000004</v>
      </c>
      <c r="J15" s="200">
        <v>0.03</v>
      </c>
      <c r="K15" s="200">
        <v>2.7</v>
      </c>
      <c r="L15" s="200">
        <v>0</v>
      </c>
      <c r="M15" s="200">
        <v>0</v>
      </c>
      <c r="N15" s="200">
        <v>113.72000000000004</v>
      </c>
      <c r="O15" s="201">
        <v>754.99900000000002</v>
      </c>
      <c r="P15" s="200">
        <v>135.11000000000001</v>
      </c>
      <c r="Q15" s="200">
        <v>694.7</v>
      </c>
      <c r="R15" s="200">
        <v>0</v>
      </c>
      <c r="S15" s="200">
        <v>0</v>
      </c>
      <c r="T15" s="201">
        <v>890.10900000000004</v>
      </c>
      <c r="U15" s="201">
        <v>2309.5209999999993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45">
      <c r="A16" s="246">
        <v>9</v>
      </c>
      <c r="B16" s="246" t="s">
        <v>120</v>
      </c>
      <c r="C16" s="200">
        <v>239.35399999999987</v>
      </c>
      <c r="D16" s="200">
        <v>0</v>
      </c>
      <c r="E16" s="200">
        <v>39.92</v>
      </c>
      <c r="F16" s="200">
        <v>0</v>
      </c>
      <c r="G16" s="200">
        <v>0</v>
      </c>
      <c r="H16" s="200">
        <v>239.35399999999987</v>
      </c>
      <c r="I16" s="200">
        <v>28.656999999999993</v>
      </c>
      <c r="J16" s="200">
        <v>0.7</v>
      </c>
      <c r="K16" s="200">
        <v>8.27</v>
      </c>
      <c r="L16" s="200">
        <v>0</v>
      </c>
      <c r="M16" s="200">
        <v>0.99</v>
      </c>
      <c r="N16" s="200">
        <v>29.356999999999992</v>
      </c>
      <c r="O16" s="201">
        <v>491.52100000000007</v>
      </c>
      <c r="P16" s="200">
        <v>6.42</v>
      </c>
      <c r="Q16" s="200">
        <v>77.23</v>
      </c>
      <c r="R16" s="200">
        <v>0</v>
      </c>
      <c r="S16" s="200">
        <v>70.959999999999994</v>
      </c>
      <c r="T16" s="201">
        <v>497.94100000000009</v>
      </c>
      <c r="U16" s="201">
        <v>766.65199999999993</v>
      </c>
    </row>
    <row r="17" spans="1:132" s="111" customFormat="1" ht="38.25" customHeight="1" x14ac:dyDescent="0.45">
      <c r="A17" s="246">
        <v>10</v>
      </c>
      <c r="B17" s="246" t="s">
        <v>87</v>
      </c>
      <c r="C17" s="200">
        <v>669.86499999999933</v>
      </c>
      <c r="D17" s="200">
        <v>0</v>
      </c>
      <c r="E17" s="200">
        <v>0</v>
      </c>
      <c r="F17" s="200">
        <v>191.73</v>
      </c>
      <c r="G17" s="200">
        <v>191.73</v>
      </c>
      <c r="H17" s="200">
        <v>478.13499999999931</v>
      </c>
      <c r="I17" s="200">
        <v>17.879999999999988</v>
      </c>
      <c r="J17" s="200">
        <v>0.03</v>
      </c>
      <c r="K17" s="200">
        <v>1.8399999999999999</v>
      </c>
      <c r="L17" s="200">
        <v>2.77</v>
      </c>
      <c r="M17" s="200">
        <v>3.07</v>
      </c>
      <c r="N17" s="200">
        <v>15.13999999999999</v>
      </c>
      <c r="O17" s="201">
        <v>239.95799999999997</v>
      </c>
      <c r="P17" s="200">
        <v>240.88</v>
      </c>
      <c r="Q17" s="200">
        <v>285.99</v>
      </c>
      <c r="R17" s="200">
        <v>0</v>
      </c>
      <c r="S17" s="200">
        <v>0.05</v>
      </c>
      <c r="T17" s="201">
        <v>480.83799999999997</v>
      </c>
      <c r="U17" s="201">
        <v>974.11299999999926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36" t="s">
        <v>89</v>
      </c>
      <c r="B18" s="337"/>
      <c r="C18" s="202">
        <v>2214.3009999999986</v>
      </c>
      <c r="D18" s="202">
        <v>0.61</v>
      </c>
      <c r="E18" s="202">
        <v>60.17</v>
      </c>
      <c r="F18" s="202">
        <v>191.73</v>
      </c>
      <c r="G18" s="202">
        <v>211.45999999999998</v>
      </c>
      <c r="H18" s="202">
        <v>2023.1809999999982</v>
      </c>
      <c r="I18" s="202">
        <v>160.22700000000003</v>
      </c>
      <c r="J18" s="202">
        <v>0.76</v>
      </c>
      <c r="K18" s="202">
        <v>12.809999999999999</v>
      </c>
      <c r="L18" s="202">
        <v>2.77</v>
      </c>
      <c r="M18" s="202">
        <v>4.0599999999999996</v>
      </c>
      <c r="N18" s="202">
        <v>158.21700000000001</v>
      </c>
      <c r="O18" s="202">
        <v>1486.4780000000001</v>
      </c>
      <c r="P18" s="202">
        <v>382.40999999999997</v>
      </c>
      <c r="Q18" s="202">
        <v>1057.92</v>
      </c>
      <c r="R18" s="202">
        <v>0</v>
      </c>
      <c r="S18" s="202">
        <v>71.009999999999991</v>
      </c>
      <c r="T18" s="202">
        <v>1868.8880000000001</v>
      </c>
      <c r="U18" s="202">
        <v>4050.2859999999987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45">
      <c r="A19" s="246">
        <v>8</v>
      </c>
      <c r="B19" s="246" t="s">
        <v>91</v>
      </c>
      <c r="C19" s="200">
        <v>1024.4249999999993</v>
      </c>
      <c r="D19" s="200">
        <v>0</v>
      </c>
      <c r="E19" s="200">
        <v>0.88</v>
      </c>
      <c r="F19" s="200">
        <v>0</v>
      </c>
      <c r="G19" s="200">
        <v>180</v>
      </c>
      <c r="H19" s="200">
        <v>1024.4249999999993</v>
      </c>
      <c r="I19" s="200">
        <v>154.9610000000001</v>
      </c>
      <c r="J19" s="200">
        <v>7.0000000000000007E-2</v>
      </c>
      <c r="K19" s="200">
        <v>2.73</v>
      </c>
      <c r="L19" s="200">
        <v>0</v>
      </c>
      <c r="M19" s="200">
        <v>0</v>
      </c>
      <c r="N19" s="200">
        <v>155.03100000000009</v>
      </c>
      <c r="O19" s="201">
        <v>741.66099999999983</v>
      </c>
      <c r="P19" s="200">
        <v>0.53</v>
      </c>
      <c r="Q19" s="200">
        <v>400.26</v>
      </c>
      <c r="R19" s="200">
        <v>0</v>
      </c>
      <c r="S19" s="200">
        <v>0</v>
      </c>
      <c r="T19" s="201">
        <v>742.1909999999998</v>
      </c>
      <c r="U19" s="201">
        <v>1921.6469999999993</v>
      </c>
    </row>
    <row r="20" spans="1:132" ht="38.25" customHeight="1" x14ac:dyDescent="0.45">
      <c r="A20" s="246">
        <v>9</v>
      </c>
      <c r="B20" s="246" t="s">
        <v>90</v>
      </c>
      <c r="C20" s="200">
        <v>142.68999999999988</v>
      </c>
      <c r="D20" s="200">
        <v>0</v>
      </c>
      <c r="E20" s="200">
        <v>0</v>
      </c>
      <c r="F20" s="200">
        <v>0</v>
      </c>
      <c r="G20" s="200">
        <v>0</v>
      </c>
      <c r="H20" s="200">
        <v>142.68999999999988</v>
      </c>
      <c r="I20" s="200">
        <v>52.033000000000015</v>
      </c>
      <c r="J20" s="200">
        <v>0.25</v>
      </c>
      <c r="K20" s="200">
        <v>2.12</v>
      </c>
      <c r="L20" s="200">
        <v>0</v>
      </c>
      <c r="M20" s="200">
        <v>0</v>
      </c>
      <c r="N20" s="200">
        <v>52.283000000000015</v>
      </c>
      <c r="O20" s="201">
        <v>310.79999999999995</v>
      </c>
      <c r="P20" s="200">
        <v>0</v>
      </c>
      <c r="Q20" s="200">
        <v>44.3</v>
      </c>
      <c r="R20" s="200">
        <v>0</v>
      </c>
      <c r="S20" s="200">
        <v>0</v>
      </c>
      <c r="T20" s="201">
        <v>310.79999999999995</v>
      </c>
      <c r="U20" s="201">
        <v>505.77299999999985</v>
      </c>
    </row>
    <row r="21" spans="1:132" s="111" customFormat="1" ht="38.25" customHeight="1" x14ac:dyDescent="0.45">
      <c r="A21" s="246">
        <v>10</v>
      </c>
      <c r="B21" s="246" t="s">
        <v>92</v>
      </c>
      <c r="C21" s="200">
        <v>27.069999999999879</v>
      </c>
      <c r="D21" s="200">
        <v>0</v>
      </c>
      <c r="E21" s="200">
        <v>0</v>
      </c>
      <c r="F21" s="200">
        <v>0</v>
      </c>
      <c r="G21" s="200">
        <v>0</v>
      </c>
      <c r="H21" s="200">
        <v>27.069999999999879</v>
      </c>
      <c r="I21" s="200">
        <v>15.850000000000005</v>
      </c>
      <c r="J21" s="200">
        <v>0.09</v>
      </c>
      <c r="K21" s="200">
        <v>0.33999999999999997</v>
      </c>
      <c r="L21" s="200">
        <v>0</v>
      </c>
      <c r="M21" s="200">
        <v>0</v>
      </c>
      <c r="N21" s="200">
        <v>15.940000000000005</v>
      </c>
      <c r="O21" s="201">
        <v>775.83999999999992</v>
      </c>
      <c r="P21" s="200">
        <v>0</v>
      </c>
      <c r="Q21" s="200">
        <v>104.33000000000001</v>
      </c>
      <c r="R21" s="200">
        <v>0</v>
      </c>
      <c r="S21" s="200">
        <v>0</v>
      </c>
      <c r="T21" s="201">
        <v>775.83999999999992</v>
      </c>
      <c r="U21" s="201">
        <v>818.8499999999998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5">
      <c r="A22" s="246">
        <v>11</v>
      </c>
      <c r="B22" s="246" t="s">
        <v>93</v>
      </c>
      <c r="C22" s="200">
        <v>1124.5019999999997</v>
      </c>
      <c r="D22" s="200">
        <v>4.0999999999999996</v>
      </c>
      <c r="E22" s="200">
        <v>30.64</v>
      </c>
      <c r="F22" s="200">
        <v>0</v>
      </c>
      <c r="G22" s="200">
        <v>75</v>
      </c>
      <c r="H22" s="200">
        <v>1128.6019999999996</v>
      </c>
      <c r="I22" s="200">
        <v>41.793999999999997</v>
      </c>
      <c r="J22" s="200">
        <v>4.43</v>
      </c>
      <c r="K22" s="200">
        <v>30.93</v>
      </c>
      <c r="L22" s="200">
        <v>0</v>
      </c>
      <c r="M22" s="200">
        <v>0</v>
      </c>
      <c r="N22" s="200">
        <v>46.223999999999997</v>
      </c>
      <c r="O22" s="201">
        <v>403.42500000000001</v>
      </c>
      <c r="P22" s="200">
        <v>0.45</v>
      </c>
      <c r="Q22" s="200">
        <v>236.59000000000003</v>
      </c>
      <c r="R22" s="200">
        <v>0</v>
      </c>
      <c r="S22" s="200">
        <v>0</v>
      </c>
      <c r="T22" s="201">
        <v>403.875</v>
      </c>
      <c r="U22" s="201">
        <v>1578.7009999999996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40" t="s">
        <v>94</v>
      </c>
      <c r="B23" s="340"/>
      <c r="C23" s="202">
        <v>2318.686999999999</v>
      </c>
      <c r="D23" s="202">
        <v>4.0999999999999996</v>
      </c>
      <c r="E23" s="202">
        <v>31.52</v>
      </c>
      <c r="F23" s="202">
        <v>0</v>
      </c>
      <c r="G23" s="202">
        <v>255</v>
      </c>
      <c r="H23" s="202">
        <v>2322.7869999999984</v>
      </c>
      <c r="I23" s="202">
        <v>264.63800000000009</v>
      </c>
      <c r="J23" s="202">
        <v>4.84</v>
      </c>
      <c r="K23" s="202">
        <v>36.119999999999997</v>
      </c>
      <c r="L23" s="202">
        <v>0</v>
      </c>
      <c r="M23" s="202">
        <v>0</v>
      </c>
      <c r="N23" s="202">
        <v>269.47800000000012</v>
      </c>
      <c r="O23" s="202">
        <v>2231.7259999999997</v>
      </c>
      <c r="P23" s="202">
        <v>0.98</v>
      </c>
      <c r="Q23" s="202">
        <v>785.48</v>
      </c>
      <c r="R23" s="202">
        <v>0</v>
      </c>
      <c r="S23" s="202">
        <v>0</v>
      </c>
      <c r="T23" s="202">
        <v>2232.7059999999997</v>
      </c>
      <c r="U23" s="202">
        <v>4824.9709999999986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36" t="s">
        <v>95</v>
      </c>
      <c r="B24" s="337"/>
      <c r="C24" s="202">
        <v>9932.8129999999946</v>
      </c>
      <c r="D24" s="202">
        <v>4.74</v>
      </c>
      <c r="E24" s="202">
        <v>139.97999999999999</v>
      </c>
      <c r="F24" s="202">
        <v>204.73</v>
      </c>
      <c r="G24" s="202">
        <v>1252.6300000000001</v>
      </c>
      <c r="H24" s="202">
        <v>9732.8229999999949</v>
      </c>
      <c r="I24" s="202">
        <v>1577.1490000000003</v>
      </c>
      <c r="J24" s="202">
        <v>15.154</v>
      </c>
      <c r="K24" s="202">
        <v>157.92500000000001</v>
      </c>
      <c r="L24" s="202">
        <v>2.77</v>
      </c>
      <c r="M24" s="202">
        <v>5.22</v>
      </c>
      <c r="N24" s="202">
        <v>1589.5330000000004</v>
      </c>
      <c r="O24" s="202">
        <v>6548.5939999999991</v>
      </c>
      <c r="P24" s="202">
        <v>383.55</v>
      </c>
      <c r="Q24" s="202">
        <v>2265.67</v>
      </c>
      <c r="R24" s="202">
        <v>0</v>
      </c>
      <c r="S24" s="202">
        <v>71.009999999999991</v>
      </c>
      <c r="T24" s="202">
        <v>6932.1440000000002</v>
      </c>
      <c r="U24" s="202">
        <v>18254.499999999996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45">
      <c r="A25" s="246">
        <v>15</v>
      </c>
      <c r="B25" s="246" t="s">
        <v>96</v>
      </c>
      <c r="C25" s="200">
        <v>1208.0319999999995</v>
      </c>
      <c r="D25" s="200">
        <v>1.79</v>
      </c>
      <c r="E25" s="200">
        <v>26.179999999999996</v>
      </c>
      <c r="F25" s="200">
        <v>0</v>
      </c>
      <c r="G25" s="200">
        <v>0</v>
      </c>
      <c r="H25" s="200">
        <v>1209.8219999999994</v>
      </c>
      <c r="I25" s="200">
        <v>0.08</v>
      </c>
      <c r="J25" s="200">
        <v>0</v>
      </c>
      <c r="K25" s="200">
        <v>0.12</v>
      </c>
      <c r="L25" s="200">
        <v>0</v>
      </c>
      <c r="M25" s="200">
        <v>0.04</v>
      </c>
      <c r="N25" s="200">
        <v>0.08</v>
      </c>
      <c r="O25" s="201">
        <v>186.39000000000001</v>
      </c>
      <c r="P25" s="200">
        <v>4.59</v>
      </c>
      <c r="Q25" s="200">
        <v>61.84</v>
      </c>
      <c r="R25" s="200">
        <v>0</v>
      </c>
      <c r="S25" s="200">
        <v>0.42</v>
      </c>
      <c r="T25" s="201">
        <v>190.98000000000002</v>
      </c>
      <c r="U25" s="201">
        <v>1400.8819999999994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5">
      <c r="A26" s="246">
        <v>16</v>
      </c>
      <c r="B26" s="246" t="s">
        <v>97</v>
      </c>
      <c r="C26" s="200">
        <v>10397.026999999993</v>
      </c>
      <c r="D26" s="200">
        <v>4.42</v>
      </c>
      <c r="E26" s="200">
        <v>103.26</v>
      </c>
      <c r="F26" s="200">
        <v>0</v>
      </c>
      <c r="G26" s="200">
        <v>0</v>
      </c>
      <c r="H26" s="200">
        <v>10401.446999999993</v>
      </c>
      <c r="I26" s="200">
        <v>404.16500000000002</v>
      </c>
      <c r="J26" s="200">
        <v>0.56999999999999995</v>
      </c>
      <c r="K26" s="200">
        <v>19.7</v>
      </c>
      <c r="L26" s="200">
        <v>0</v>
      </c>
      <c r="M26" s="200">
        <v>0</v>
      </c>
      <c r="N26" s="200">
        <v>404.73500000000001</v>
      </c>
      <c r="O26" s="201">
        <v>37.380000000000017</v>
      </c>
      <c r="P26" s="200">
        <v>0.5</v>
      </c>
      <c r="Q26" s="200">
        <v>7.75</v>
      </c>
      <c r="R26" s="200">
        <v>0</v>
      </c>
      <c r="S26" s="200">
        <v>45.22</v>
      </c>
      <c r="T26" s="201">
        <v>37.880000000000017</v>
      </c>
      <c r="U26" s="201">
        <v>10844.061999999993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40" t="s">
        <v>98</v>
      </c>
      <c r="B27" s="340"/>
      <c r="C27" s="202">
        <v>11605.058999999992</v>
      </c>
      <c r="D27" s="202">
        <v>6.21</v>
      </c>
      <c r="E27" s="202">
        <v>129.44</v>
      </c>
      <c r="F27" s="202">
        <v>0</v>
      </c>
      <c r="G27" s="202">
        <v>0</v>
      </c>
      <c r="H27" s="202">
        <v>11611.268999999993</v>
      </c>
      <c r="I27" s="202">
        <v>404.245</v>
      </c>
      <c r="J27" s="202">
        <v>0.56999999999999995</v>
      </c>
      <c r="K27" s="202">
        <v>19.82</v>
      </c>
      <c r="L27" s="202">
        <v>0</v>
      </c>
      <c r="M27" s="202">
        <v>0.04</v>
      </c>
      <c r="N27" s="202">
        <v>404.815</v>
      </c>
      <c r="O27" s="202">
        <v>223.77000000000004</v>
      </c>
      <c r="P27" s="202">
        <v>5.09</v>
      </c>
      <c r="Q27" s="202">
        <v>69.59</v>
      </c>
      <c r="R27" s="202">
        <v>0</v>
      </c>
      <c r="S27" s="202">
        <v>45.64</v>
      </c>
      <c r="T27" s="202">
        <v>228.86000000000004</v>
      </c>
      <c r="U27" s="202">
        <v>12244.943999999992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45">
      <c r="A28" s="246">
        <v>17</v>
      </c>
      <c r="B28" s="246" t="s">
        <v>99</v>
      </c>
      <c r="C28" s="200">
        <v>4488.8160000000007</v>
      </c>
      <c r="D28" s="200">
        <v>29.38</v>
      </c>
      <c r="E28" s="200">
        <v>116.583</v>
      </c>
      <c r="F28" s="200">
        <v>0</v>
      </c>
      <c r="G28" s="200">
        <v>0</v>
      </c>
      <c r="H28" s="200">
        <v>4518.1960000000008</v>
      </c>
      <c r="I28" s="200">
        <v>184.70000000000002</v>
      </c>
      <c r="J28" s="200">
        <v>0</v>
      </c>
      <c r="K28" s="200">
        <v>113.00999999999999</v>
      </c>
      <c r="L28" s="200">
        <v>0</v>
      </c>
      <c r="M28" s="200">
        <v>0</v>
      </c>
      <c r="N28" s="200">
        <v>184.70000000000002</v>
      </c>
      <c r="O28" s="201">
        <v>462.65</v>
      </c>
      <c r="P28" s="200">
        <v>54.42</v>
      </c>
      <c r="Q28" s="200">
        <v>378.99</v>
      </c>
      <c r="R28" s="200">
        <v>0</v>
      </c>
      <c r="S28" s="200">
        <v>0</v>
      </c>
      <c r="T28" s="201">
        <v>517.06999999999994</v>
      </c>
      <c r="U28" s="201">
        <v>5219.9660000000003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45">
      <c r="A29" s="246">
        <v>18</v>
      </c>
      <c r="B29" s="246" t="s">
        <v>100</v>
      </c>
      <c r="C29" s="200">
        <v>6424.2580000000025</v>
      </c>
      <c r="D29" s="200">
        <v>8.3000000000000007</v>
      </c>
      <c r="E29" s="200">
        <v>257.21400000000006</v>
      </c>
      <c r="F29" s="200">
        <v>0</v>
      </c>
      <c r="G29" s="200">
        <v>0</v>
      </c>
      <c r="H29" s="200">
        <v>6432.5580000000027</v>
      </c>
      <c r="I29" s="200">
        <v>130.80000000000001</v>
      </c>
      <c r="J29" s="200">
        <v>0</v>
      </c>
      <c r="K29" s="200">
        <v>130.80000000000001</v>
      </c>
      <c r="L29" s="200">
        <v>0</v>
      </c>
      <c r="M29" s="200">
        <v>0</v>
      </c>
      <c r="N29" s="200">
        <v>130.80000000000001</v>
      </c>
      <c r="O29" s="201">
        <v>149.87</v>
      </c>
      <c r="P29" s="200">
        <v>44.91</v>
      </c>
      <c r="Q29" s="200">
        <v>194.55999999999997</v>
      </c>
      <c r="R29" s="200">
        <v>0</v>
      </c>
      <c r="S29" s="200">
        <v>0</v>
      </c>
      <c r="T29" s="201">
        <v>194.78</v>
      </c>
      <c r="U29" s="201">
        <v>6758.1380000000026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5">
      <c r="A30" s="246">
        <v>19</v>
      </c>
      <c r="B30" s="246" t="s">
        <v>101</v>
      </c>
      <c r="C30" s="200">
        <v>3114.2289999999994</v>
      </c>
      <c r="D30" s="200">
        <v>3.9510000000000001</v>
      </c>
      <c r="E30" s="200">
        <v>47.497000000000007</v>
      </c>
      <c r="F30" s="200">
        <v>0</v>
      </c>
      <c r="G30" s="200">
        <v>3.38</v>
      </c>
      <c r="H30" s="200">
        <v>3118.1799999999994</v>
      </c>
      <c r="I30" s="200">
        <v>50.180000000000007</v>
      </c>
      <c r="J30" s="200">
        <v>0</v>
      </c>
      <c r="K30" s="200">
        <v>47.02</v>
      </c>
      <c r="L30" s="200">
        <v>0</v>
      </c>
      <c r="M30" s="200">
        <v>0</v>
      </c>
      <c r="N30" s="200">
        <v>50.180000000000007</v>
      </c>
      <c r="O30" s="201">
        <v>244.44</v>
      </c>
      <c r="P30" s="200">
        <v>0</v>
      </c>
      <c r="Q30" s="200">
        <v>115.96000000000001</v>
      </c>
      <c r="R30" s="200">
        <v>0</v>
      </c>
      <c r="S30" s="200">
        <v>0</v>
      </c>
      <c r="T30" s="201">
        <v>244.44</v>
      </c>
      <c r="U30" s="201">
        <v>3412.7999999999993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45">
      <c r="A31" s="246">
        <v>20</v>
      </c>
      <c r="B31" s="246" t="s">
        <v>102</v>
      </c>
      <c r="C31" s="200">
        <v>4382.8100000000004</v>
      </c>
      <c r="D31" s="200">
        <v>2.99</v>
      </c>
      <c r="E31" s="200">
        <v>29.929999999999993</v>
      </c>
      <c r="F31" s="200">
        <v>0</v>
      </c>
      <c r="G31" s="200">
        <v>0</v>
      </c>
      <c r="H31" s="200">
        <v>4385.8</v>
      </c>
      <c r="I31" s="200">
        <v>224.2</v>
      </c>
      <c r="J31" s="200">
        <v>0.2</v>
      </c>
      <c r="K31" s="200">
        <v>90.559999999999988</v>
      </c>
      <c r="L31" s="200">
        <v>0</v>
      </c>
      <c r="M31" s="200">
        <v>0</v>
      </c>
      <c r="N31" s="200">
        <v>224.39999999999998</v>
      </c>
      <c r="O31" s="201">
        <v>243.64999999999995</v>
      </c>
      <c r="P31" s="200">
        <v>0</v>
      </c>
      <c r="Q31" s="200">
        <v>0.01</v>
      </c>
      <c r="R31" s="200">
        <v>0</v>
      </c>
      <c r="S31" s="200">
        <v>27.41</v>
      </c>
      <c r="T31" s="201">
        <v>243.64999999999995</v>
      </c>
      <c r="U31" s="201">
        <v>4853.8499999999995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40" t="s">
        <v>99</v>
      </c>
      <c r="B32" s="340"/>
      <c r="C32" s="202">
        <v>18410.113000000005</v>
      </c>
      <c r="D32" s="202">
        <v>44.621000000000002</v>
      </c>
      <c r="E32" s="202">
        <v>451.22400000000005</v>
      </c>
      <c r="F32" s="202">
        <v>0</v>
      </c>
      <c r="G32" s="202">
        <v>3.38</v>
      </c>
      <c r="H32" s="202">
        <v>18454.734000000004</v>
      </c>
      <c r="I32" s="202">
        <v>589.88</v>
      </c>
      <c r="J32" s="202">
        <v>0.2</v>
      </c>
      <c r="K32" s="202">
        <v>381.39</v>
      </c>
      <c r="L32" s="202">
        <v>0</v>
      </c>
      <c r="M32" s="202">
        <v>0</v>
      </c>
      <c r="N32" s="202">
        <v>590.07999999999993</v>
      </c>
      <c r="O32" s="202">
        <v>1100.6099999999999</v>
      </c>
      <c r="P32" s="202">
        <v>99.33</v>
      </c>
      <c r="Q32" s="202">
        <v>689.52</v>
      </c>
      <c r="R32" s="202">
        <v>0</v>
      </c>
      <c r="S32" s="202">
        <v>27.41</v>
      </c>
      <c r="T32" s="202">
        <v>1199.9399999999998</v>
      </c>
      <c r="U32" s="202">
        <v>20244.754000000001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45">
      <c r="A33" s="246">
        <v>21</v>
      </c>
      <c r="B33" s="246" t="s">
        <v>103</v>
      </c>
      <c r="C33" s="200">
        <v>6013.9800000000014</v>
      </c>
      <c r="D33" s="200">
        <v>11.18</v>
      </c>
      <c r="E33" s="200">
        <v>159.05000000000001</v>
      </c>
      <c r="F33" s="200">
        <v>0</v>
      </c>
      <c r="G33" s="200">
        <v>0</v>
      </c>
      <c r="H33" s="200">
        <v>6025.1600000000017</v>
      </c>
      <c r="I33" s="200">
        <v>2</v>
      </c>
      <c r="J33" s="200">
        <v>0</v>
      </c>
      <c r="K33" s="200">
        <v>2</v>
      </c>
      <c r="L33" s="200">
        <v>0</v>
      </c>
      <c r="M33" s="200">
        <v>0</v>
      </c>
      <c r="N33" s="200">
        <v>2</v>
      </c>
      <c r="O33" s="201">
        <v>38.700000000000003</v>
      </c>
      <c r="P33" s="200">
        <v>0</v>
      </c>
      <c r="Q33" s="200">
        <v>38.700000000000003</v>
      </c>
      <c r="R33" s="200">
        <v>0</v>
      </c>
      <c r="S33" s="200">
        <v>0</v>
      </c>
      <c r="T33" s="201">
        <v>38.700000000000003</v>
      </c>
      <c r="U33" s="201">
        <v>6065.8600000000015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45">
      <c r="A34" s="246">
        <v>22</v>
      </c>
      <c r="B34" s="246" t="s">
        <v>104</v>
      </c>
      <c r="C34" s="200">
        <v>4762.6350000000011</v>
      </c>
      <c r="D34" s="200">
        <v>16.77</v>
      </c>
      <c r="E34" s="200">
        <v>168.14000000000001</v>
      </c>
      <c r="F34" s="200">
        <v>0</v>
      </c>
      <c r="G34" s="200">
        <v>13.64</v>
      </c>
      <c r="H34" s="200">
        <v>4779.4050000000016</v>
      </c>
      <c r="I34" s="200">
        <v>0.1</v>
      </c>
      <c r="J34" s="200">
        <v>0</v>
      </c>
      <c r="K34" s="200">
        <v>0</v>
      </c>
      <c r="L34" s="200">
        <v>0</v>
      </c>
      <c r="M34" s="200">
        <v>0</v>
      </c>
      <c r="N34" s="200">
        <v>0.1</v>
      </c>
      <c r="O34" s="201">
        <v>125.47000000000001</v>
      </c>
      <c r="P34" s="200">
        <v>0</v>
      </c>
      <c r="Q34" s="200">
        <v>109.04</v>
      </c>
      <c r="R34" s="200">
        <v>0</v>
      </c>
      <c r="S34" s="200">
        <v>0</v>
      </c>
      <c r="T34" s="201">
        <v>125.47000000000001</v>
      </c>
      <c r="U34" s="201">
        <v>4904.9750000000022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5">
      <c r="A35" s="246">
        <v>23</v>
      </c>
      <c r="B35" s="246" t="s">
        <v>105</v>
      </c>
      <c r="C35" s="200">
        <v>19368.120000000003</v>
      </c>
      <c r="D35" s="200">
        <v>0</v>
      </c>
      <c r="E35" s="200">
        <v>1.25</v>
      </c>
      <c r="F35" s="200">
        <v>0</v>
      </c>
      <c r="G35" s="200">
        <v>0</v>
      </c>
      <c r="H35" s="200">
        <v>19368.120000000003</v>
      </c>
      <c r="I35" s="200">
        <v>8.5</v>
      </c>
      <c r="J35" s="200">
        <v>0</v>
      </c>
      <c r="K35" s="200">
        <v>0</v>
      </c>
      <c r="L35" s="200">
        <v>0</v>
      </c>
      <c r="M35" s="200">
        <v>0</v>
      </c>
      <c r="N35" s="200">
        <v>8.5</v>
      </c>
      <c r="O35" s="201">
        <v>72.39</v>
      </c>
      <c r="P35" s="200">
        <v>0</v>
      </c>
      <c r="Q35" s="200">
        <v>72.39</v>
      </c>
      <c r="R35" s="200">
        <v>0</v>
      </c>
      <c r="S35" s="200">
        <v>0</v>
      </c>
      <c r="T35" s="201">
        <v>72.39</v>
      </c>
      <c r="U35" s="201">
        <v>19449.010000000002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5">
      <c r="A36" s="246">
        <v>24</v>
      </c>
      <c r="B36" s="246" t="s">
        <v>106</v>
      </c>
      <c r="C36" s="200">
        <v>7018.5099999999993</v>
      </c>
      <c r="D36" s="200">
        <v>0.59</v>
      </c>
      <c r="E36" s="200">
        <v>11.500000000000002</v>
      </c>
      <c r="F36" s="200">
        <v>0</v>
      </c>
      <c r="G36" s="200">
        <v>0</v>
      </c>
      <c r="H36" s="200">
        <v>7019.0999999999995</v>
      </c>
      <c r="I36" s="200">
        <v>0</v>
      </c>
      <c r="J36" s="200">
        <v>0</v>
      </c>
      <c r="K36" s="200">
        <v>0</v>
      </c>
      <c r="L36" s="200">
        <v>0</v>
      </c>
      <c r="M36" s="200">
        <v>0</v>
      </c>
      <c r="N36" s="200">
        <v>0</v>
      </c>
      <c r="O36" s="201">
        <v>3.1</v>
      </c>
      <c r="P36" s="200">
        <v>0</v>
      </c>
      <c r="Q36" s="200">
        <v>0</v>
      </c>
      <c r="R36" s="200">
        <v>0</v>
      </c>
      <c r="S36" s="200">
        <v>0</v>
      </c>
      <c r="T36" s="201">
        <v>3.1</v>
      </c>
      <c r="U36" s="201">
        <v>7022.2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40" t="s">
        <v>107</v>
      </c>
      <c r="B37" s="340"/>
      <c r="C37" s="202">
        <v>37163.245000000003</v>
      </c>
      <c r="D37" s="202">
        <v>28.54</v>
      </c>
      <c r="E37" s="202">
        <v>339.94000000000005</v>
      </c>
      <c r="F37" s="202">
        <v>0</v>
      </c>
      <c r="G37" s="202">
        <v>13.64</v>
      </c>
      <c r="H37" s="202">
        <v>37191.785000000003</v>
      </c>
      <c r="I37" s="202">
        <v>10.6</v>
      </c>
      <c r="J37" s="202">
        <v>0</v>
      </c>
      <c r="K37" s="202">
        <v>2</v>
      </c>
      <c r="L37" s="202">
        <v>0</v>
      </c>
      <c r="M37" s="202">
        <v>0</v>
      </c>
      <c r="N37" s="202">
        <v>10.6</v>
      </c>
      <c r="O37" s="202">
        <v>239.66</v>
      </c>
      <c r="P37" s="202">
        <v>0</v>
      </c>
      <c r="Q37" s="202">
        <v>220.13</v>
      </c>
      <c r="R37" s="202">
        <v>0</v>
      </c>
      <c r="S37" s="202">
        <v>0</v>
      </c>
      <c r="T37" s="202">
        <v>239.66</v>
      </c>
      <c r="U37" s="202">
        <v>37442.045000000006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40" t="s">
        <v>108</v>
      </c>
      <c r="B38" s="340"/>
      <c r="C38" s="202">
        <v>67178.417000000001</v>
      </c>
      <c r="D38" s="202">
        <v>79.370999999999995</v>
      </c>
      <c r="E38" s="202">
        <v>920.60400000000004</v>
      </c>
      <c r="F38" s="202">
        <v>0</v>
      </c>
      <c r="G38" s="202">
        <v>17.02</v>
      </c>
      <c r="H38" s="202">
        <v>67257.788</v>
      </c>
      <c r="I38" s="202">
        <v>1004.725</v>
      </c>
      <c r="J38" s="202">
        <v>0.77</v>
      </c>
      <c r="K38" s="202">
        <v>403.21</v>
      </c>
      <c r="L38" s="202">
        <v>0</v>
      </c>
      <c r="M38" s="202">
        <v>0.04</v>
      </c>
      <c r="N38" s="202">
        <v>1005.4949999999999</v>
      </c>
      <c r="O38" s="202">
        <v>1564.04</v>
      </c>
      <c r="P38" s="202">
        <v>104.42</v>
      </c>
      <c r="Q38" s="202">
        <v>979.24</v>
      </c>
      <c r="R38" s="202">
        <v>0</v>
      </c>
      <c r="S38" s="202">
        <v>73.05</v>
      </c>
      <c r="T38" s="202">
        <v>1668.46</v>
      </c>
      <c r="U38" s="202">
        <v>69931.743000000002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45">
      <c r="A39" s="246">
        <v>25</v>
      </c>
      <c r="B39" s="246" t="s">
        <v>109</v>
      </c>
      <c r="C39" s="200">
        <v>13875.698000000002</v>
      </c>
      <c r="D39" s="200">
        <v>6.32</v>
      </c>
      <c r="E39" s="200">
        <v>97.169999999999987</v>
      </c>
      <c r="F39" s="200">
        <v>0</v>
      </c>
      <c r="G39" s="200">
        <v>0.24</v>
      </c>
      <c r="H39" s="200">
        <v>13882.018000000002</v>
      </c>
      <c r="I39" s="200">
        <v>226.8</v>
      </c>
      <c r="J39" s="200">
        <v>0</v>
      </c>
      <c r="K39" s="200">
        <v>226.8</v>
      </c>
      <c r="L39" s="200">
        <v>0</v>
      </c>
      <c r="M39" s="200">
        <v>0</v>
      </c>
      <c r="N39" s="200">
        <v>226.8</v>
      </c>
      <c r="O39" s="201">
        <v>75.02000000000001</v>
      </c>
      <c r="P39" s="200">
        <v>0</v>
      </c>
      <c r="Q39" s="200">
        <v>75.02000000000001</v>
      </c>
      <c r="R39" s="200">
        <v>0</v>
      </c>
      <c r="S39" s="200">
        <v>0</v>
      </c>
      <c r="T39" s="201">
        <v>75.02000000000001</v>
      </c>
      <c r="U39" s="201">
        <v>14183.838000000002</v>
      </c>
    </row>
    <row r="40" spans="1:132" ht="38.25" customHeight="1" x14ac:dyDescent="0.45">
      <c r="A40" s="246">
        <v>26</v>
      </c>
      <c r="B40" s="246" t="s">
        <v>110</v>
      </c>
      <c r="C40" s="200">
        <v>10587.605999999994</v>
      </c>
      <c r="D40" s="200">
        <v>8</v>
      </c>
      <c r="E40" s="200">
        <v>485.89</v>
      </c>
      <c r="F40" s="200">
        <v>0</v>
      </c>
      <c r="G40" s="200">
        <v>0</v>
      </c>
      <c r="H40" s="200">
        <v>10595.605999999994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89.580000000000013</v>
      </c>
      <c r="P40" s="200">
        <v>0</v>
      </c>
      <c r="Q40" s="200">
        <v>89.580000000000013</v>
      </c>
      <c r="R40" s="200">
        <v>0</v>
      </c>
      <c r="S40" s="200">
        <v>0</v>
      </c>
      <c r="T40" s="201">
        <v>89.580000000000013</v>
      </c>
      <c r="U40" s="201">
        <v>10685.185999999994</v>
      </c>
    </row>
    <row r="41" spans="1:132" s="111" customFormat="1" ht="38.25" customHeight="1" x14ac:dyDescent="0.45">
      <c r="A41" s="246">
        <v>27</v>
      </c>
      <c r="B41" s="246" t="s">
        <v>111</v>
      </c>
      <c r="C41" s="200">
        <v>23964.364000000001</v>
      </c>
      <c r="D41" s="200">
        <v>7.61</v>
      </c>
      <c r="E41" s="200">
        <v>84.419999999999987</v>
      </c>
      <c r="F41" s="200">
        <v>0</v>
      </c>
      <c r="G41" s="200">
        <v>0</v>
      </c>
      <c r="H41" s="200">
        <v>23971.974000000002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38.47</v>
      </c>
      <c r="P41" s="200">
        <v>0</v>
      </c>
      <c r="Q41" s="200">
        <v>38.47</v>
      </c>
      <c r="R41" s="200">
        <v>0</v>
      </c>
      <c r="S41" s="200">
        <v>0</v>
      </c>
      <c r="T41" s="201">
        <v>38.47</v>
      </c>
      <c r="U41" s="201">
        <v>24010.444000000003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45">
      <c r="A42" s="246">
        <v>28</v>
      </c>
      <c r="B42" s="246" t="s">
        <v>112</v>
      </c>
      <c r="C42" s="200">
        <v>2650.6130000000003</v>
      </c>
      <c r="D42" s="200">
        <v>4.5599999999999996</v>
      </c>
      <c r="E42" s="200">
        <v>176.98</v>
      </c>
      <c r="F42" s="200">
        <v>0</v>
      </c>
      <c r="G42" s="200">
        <v>0</v>
      </c>
      <c r="H42" s="200">
        <v>2655.1730000000002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146.49</v>
      </c>
      <c r="P42" s="200">
        <v>0</v>
      </c>
      <c r="Q42" s="200">
        <v>146.49</v>
      </c>
      <c r="R42" s="200">
        <v>0</v>
      </c>
      <c r="S42" s="200">
        <v>0</v>
      </c>
      <c r="T42" s="201">
        <v>146.49</v>
      </c>
      <c r="U42" s="201">
        <v>2801.6630000000005</v>
      </c>
    </row>
    <row r="43" spans="1:132" s="111" customFormat="1" ht="38.25" customHeight="1" x14ac:dyDescent="0.4">
      <c r="A43" s="340" t="s">
        <v>109</v>
      </c>
      <c r="B43" s="340"/>
      <c r="C43" s="202">
        <v>51078.280999999995</v>
      </c>
      <c r="D43" s="202">
        <v>26.49</v>
      </c>
      <c r="E43" s="202">
        <v>844.45999999999992</v>
      </c>
      <c r="F43" s="202">
        <v>0</v>
      </c>
      <c r="G43" s="202">
        <v>0.24</v>
      </c>
      <c r="H43" s="202">
        <v>51104.771000000001</v>
      </c>
      <c r="I43" s="202">
        <v>226.8</v>
      </c>
      <c r="J43" s="202">
        <v>0</v>
      </c>
      <c r="K43" s="202">
        <v>226.8</v>
      </c>
      <c r="L43" s="202">
        <v>0</v>
      </c>
      <c r="M43" s="202">
        <v>0</v>
      </c>
      <c r="N43" s="202">
        <v>226.8</v>
      </c>
      <c r="O43" s="202">
        <v>349.56000000000006</v>
      </c>
      <c r="P43" s="202">
        <v>0</v>
      </c>
      <c r="Q43" s="202">
        <v>349.56000000000006</v>
      </c>
      <c r="R43" s="202">
        <v>0</v>
      </c>
      <c r="S43" s="202">
        <v>0</v>
      </c>
      <c r="T43" s="202">
        <v>349.56000000000006</v>
      </c>
      <c r="U43" s="202">
        <v>51681.131000000001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45">
      <c r="A44" s="246">
        <v>29</v>
      </c>
      <c r="B44" s="246" t="s">
        <v>113</v>
      </c>
      <c r="C44" s="200">
        <v>14097.295</v>
      </c>
      <c r="D44" s="200">
        <v>17.809999999999999</v>
      </c>
      <c r="E44" s="200">
        <v>161.05500000000001</v>
      </c>
      <c r="F44" s="200">
        <v>0</v>
      </c>
      <c r="G44" s="200">
        <v>0</v>
      </c>
      <c r="H44" s="200">
        <v>14115.105</v>
      </c>
      <c r="I44" s="200">
        <v>6.67</v>
      </c>
      <c r="J44" s="200">
        <v>0</v>
      </c>
      <c r="K44" s="200">
        <v>0.04</v>
      </c>
      <c r="L44" s="200">
        <v>0</v>
      </c>
      <c r="M44" s="200">
        <v>0</v>
      </c>
      <c r="N44" s="200">
        <v>6.67</v>
      </c>
      <c r="O44" s="201">
        <v>105.87000000000002</v>
      </c>
      <c r="P44" s="200">
        <v>0</v>
      </c>
      <c r="Q44" s="200">
        <v>75.7</v>
      </c>
      <c r="R44" s="200">
        <v>0</v>
      </c>
      <c r="S44" s="200">
        <v>0</v>
      </c>
      <c r="T44" s="201">
        <v>105.87000000000002</v>
      </c>
      <c r="U44" s="201">
        <v>14227.645</v>
      </c>
    </row>
    <row r="45" spans="1:132" ht="38.25" customHeight="1" x14ac:dyDescent="0.45">
      <c r="A45" s="246">
        <v>30</v>
      </c>
      <c r="B45" s="246" t="s">
        <v>114</v>
      </c>
      <c r="C45" s="200">
        <v>7334.0449999999983</v>
      </c>
      <c r="D45" s="200">
        <v>8.9499999999999993</v>
      </c>
      <c r="E45" s="200">
        <v>77.635000000000005</v>
      </c>
      <c r="F45" s="200">
        <v>0.03</v>
      </c>
      <c r="G45" s="200">
        <v>0.03</v>
      </c>
      <c r="H45" s="200">
        <v>7342.9649999999983</v>
      </c>
      <c r="I45" s="200">
        <v>0</v>
      </c>
      <c r="J45" s="200">
        <v>0</v>
      </c>
      <c r="K45" s="200">
        <v>0</v>
      </c>
      <c r="L45" s="200">
        <v>0</v>
      </c>
      <c r="M45" s="200">
        <v>0</v>
      </c>
      <c r="N45" s="200">
        <v>0</v>
      </c>
      <c r="O45" s="201">
        <v>7.5900000000000007</v>
      </c>
      <c r="P45" s="200">
        <v>0</v>
      </c>
      <c r="Q45" s="200">
        <v>0</v>
      </c>
      <c r="R45" s="200">
        <v>0</v>
      </c>
      <c r="S45" s="200">
        <v>0.31</v>
      </c>
      <c r="T45" s="201">
        <v>7.5900000000000007</v>
      </c>
      <c r="U45" s="201">
        <v>7350.5549999999985</v>
      </c>
    </row>
    <row r="46" spans="1:132" s="111" customFormat="1" ht="38.25" customHeight="1" x14ac:dyDescent="0.45">
      <c r="A46" s="246">
        <v>31</v>
      </c>
      <c r="B46" s="246" t="s">
        <v>115</v>
      </c>
      <c r="C46" s="200">
        <v>12303.730000000003</v>
      </c>
      <c r="D46" s="200">
        <v>0.04</v>
      </c>
      <c r="E46" s="200">
        <v>10.509999999999998</v>
      </c>
      <c r="F46" s="200">
        <v>0</v>
      </c>
      <c r="G46" s="200">
        <v>0</v>
      </c>
      <c r="H46" s="200">
        <v>12303.770000000004</v>
      </c>
      <c r="I46" s="200">
        <v>1.2999999999999998</v>
      </c>
      <c r="J46" s="200">
        <v>0</v>
      </c>
      <c r="K46" s="200">
        <v>0</v>
      </c>
      <c r="L46" s="200">
        <v>0</v>
      </c>
      <c r="M46" s="200">
        <v>0</v>
      </c>
      <c r="N46" s="200">
        <v>1.2999999999999998</v>
      </c>
      <c r="O46" s="201">
        <v>86.18</v>
      </c>
      <c r="P46" s="200">
        <v>0</v>
      </c>
      <c r="Q46" s="200">
        <v>0</v>
      </c>
      <c r="R46" s="200">
        <v>0</v>
      </c>
      <c r="S46" s="200">
        <v>0.1</v>
      </c>
      <c r="T46" s="201">
        <v>86.18</v>
      </c>
      <c r="U46" s="201">
        <v>12391.250000000004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5">
      <c r="A47" s="246">
        <v>32</v>
      </c>
      <c r="B47" s="246" t="s">
        <v>116</v>
      </c>
      <c r="C47" s="200">
        <v>11105.552000000009</v>
      </c>
      <c r="D47" s="200">
        <v>1.01</v>
      </c>
      <c r="E47" s="200">
        <v>16.37</v>
      </c>
      <c r="F47" s="200">
        <v>0</v>
      </c>
      <c r="G47" s="200">
        <v>0</v>
      </c>
      <c r="H47" s="200">
        <v>11106.562000000009</v>
      </c>
      <c r="I47" s="200">
        <v>0</v>
      </c>
      <c r="J47" s="200">
        <v>0</v>
      </c>
      <c r="K47" s="200">
        <v>0</v>
      </c>
      <c r="L47" s="200">
        <v>0</v>
      </c>
      <c r="M47" s="200">
        <v>0</v>
      </c>
      <c r="N47" s="200">
        <v>0</v>
      </c>
      <c r="O47" s="201">
        <v>30.53</v>
      </c>
      <c r="P47" s="200">
        <v>0</v>
      </c>
      <c r="Q47" s="200">
        <v>0.53</v>
      </c>
      <c r="R47" s="200">
        <v>0</v>
      </c>
      <c r="S47" s="200">
        <v>0</v>
      </c>
      <c r="T47" s="201">
        <v>30.53</v>
      </c>
      <c r="U47" s="201">
        <v>11137.09200000001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40" t="s">
        <v>117</v>
      </c>
      <c r="B48" s="340"/>
      <c r="C48" s="202">
        <v>44840.62200000001</v>
      </c>
      <c r="D48" s="202">
        <v>27.81</v>
      </c>
      <c r="E48" s="202">
        <v>265.57</v>
      </c>
      <c r="F48" s="202">
        <v>0.03</v>
      </c>
      <c r="G48" s="202">
        <v>0.03</v>
      </c>
      <c r="H48" s="202">
        <v>44868.402000000016</v>
      </c>
      <c r="I48" s="202">
        <v>7.97</v>
      </c>
      <c r="J48" s="202">
        <v>0</v>
      </c>
      <c r="K48" s="202">
        <v>0.04</v>
      </c>
      <c r="L48" s="202">
        <v>0</v>
      </c>
      <c r="M48" s="202">
        <v>0</v>
      </c>
      <c r="N48" s="202">
        <v>7.97</v>
      </c>
      <c r="O48" s="202">
        <v>230.17000000000004</v>
      </c>
      <c r="P48" s="202">
        <v>0</v>
      </c>
      <c r="Q48" s="202">
        <v>76.23</v>
      </c>
      <c r="R48" s="202">
        <v>0</v>
      </c>
      <c r="S48" s="202">
        <v>0.41000000000000003</v>
      </c>
      <c r="T48" s="202">
        <v>230.17000000000004</v>
      </c>
      <c r="U48" s="202">
        <v>45106.542000000009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40" t="s">
        <v>118</v>
      </c>
      <c r="B49" s="340"/>
      <c r="C49" s="202">
        <v>95918.903000000006</v>
      </c>
      <c r="D49" s="202">
        <v>54.3</v>
      </c>
      <c r="E49" s="202">
        <v>1110.03</v>
      </c>
      <c r="F49" s="202">
        <v>0.03</v>
      </c>
      <c r="G49" s="202">
        <v>0.27</v>
      </c>
      <c r="H49" s="202">
        <v>95973.17300000001</v>
      </c>
      <c r="I49" s="202">
        <v>234.77</v>
      </c>
      <c r="J49" s="202">
        <v>0</v>
      </c>
      <c r="K49" s="202">
        <v>226.84</v>
      </c>
      <c r="L49" s="202">
        <v>0</v>
      </c>
      <c r="M49" s="202">
        <v>0</v>
      </c>
      <c r="N49" s="202">
        <v>234.77</v>
      </c>
      <c r="O49" s="202">
        <v>579.73000000000013</v>
      </c>
      <c r="P49" s="202">
        <v>0</v>
      </c>
      <c r="Q49" s="202">
        <v>425.79000000000008</v>
      </c>
      <c r="R49" s="202">
        <v>0</v>
      </c>
      <c r="S49" s="202">
        <v>0.41000000000000003</v>
      </c>
      <c r="T49" s="202">
        <v>579.73000000000013</v>
      </c>
      <c r="U49" s="202">
        <v>96787.67300000001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40" t="s">
        <v>119</v>
      </c>
      <c r="B50" s="340"/>
      <c r="C50" s="202">
        <v>173030.133</v>
      </c>
      <c r="D50" s="202">
        <v>138.411</v>
      </c>
      <c r="E50" s="202">
        <v>2170.614</v>
      </c>
      <c r="F50" s="202">
        <v>204.76</v>
      </c>
      <c r="G50" s="202">
        <v>1269.92</v>
      </c>
      <c r="H50" s="202">
        <v>172963.78400000001</v>
      </c>
      <c r="I50" s="202">
        <v>2816.6440000000002</v>
      </c>
      <c r="J50" s="202">
        <v>15.923999999999999</v>
      </c>
      <c r="K50" s="202">
        <v>787.97499999999991</v>
      </c>
      <c r="L50" s="202">
        <v>2.77</v>
      </c>
      <c r="M50" s="202">
        <v>5.26</v>
      </c>
      <c r="N50" s="202">
        <v>2829.7980000000002</v>
      </c>
      <c r="O50" s="202">
        <v>8692.3639999999996</v>
      </c>
      <c r="P50" s="202">
        <v>487.97</v>
      </c>
      <c r="Q50" s="202">
        <v>3670.7000000000003</v>
      </c>
      <c r="R50" s="202">
        <v>0</v>
      </c>
      <c r="S50" s="202">
        <v>144.46999999999997</v>
      </c>
      <c r="T50" s="202">
        <v>9180.3340000000007</v>
      </c>
      <c r="U50" s="202">
        <v>184973.91600000003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5" customFormat="1" ht="24.75" hidden="1" customHeight="1" x14ac:dyDescent="0.4">
      <c r="B51" s="292"/>
      <c r="C51" s="309" t="s">
        <v>54</v>
      </c>
      <c r="D51" s="309"/>
      <c r="E51" s="309"/>
      <c r="F51" s="309"/>
      <c r="G51" s="309"/>
      <c r="H51" s="118"/>
      <c r="I51" s="292"/>
      <c r="J51" s="292">
        <f>D50+J50+P50-F50-L50-R50</f>
        <v>434.77500000000009</v>
      </c>
      <c r="K51" s="292"/>
      <c r="L51" s="292"/>
      <c r="M51" s="292"/>
      <c r="N51" s="292"/>
      <c r="R51" s="292"/>
      <c r="U51" s="292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</row>
    <row r="52" spans="1:54" s="115" customFormat="1" ht="30" hidden="1" customHeight="1" x14ac:dyDescent="0.35">
      <c r="B52" s="292"/>
      <c r="C52" s="309" t="s">
        <v>55</v>
      </c>
      <c r="D52" s="309"/>
      <c r="E52" s="309"/>
      <c r="F52" s="309"/>
      <c r="G52" s="309"/>
      <c r="H52" s="119"/>
      <c r="I52" s="292"/>
      <c r="J52" s="292">
        <f>E50+K50+Q50-G50-M50-S50</f>
        <v>5209.6390000000001</v>
      </c>
      <c r="K52" s="292"/>
      <c r="L52" s="292"/>
      <c r="M52" s="292"/>
      <c r="N52" s="292"/>
      <c r="R52" s="292"/>
      <c r="T52" s="292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ht="33" hidden="1" customHeight="1" x14ac:dyDescent="0.5">
      <c r="C53" s="309" t="s">
        <v>56</v>
      </c>
      <c r="D53" s="309"/>
      <c r="E53" s="309"/>
      <c r="F53" s="309"/>
      <c r="G53" s="309"/>
      <c r="H53" s="119"/>
      <c r="I53" s="121"/>
      <c r="J53" s="292">
        <f>H50+N50+T50</f>
        <v>184973.91600000003</v>
      </c>
      <c r="K53" s="119"/>
      <c r="L53" s="119"/>
      <c r="M53" s="142" t="e">
        <f>#REF!+'dec-2021'!J53</f>
        <v>#REF!</v>
      </c>
      <c r="N53" s="119"/>
      <c r="P53" s="115"/>
      <c r="Q53" s="122"/>
      <c r="U53" s="122"/>
    </row>
    <row r="54" spans="1:54" ht="33" hidden="1" customHeight="1" x14ac:dyDescent="0.5">
      <c r="C54" s="120"/>
      <c r="D54" s="292"/>
      <c r="E54" s="292"/>
      <c r="F54" s="292"/>
      <c r="G54" s="292"/>
      <c r="H54" s="119"/>
      <c r="I54" s="121"/>
      <c r="J54" s="292"/>
      <c r="K54" s="119"/>
      <c r="L54" s="119"/>
      <c r="M54" s="143"/>
      <c r="N54" s="119"/>
      <c r="P54" s="115"/>
      <c r="Q54" s="122"/>
      <c r="U54" s="122"/>
    </row>
    <row r="55" spans="1:54" ht="33" hidden="1" customHeight="1" x14ac:dyDescent="0.5">
      <c r="C55" s="120"/>
      <c r="D55" s="292"/>
      <c r="E55" s="292"/>
      <c r="F55" s="292"/>
      <c r="G55" s="292"/>
      <c r="H55" s="119"/>
      <c r="I55" s="121"/>
      <c r="J55" s="292"/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54" s="152" customFormat="1" ht="37.5" hidden="1" customHeight="1" x14ac:dyDescent="0.45">
      <c r="B56" s="314" t="s">
        <v>57</v>
      </c>
      <c r="C56" s="314"/>
      <c r="D56" s="314"/>
      <c r="E56" s="314"/>
      <c r="F56" s="314"/>
      <c r="G56" s="153"/>
      <c r="H56" s="154"/>
      <c r="I56" s="155"/>
      <c r="J56" s="315"/>
      <c r="K56" s="313"/>
      <c r="L56" s="313"/>
      <c r="M56" s="169" t="e">
        <f>#REF!+'dec-2021'!J53</f>
        <v>#REF!</v>
      </c>
      <c r="N56" s="154"/>
      <c r="O56" s="154"/>
      <c r="P56" s="294"/>
      <c r="Q56" s="314" t="s">
        <v>58</v>
      </c>
      <c r="R56" s="314"/>
      <c r="S56" s="314"/>
      <c r="T56" s="314"/>
      <c r="U56" s="31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</row>
    <row r="57" spans="1:54" s="152" customFormat="1" ht="37.5" hidden="1" customHeight="1" x14ac:dyDescent="0.45">
      <c r="B57" s="314" t="s">
        <v>59</v>
      </c>
      <c r="C57" s="314"/>
      <c r="D57" s="314"/>
      <c r="E57" s="314"/>
      <c r="F57" s="314"/>
      <c r="G57" s="154"/>
      <c r="H57" s="153"/>
      <c r="I57" s="156"/>
      <c r="J57" s="157"/>
      <c r="K57" s="293"/>
      <c r="L57" s="157"/>
      <c r="M57" s="154"/>
      <c r="N57" s="153"/>
      <c r="O57" s="154"/>
      <c r="P57" s="294"/>
      <c r="Q57" s="314" t="s">
        <v>59</v>
      </c>
      <c r="R57" s="314"/>
      <c r="S57" s="314"/>
      <c r="T57" s="314"/>
      <c r="U57" s="31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I58" s="158"/>
      <c r="J58" s="313" t="s">
        <v>61</v>
      </c>
      <c r="K58" s="313"/>
      <c r="L58" s="313"/>
      <c r="M58" s="159" t="e">
        <f>#REF!+'dec-2021'!J53</f>
        <v>#REF!</v>
      </c>
      <c r="P58" s="160"/>
      <c r="Q58" s="160"/>
      <c r="R58" s="160"/>
      <c r="S58" s="161"/>
      <c r="T58" s="160"/>
      <c r="U58" s="160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G59" s="162"/>
      <c r="H59" s="159" t="e">
        <f>#REF!+'dec-2021'!J53</f>
        <v>#REF!</v>
      </c>
      <c r="I59" s="158"/>
      <c r="J59" s="313" t="s">
        <v>62</v>
      </c>
      <c r="K59" s="313"/>
      <c r="L59" s="313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hidden="1" x14ac:dyDescent="0.35"/>
    <row r="61" spans="1:54" hidden="1" x14ac:dyDescent="0.35">
      <c r="H61" s="130"/>
      <c r="I61" s="131"/>
      <c r="J61" s="130"/>
    </row>
    <row r="62" spans="1:54" hidden="1" x14ac:dyDescent="0.35">
      <c r="H62" s="130"/>
      <c r="I62" s="131"/>
      <c r="J62" s="130"/>
    </row>
    <row r="63" spans="1:54" hidden="1" x14ac:dyDescent="0.35">
      <c r="H63" s="125">
        <f>'[2]nov 17'!J53+'[2]dec 17'!J51</f>
        <v>98988.2883</v>
      </c>
      <c r="I63" s="131"/>
      <c r="J63" s="130"/>
    </row>
    <row r="64" spans="1:54" x14ac:dyDescent="0.35">
      <c r="C64" s="122"/>
      <c r="D64" s="123"/>
      <c r="E64" s="123"/>
      <c r="F64" s="123"/>
      <c r="G64" s="123"/>
      <c r="H64" s="299"/>
      <c r="I64" s="299"/>
      <c r="J64" s="299"/>
      <c r="K64" s="123"/>
      <c r="L64" s="123"/>
      <c r="M64" s="123"/>
      <c r="N64" s="123"/>
      <c r="O64" s="123"/>
    </row>
    <row r="65" spans="16:21" x14ac:dyDescent="0.35">
      <c r="P65" s="107"/>
      <c r="Q65" s="107"/>
      <c r="R65" s="107"/>
      <c r="S65" s="108"/>
      <c r="T65" s="107"/>
      <c r="U65" s="107"/>
    </row>
    <row r="66" spans="16:21" x14ac:dyDescent="0.35">
      <c r="P66" s="107"/>
      <c r="Q66" s="107"/>
      <c r="R66" s="107"/>
      <c r="S66" s="108"/>
      <c r="T66" s="107"/>
      <c r="U66" s="107"/>
    </row>
    <row r="68" spans="16:21" ht="141.75" customHeight="1" x14ac:dyDescent="0.35"/>
  </sheetData>
  <mergeCells count="43"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32:B32"/>
    <mergeCell ref="Q56:U56"/>
    <mergeCell ref="B57:F57"/>
    <mergeCell ref="Q57:U57"/>
    <mergeCell ref="A38:B38"/>
    <mergeCell ref="A43:B43"/>
    <mergeCell ref="A48:B48"/>
    <mergeCell ref="A49:B49"/>
    <mergeCell ref="A50:B50"/>
    <mergeCell ref="C51:G51"/>
    <mergeCell ref="A37:B37"/>
    <mergeCell ref="J58:L58"/>
    <mergeCell ref="J59:L59"/>
    <mergeCell ref="C52:G52"/>
    <mergeCell ref="C53:G53"/>
    <mergeCell ref="B56:F56"/>
    <mergeCell ref="J56:L56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view="pageBreakPreview" zoomScale="40" zoomScaleNormal="55" zoomScaleSheetLayoutView="40" workbookViewId="0">
      <selection activeCell="H12" sqref="H12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30.8554687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325" t="s">
        <v>123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54" ht="51.75" customHeight="1" x14ac:dyDescent="0.35">
      <c r="A2" s="383" t="s">
        <v>155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</row>
    <row r="3" spans="1:54" s="108" customFormat="1" ht="43.5" customHeight="1" x14ac:dyDescent="0.25">
      <c r="A3" s="385" t="s">
        <v>122</v>
      </c>
      <c r="B3" s="386" t="s">
        <v>121</v>
      </c>
      <c r="C3" s="304" t="s">
        <v>131</v>
      </c>
      <c r="D3" s="304"/>
      <c r="E3" s="304"/>
      <c r="F3" s="304"/>
      <c r="G3" s="304"/>
      <c r="H3" s="304"/>
      <c r="I3" s="304" t="s">
        <v>130</v>
      </c>
      <c r="J3" s="304"/>
      <c r="K3" s="304"/>
      <c r="L3" s="304"/>
      <c r="M3" s="304"/>
      <c r="N3" s="304"/>
      <c r="O3" s="304" t="s">
        <v>129</v>
      </c>
      <c r="P3" s="304"/>
      <c r="Q3" s="304"/>
      <c r="R3" s="304"/>
      <c r="S3" s="304"/>
      <c r="T3" s="304"/>
      <c r="U3" s="296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85"/>
      <c r="B4" s="387"/>
      <c r="C4" s="378" t="s">
        <v>6</v>
      </c>
      <c r="D4" s="376" t="s">
        <v>127</v>
      </c>
      <c r="E4" s="377"/>
      <c r="F4" s="376" t="s">
        <v>126</v>
      </c>
      <c r="G4" s="377"/>
      <c r="H4" s="378" t="s">
        <v>9</v>
      </c>
      <c r="I4" s="378" t="s">
        <v>6</v>
      </c>
      <c r="J4" s="376" t="s">
        <v>127</v>
      </c>
      <c r="K4" s="377"/>
      <c r="L4" s="376" t="s">
        <v>126</v>
      </c>
      <c r="M4" s="377"/>
      <c r="N4" s="378" t="s">
        <v>9</v>
      </c>
      <c r="O4" s="378" t="s">
        <v>6</v>
      </c>
      <c r="P4" s="376" t="s">
        <v>127</v>
      </c>
      <c r="Q4" s="377"/>
      <c r="R4" s="376" t="s">
        <v>126</v>
      </c>
      <c r="S4" s="377"/>
      <c r="T4" s="378" t="s">
        <v>9</v>
      </c>
      <c r="U4" s="380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85"/>
      <c r="B5" s="388"/>
      <c r="C5" s="379"/>
      <c r="D5" s="240" t="s">
        <v>124</v>
      </c>
      <c r="E5" s="240" t="s">
        <v>125</v>
      </c>
      <c r="F5" s="240" t="s">
        <v>124</v>
      </c>
      <c r="G5" s="240" t="s">
        <v>125</v>
      </c>
      <c r="H5" s="379"/>
      <c r="I5" s="379"/>
      <c r="J5" s="240" t="s">
        <v>124</v>
      </c>
      <c r="K5" s="240" t="s">
        <v>125</v>
      </c>
      <c r="L5" s="240" t="s">
        <v>124</v>
      </c>
      <c r="M5" s="240" t="s">
        <v>125</v>
      </c>
      <c r="N5" s="379"/>
      <c r="O5" s="379"/>
      <c r="P5" s="240" t="s">
        <v>124</v>
      </c>
      <c r="Q5" s="240" t="s">
        <v>125</v>
      </c>
      <c r="R5" s="240" t="s">
        <v>124</v>
      </c>
      <c r="S5" s="240" t="s">
        <v>125</v>
      </c>
      <c r="T5" s="379"/>
      <c r="U5" s="382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45">
      <c r="A6" s="245">
        <v>1</v>
      </c>
      <c r="B6" s="246" t="s">
        <v>78</v>
      </c>
      <c r="C6" s="200">
        <v>83.970000000000653</v>
      </c>
      <c r="D6" s="200">
        <v>0</v>
      </c>
      <c r="E6" s="200">
        <v>47.73</v>
      </c>
      <c r="F6" s="200">
        <v>0</v>
      </c>
      <c r="G6" s="200">
        <v>85.3</v>
      </c>
      <c r="H6" s="200">
        <v>83.970000000000653</v>
      </c>
      <c r="I6" s="200">
        <v>174.57099999999994</v>
      </c>
      <c r="J6" s="200">
        <v>0.25</v>
      </c>
      <c r="K6" s="200">
        <v>44.056000000000004</v>
      </c>
      <c r="L6" s="200">
        <v>0</v>
      </c>
      <c r="M6" s="200">
        <v>0.04</v>
      </c>
      <c r="N6" s="200">
        <v>174.82099999999994</v>
      </c>
      <c r="O6" s="201">
        <v>284.1400000000001</v>
      </c>
      <c r="P6" s="200">
        <v>0</v>
      </c>
      <c r="Q6" s="200">
        <v>0.46</v>
      </c>
      <c r="R6" s="200">
        <v>0</v>
      </c>
      <c r="S6" s="200">
        <v>0</v>
      </c>
      <c r="T6" s="201">
        <v>284.1400000000001</v>
      </c>
      <c r="U6" s="201">
        <v>542.93100000000072</v>
      </c>
    </row>
    <row r="7" spans="1:54" ht="38.25" customHeight="1" x14ac:dyDescent="0.45">
      <c r="A7" s="245">
        <v>2</v>
      </c>
      <c r="B7" s="246" t="s">
        <v>79</v>
      </c>
      <c r="C7" s="200">
        <v>497.61499999999984</v>
      </c>
      <c r="D7" s="200">
        <v>0</v>
      </c>
      <c r="E7" s="200">
        <v>0.48000000000000009</v>
      </c>
      <c r="F7" s="200">
        <v>0</v>
      </c>
      <c r="G7" s="200">
        <v>0.33999999999999997</v>
      </c>
      <c r="H7" s="200">
        <v>497.61499999999984</v>
      </c>
      <c r="I7" s="200">
        <v>140.316</v>
      </c>
      <c r="J7" s="200">
        <v>0.98499999999999999</v>
      </c>
      <c r="K7" s="200">
        <v>21.271000000000001</v>
      </c>
      <c r="L7" s="200">
        <v>0</v>
      </c>
      <c r="M7" s="200">
        <v>0</v>
      </c>
      <c r="N7" s="200">
        <v>141.30100000000002</v>
      </c>
      <c r="O7" s="201">
        <v>222.27000000000004</v>
      </c>
      <c r="P7" s="200">
        <v>0</v>
      </c>
      <c r="Q7" s="200">
        <v>34.629999999999995</v>
      </c>
      <c r="R7" s="200">
        <v>0</v>
      </c>
      <c r="S7" s="200">
        <v>0</v>
      </c>
      <c r="T7" s="201">
        <v>222.27000000000004</v>
      </c>
      <c r="U7" s="201">
        <v>861.18599999999992</v>
      </c>
    </row>
    <row r="8" spans="1:54" ht="38.25" customHeight="1" x14ac:dyDescent="0.45">
      <c r="A8" s="245">
        <v>3</v>
      </c>
      <c r="B8" s="246" t="s">
        <v>80</v>
      </c>
      <c r="C8" s="200">
        <v>653.9599999999997</v>
      </c>
      <c r="D8" s="200">
        <v>0</v>
      </c>
      <c r="E8" s="200">
        <v>0</v>
      </c>
      <c r="F8" s="200">
        <v>0</v>
      </c>
      <c r="G8" s="200">
        <v>90</v>
      </c>
      <c r="H8" s="200">
        <v>653.9599999999997</v>
      </c>
      <c r="I8" s="200">
        <v>212.10500000000002</v>
      </c>
      <c r="J8" s="200">
        <v>2.4860000000000002</v>
      </c>
      <c r="K8" s="200">
        <v>17.257999999999999</v>
      </c>
      <c r="L8" s="200">
        <v>0</v>
      </c>
      <c r="M8" s="200">
        <v>0</v>
      </c>
      <c r="N8" s="200">
        <v>214.59100000000001</v>
      </c>
      <c r="O8" s="201">
        <v>811.34</v>
      </c>
      <c r="P8" s="200">
        <v>0</v>
      </c>
      <c r="Q8" s="200">
        <v>125.15</v>
      </c>
      <c r="R8" s="200">
        <v>0</v>
      </c>
      <c r="S8" s="200">
        <v>0</v>
      </c>
      <c r="T8" s="201">
        <v>811.34</v>
      </c>
      <c r="U8" s="201">
        <v>1679.8909999999996</v>
      </c>
    </row>
    <row r="9" spans="1:54" s="111" customFormat="1" ht="38.25" customHeight="1" x14ac:dyDescent="0.45">
      <c r="A9" s="245">
        <v>4</v>
      </c>
      <c r="B9" s="246" t="s">
        <v>81</v>
      </c>
      <c r="C9" s="200">
        <v>0</v>
      </c>
      <c r="D9" s="200">
        <v>0</v>
      </c>
      <c r="E9" s="200">
        <v>0</v>
      </c>
      <c r="F9" s="200">
        <v>0</v>
      </c>
      <c r="G9" s="200">
        <v>0</v>
      </c>
      <c r="H9" s="200">
        <v>0</v>
      </c>
      <c r="I9" s="200">
        <v>144.59500000000008</v>
      </c>
      <c r="J9" s="200">
        <v>1.99</v>
      </c>
      <c r="K9" s="200">
        <v>4.5510000000000002</v>
      </c>
      <c r="L9" s="200">
        <v>0</v>
      </c>
      <c r="M9" s="200">
        <v>0</v>
      </c>
      <c r="N9" s="200">
        <v>146.58500000000009</v>
      </c>
      <c r="O9" s="201">
        <v>234.27999999999997</v>
      </c>
      <c r="P9" s="200">
        <v>0</v>
      </c>
      <c r="Q9" s="200">
        <v>1.1100000000000001</v>
      </c>
      <c r="R9" s="200">
        <v>0</v>
      </c>
      <c r="S9" s="200">
        <v>0</v>
      </c>
      <c r="T9" s="201">
        <v>234.27999999999997</v>
      </c>
      <c r="U9" s="201">
        <v>380.86500000000007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36" t="s">
        <v>82</v>
      </c>
      <c r="B10" s="337"/>
      <c r="C10" s="202">
        <v>1235.5450000000001</v>
      </c>
      <c r="D10" s="202">
        <v>0</v>
      </c>
      <c r="E10" s="202">
        <v>48.209999999999994</v>
      </c>
      <c r="F10" s="202">
        <v>0</v>
      </c>
      <c r="G10" s="202">
        <v>175.64</v>
      </c>
      <c r="H10" s="202">
        <v>1235.5450000000001</v>
      </c>
      <c r="I10" s="202">
        <v>671.58699999999999</v>
      </c>
      <c r="J10" s="202">
        <v>5.7110000000000003</v>
      </c>
      <c r="K10" s="202">
        <v>87.135999999999996</v>
      </c>
      <c r="L10" s="202">
        <v>0</v>
      </c>
      <c r="M10" s="202">
        <v>0.04</v>
      </c>
      <c r="N10" s="202">
        <v>677.298</v>
      </c>
      <c r="O10" s="202">
        <v>1552.0300000000002</v>
      </c>
      <c r="P10" s="202">
        <v>0</v>
      </c>
      <c r="Q10" s="202">
        <v>161.35000000000002</v>
      </c>
      <c r="R10" s="202">
        <v>0</v>
      </c>
      <c r="S10" s="202">
        <v>0</v>
      </c>
      <c r="T10" s="202">
        <v>1552.0300000000002</v>
      </c>
      <c r="U10" s="202">
        <v>3464.8730000000005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45">
      <c r="A11" s="171">
        <v>4</v>
      </c>
      <c r="B11" s="246" t="s">
        <v>83</v>
      </c>
      <c r="C11" s="200">
        <v>1042.9599999999989</v>
      </c>
      <c r="D11" s="200">
        <v>0</v>
      </c>
      <c r="E11" s="200">
        <v>0</v>
      </c>
      <c r="F11" s="200">
        <v>824.07</v>
      </c>
      <c r="G11" s="200">
        <v>1434.6</v>
      </c>
      <c r="H11" s="200">
        <v>218.88999999999885</v>
      </c>
      <c r="I11" s="200">
        <v>126.75300000000001</v>
      </c>
      <c r="J11" s="200">
        <v>0.46</v>
      </c>
      <c r="K11" s="200">
        <v>5.9799999999999995</v>
      </c>
      <c r="L11" s="200">
        <v>37.840000000000003</v>
      </c>
      <c r="M11" s="200">
        <v>38.24</v>
      </c>
      <c r="N11" s="200">
        <v>89.373000000000005</v>
      </c>
      <c r="O11" s="201">
        <v>787.83999999999992</v>
      </c>
      <c r="P11" s="200">
        <v>760.18</v>
      </c>
      <c r="Q11" s="200">
        <v>969.1099999999999</v>
      </c>
      <c r="R11" s="200">
        <v>0</v>
      </c>
      <c r="S11" s="200">
        <v>0</v>
      </c>
      <c r="T11" s="201">
        <v>1548.02</v>
      </c>
      <c r="U11" s="201">
        <v>1856.2829999999988</v>
      </c>
    </row>
    <row r="12" spans="1:54" ht="38.25" customHeight="1" x14ac:dyDescent="0.45">
      <c r="A12" s="171">
        <v>5</v>
      </c>
      <c r="B12" s="246" t="s">
        <v>84</v>
      </c>
      <c r="C12" s="200">
        <v>1023.7699999999998</v>
      </c>
      <c r="D12" s="200">
        <v>0</v>
      </c>
      <c r="E12" s="200">
        <v>0</v>
      </c>
      <c r="F12" s="200">
        <v>0</v>
      </c>
      <c r="G12" s="200">
        <v>0</v>
      </c>
      <c r="H12" s="200">
        <v>1023.7699999999998</v>
      </c>
      <c r="I12" s="200">
        <v>156.28400000000008</v>
      </c>
      <c r="J12" s="200">
        <v>0.62</v>
      </c>
      <c r="K12" s="200">
        <v>9.3099999999999987</v>
      </c>
      <c r="L12" s="200">
        <v>0</v>
      </c>
      <c r="M12" s="200">
        <v>0.72</v>
      </c>
      <c r="N12" s="200">
        <v>156.90400000000008</v>
      </c>
      <c r="O12" s="201">
        <v>87.2</v>
      </c>
      <c r="P12" s="200">
        <v>0</v>
      </c>
      <c r="Q12" s="200">
        <v>0.67</v>
      </c>
      <c r="R12" s="200">
        <v>0</v>
      </c>
      <c r="S12" s="200">
        <v>0</v>
      </c>
      <c r="T12" s="201">
        <v>87.2</v>
      </c>
      <c r="U12" s="201">
        <v>1267.8739999999998</v>
      </c>
    </row>
    <row r="13" spans="1:54" s="111" customFormat="1" ht="38.25" customHeight="1" x14ac:dyDescent="0.45">
      <c r="A13" s="171">
        <v>6</v>
      </c>
      <c r="B13" s="246" t="s">
        <v>85</v>
      </c>
      <c r="C13" s="200">
        <v>2084.5799999999995</v>
      </c>
      <c r="D13" s="200">
        <v>0</v>
      </c>
      <c r="E13" s="200">
        <v>0.08</v>
      </c>
      <c r="F13" s="200">
        <v>0</v>
      </c>
      <c r="G13" s="200">
        <v>0</v>
      </c>
      <c r="H13" s="200">
        <v>2084.5799999999995</v>
      </c>
      <c r="I13" s="200">
        <v>207.21399999999997</v>
      </c>
      <c r="J13" s="200">
        <v>0.96</v>
      </c>
      <c r="K13" s="200">
        <v>14.32</v>
      </c>
      <c r="L13" s="200">
        <v>0</v>
      </c>
      <c r="M13" s="200">
        <v>0</v>
      </c>
      <c r="N13" s="200">
        <v>208.17399999999998</v>
      </c>
      <c r="O13" s="201">
        <v>403.47999999999996</v>
      </c>
      <c r="P13" s="200">
        <v>0.1</v>
      </c>
      <c r="Q13" s="200">
        <v>51.42</v>
      </c>
      <c r="R13" s="200">
        <v>0</v>
      </c>
      <c r="S13" s="200">
        <v>0</v>
      </c>
      <c r="T13" s="201">
        <v>403.58</v>
      </c>
      <c r="U13" s="201">
        <v>2696.3339999999994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36" t="s">
        <v>86</v>
      </c>
      <c r="B14" s="337"/>
      <c r="C14" s="202">
        <v>4151.3099999999977</v>
      </c>
      <c r="D14" s="202">
        <v>0</v>
      </c>
      <c r="E14" s="202">
        <v>0.08</v>
      </c>
      <c r="F14" s="202">
        <v>824.07</v>
      </c>
      <c r="G14" s="202">
        <v>1434.6</v>
      </c>
      <c r="H14" s="202">
        <v>3327.239999999998</v>
      </c>
      <c r="I14" s="202">
        <v>490.25100000000009</v>
      </c>
      <c r="J14" s="202">
        <v>2.04</v>
      </c>
      <c r="K14" s="202">
        <v>29.61</v>
      </c>
      <c r="L14" s="202">
        <v>37.840000000000003</v>
      </c>
      <c r="M14" s="202">
        <v>38.96</v>
      </c>
      <c r="N14" s="202">
        <v>454.45100000000008</v>
      </c>
      <c r="O14" s="202">
        <v>1278.52</v>
      </c>
      <c r="P14" s="202">
        <v>760.28</v>
      </c>
      <c r="Q14" s="202">
        <v>1021.1999999999998</v>
      </c>
      <c r="R14" s="202">
        <v>0</v>
      </c>
      <c r="S14" s="202">
        <v>0</v>
      </c>
      <c r="T14" s="202">
        <v>2038.8</v>
      </c>
      <c r="U14" s="202">
        <v>5820.4909999999982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45">
      <c r="A15" s="246">
        <v>8</v>
      </c>
      <c r="B15" s="246" t="s">
        <v>88</v>
      </c>
      <c r="C15" s="200">
        <v>1305.6919999999991</v>
      </c>
      <c r="D15" s="200">
        <v>0.9</v>
      </c>
      <c r="E15" s="200">
        <v>21.149999999999995</v>
      </c>
      <c r="F15" s="200">
        <v>0</v>
      </c>
      <c r="G15" s="200">
        <v>19.73</v>
      </c>
      <c r="H15" s="200">
        <v>1306.5919999999992</v>
      </c>
      <c r="I15" s="200">
        <v>113.72000000000004</v>
      </c>
      <c r="J15" s="200">
        <v>0.18</v>
      </c>
      <c r="K15" s="200">
        <v>2.8800000000000003</v>
      </c>
      <c r="L15" s="200">
        <v>0</v>
      </c>
      <c r="M15" s="200">
        <v>0</v>
      </c>
      <c r="N15" s="200">
        <v>113.90000000000005</v>
      </c>
      <c r="O15" s="201">
        <v>890.10900000000004</v>
      </c>
      <c r="P15" s="200">
        <v>68.460000000000008</v>
      </c>
      <c r="Q15" s="200">
        <v>763.16000000000008</v>
      </c>
      <c r="R15" s="200">
        <v>0</v>
      </c>
      <c r="S15" s="200">
        <v>0</v>
      </c>
      <c r="T15" s="201">
        <v>958.56900000000007</v>
      </c>
      <c r="U15" s="201">
        <v>2379.0609999999992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45">
      <c r="A16" s="246">
        <v>9</v>
      </c>
      <c r="B16" s="246" t="s">
        <v>120</v>
      </c>
      <c r="C16" s="200">
        <v>239.35399999999987</v>
      </c>
      <c r="D16" s="200">
        <v>0</v>
      </c>
      <c r="E16" s="200">
        <v>39.92</v>
      </c>
      <c r="F16" s="200">
        <v>0</v>
      </c>
      <c r="G16" s="200">
        <v>0</v>
      </c>
      <c r="H16" s="200">
        <v>239.35399999999987</v>
      </c>
      <c r="I16" s="200">
        <v>29.356999999999992</v>
      </c>
      <c r="J16" s="200">
        <v>0.3</v>
      </c>
      <c r="K16" s="200">
        <v>8.57</v>
      </c>
      <c r="L16" s="200">
        <v>0</v>
      </c>
      <c r="M16" s="200">
        <v>0.99</v>
      </c>
      <c r="N16" s="200">
        <v>29.656999999999993</v>
      </c>
      <c r="O16" s="201">
        <v>497.94100000000009</v>
      </c>
      <c r="P16" s="200">
        <v>0</v>
      </c>
      <c r="Q16" s="200">
        <v>77.23</v>
      </c>
      <c r="R16" s="200">
        <v>0</v>
      </c>
      <c r="S16" s="200">
        <v>70.959999999999994</v>
      </c>
      <c r="T16" s="201">
        <v>497.94100000000009</v>
      </c>
      <c r="U16" s="201">
        <v>766.952</v>
      </c>
    </row>
    <row r="17" spans="1:132" s="111" customFormat="1" ht="38.25" customHeight="1" x14ac:dyDescent="0.45">
      <c r="A17" s="246">
        <v>10</v>
      </c>
      <c r="B17" s="246" t="s">
        <v>87</v>
      </c>
      <c r="C17" s="200">
        <v>478.13499999999931</v>
      </c>
      <c r="D17" s="200">
        <v>0</v>
      </c>
      <c r="E17" s="200">
        <v>0</v>
      </c>
      <c r="F17" s="200">
        <v>0</v>
      </c>
      <c r="G17" s="200">
        <v>191.73</v>
      </c>
      <c r="H17" s="200">
        <v>478.13499999999931</v>
      </c>
      <c r="I17" s="200">
        <v>15.13999999999999</v>
      </c>
      <c r="J17" s="200">
        <v>0</v>
      </c>
      <c r="K17" s="200">
        <v>1.8399999999999999</v>
      </c>
      <c r="L17" s="200">
        <v>0</v>
      </c>
      <c r="M17" s="200">
        <v>3.07</v>
      </c>
      <c r="N17" s="200">
        <v>15.13999999999999</v>
      </c>
      <c r="O17" s="201">
        <v>480.83799999999997</v>
      </c>
      <c r="P17" s="200">
        <v>0</v>
      </c>
      <c r="Q17" s="200">
        <v>285.99</v>
      </c>
      <c r="R17" s="200">
        <v>0</v>
      </c>
      <c r="S17" s="200">
        <v>0.05</v>
      </c>
      <c r="T17" s="201">
        <v>480.83799999999997</v>
      </c>
      <c r="U17" s="201">
        <v>974.11299999999926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36" t="s">
        <v>89</v>
      </c>
      <c r="B18" s="337"/>
      <c r="C18" s="202">
        <v>2023.1809999999982</v>
      </c>
      <c r="D18" s="202">
        <v>0.9</v>
      </c>
      <c r="E18" s="202">
        <v>61.069999999999993</v>
      </c>
      <c r="F18" s="202">
        <v>0</v>
      </c>
      <c r="G18" s="202">
        <v>211.45999999999998</v>
      </c>
      <c r="H18" s="202">
        <v>2024.0809999999983</v>
      </c>
      <c r="I18" s="202">
        <v>158.21700000000001</v>
      </c>
      <c r="J18" s="202">
        <v>0.48</v>
      </c>
      <c r="K18" s="202">
        <v>13.290000000000001</v>
      </c>
      <c r="L18" s="202">
        <v>0</v>
      </c>
      <c r="M18" s="202">
        <v>4.0599999999999996</v>
      </c>
      <c r="N18" s="202">
        <v>158.69700000000003</v>
      </c>
      <c r="O18" s="202">
        <v>1868.8880000000001</v>
      </c>
      <c r="P18" s="202">
        <v>68.460000000000008</v>
      </c>
      <c r="Q18" s="202">
        <v>1126.3800000000001</v>
      </c>
      <c r="R18" s="202">
        <v>0</v>
      </c>
      <c r="S18" s="202">
        <v>71.009999999999991</v>
      </c>
      <c r="T18" s="202">
        <v>1937.3480000000002</v>
      </c>
      <c r="U18" s="202">
        <v>4120.1259999999984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45">
      <c r="A19" s="246">
        <v>8</v>
      </c>
      <c r="B19" s="246" t="s">
        <v>91</v>
      </c>
      <c r="C19" s="200">
        <v>1024.4249999999993</v>
      </c>
      <c r="D19" s="200">
        <v>0.03</v>
      </c>
      <c r="E19" s="200">
        <v>0.91</v>
      </c>
      <c r="F19" s="200">
        <v>0</v>
      </c>
      <c r="G19" s="200">
        <v>180</v>
      </c>
      <c r="H19" s="200">
        <v>1024.4549999999992</v>
      </c>
      <c r="I19" s="200">
        <v>155.03100000000009</v>
      </c>
      <c r="J19" s="200">
        <v>0.13</v>
      </c>
      <c r="K19" s="200">
        <v>2.86</v>
      </c>
      <c r="L19" s="200">
        <v>0</v>
      </c>
      <c r="M19" s="200">
        <v>0</v>
      </c>
      <c r="N19" s="200">
        <v>155.16100000000009</v>
      </c>
      <c r="O19" s="201">
        <v>742.1909999999998</v>
      </c>
      <c r="P19" s="200">
        <v>0.38</v>
      </c>
      <c r="Q19" s="200">
        <v>400.64</v>
      </c>
      <c r="R19" s="200">
        <v>0</v>
      </c>
      <c r="S19" s="200">
        <v>0</v>
      </c>
      <c r="T19" s="201">
        <v>742.5709999999998</v>
      </c>
      <c r="U19" s="201">
        <v>1922.186999999999</v>
      </c>
    </row>
    <row r="20" spans="1:132" ht="38.25" customHeight="1" x14ac:dyDescent="0.45">
      <c r="A20" s="246">
        <v>9</v>
      </c>
      <c r="B20" s="246" t="s">
        <v>90</v>
      </c>
      <c r="C20" s="200">
        <v>142.68999999999988</v>
      </c>
      <c r="D20" s="200">
        <v>0</v>
      </c>
      <c r="E20" s="200">
        <v>0</v>
      </c>
      <c r="F20" s="200">
        <v>0</v>
      </c>
      <c r="G20" s="200">
        <v>0</v>
      </c>
      <c r="H20" s="200">
        <v>142.68999999999988</v>
      </c>
      <c r="I20" s="200">
        <v>52.283000000000015</v>
      </c>
      <c r="J20" s="200">
        <v>0.3</v>
      </c>
      <c r="K20" s="200">
        <v>2.42</v>
      </c>
      <c r="L20" s="200">
        <v>0</v>
      </c>
      <c r="M20" s="200">
        <v>0</v>
      </c>
      <c r="N20" s="200">
        <v>52.583000000000013</v>
      </c>
      <c r="O20" s="201">
        <v>310.79999999999995</v>
      </c>
      <c r="P20" s="200">
        <v>0</v>
      </c>
      <c r="Q20" s="200">
        <v>44.3</v>
      </c>
      <c r="R20" s="200">
        <v>0</v>
      </c>
      <c r="S20" s="200">
        <v>0</v>
      </c>
      <c r="T20" s="201">
        <v>310.79999999999995</v>
      </c>
      <c r="U20" s="201">
        <v>506.07299999999987</v>
      </c>
    </row>
    <row r="21" spans="1:132" s="111" customFormat="1" ht="38.25" customHeight="1" x14ac:dyDescent="0.45">
      <c r="A21" s="246">
        <v>10</v>
      </c>
      <c r="B21" s="246" t="s">
        <v>92</v>
      </c>
      <c r="C21" s="200">
        <v>27.069999999999879</v>
      </c>
      <c r="D21" s="200">
        <v>0</v>
      </c>
      <c r="E21" s="200">
        <v>0</v>
      </c>
      <c r="F21" s="200">
        <v>0</v>
      </c>
      <c r="G21" s="200">
        <v>0</v>
      </c>
      <c r="H21" s="200">
        <v>27.069999999999879</v>
      </c>
      <c r="I21" s="200">
        <v>15.940000000000005</v>
      </c>
      <c r="J21" s="200">
        <v>0</v>
      </c>
      <c r="K21" s="200">
        <v>0.33999999999999997</v>
      </c>
      <c r="L21" s="200">
        <v>0</v>
      </c>
      <c r="M21" s="200">
        <v>0</v>
      </c>
      <c r="N21" s="200">
        <v>15.940000000000005</v>
      </c>
      <c r="O21" s="201">
        <v>775.83999999999992</v>
      </c>
      <c r="P21" s="200">
        <v>0.06</v>
      </c>
      <c r="Q21" s="200">
        <v>104.39000000000001</v>
      </c>
      <c r="R21" s="200">
        <v>0</v>
      </c>
      <c r="S21" s="200">
        <v>0</v>
      </c>
      <c r="T21" s="201">
        <v>775.89999999999986</v>
      </c>
      <c r="U21" s="201">
        <v>818.90999999999974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5">
      <c r="A22" s="246">
        <v>11</v>
      </c>
      <c r="B22" s="246" t="s">
        <v>93</v>
      </c>
      <c r="C22" s="200">
        <v>1128.6019999999996</v>
      </c>
      <c r="D22" s="200">
        <v>2.44</v>
      </c>
      <c r="E22" s="200">
        <v>33.08</v>
      </c>
      <c r="F22" s="200">
        <v>0</v>
      </c>
      <c r="G22" s="200">
        <v>75</v>
      </c>
      <c r="H22" s="200">
        <v>1131.0419999999997</v>
      </c>
      <c r="I22" s="200">
        <v>46.223999999999997</v>
      </c>
      <c r="J22" s="200">
        <v>1.83</v>
      </c>
      <c r="K22" s="200">
        <v>32.76</v>
      </c>
      <c r="L22" s="200">
        <v>0</v>
      </c>
      <c r="M22" s="200">
        <v>0</v>
      </c>
      <c r="N22" s="200">
        <v>48.053999999999995</v>
      </c>
      <c r="O22" s="201">
        <v>403.875</v>
      </c>
      <c r="P22" s="200">
        <v>0.51</v>
      </c>
      <c r="Q22" s="200">
        <v>237.10000000000002</v>
      </c>
      <c r="R22" s="200">
        <v>0</v>
      </c>
      <c r="S22" s="200">
        <v>0</v>
      </c>
      <c r="T22" s="201">
        <v>404.38499999999999</v>
      </c>
      <c r="U22" s="201">
        <v>1583.4809999999998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40" t="s">
        <v>94</v>
      </c>
      <c r="B23" s="340"/>
      <c r="C23" s="202">
        <v>2322.7869999999984</v>
      </c>
      <c r="D23" s="202">
        <v>2.4699999999999998</v>
      </c>
      <c r="E23" s="202">
        <v>33.989999999999995</v>
      </c>
      <c r="F23" s="202">
        <v>0</v>
      </c>
      <c r="G23" s="202">
        <v>255</v>
      </c>
      <c r="H23" s="202">
        <v>2325.2569999999987</v>
      </c>
      <c r="I23" s="202">
        <v>269.47800000000012</v>
      </c>
      <c r="J23" s="202">
        <v>2.2600000000000002</v>
      </c>
      <c r="K23" s="202">
        <v>38.379999999999995</v>
      </c>
      <c r="L23" s="202">
        <v>0</v>
      </c>
      <c r="M23" s="202">
        <v>0</v>
      </c>
      <c r="N23" s="202">
        <v>271.73800000000006</v>
      </c>
      <c r="O23" s="202">
        <v>2232.7059999999997</v>
      </c>
      <c r="P23" s="202">
        <v>0.95</v>
      </c>
      <c r="Q23" s="202">
        <v>786.43000000000006</v>
      </c>
      <c r="R23" s="202">
        <v>0</v>
      </c>
      <c r="S23" s="202">
        <v>0</v>
      </c>
      <c r="T23" s="202">
        <v>2233.6559999999995</v>
      </c>
      <c r="U23" s="202">
        <v>4830.650999999998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36" t="s">
        <v>95</v>
      </c>
      <c r="B24" s="337"/>
      <c r="C24" s="202">
        <v>9732.8229999999949</v>
      </c>
      <c r="D24" s="202">
        <v>3.3699999999999997</v>
      </c>
      <c r="E24" s="202">
        <v>143.34999999999997</v>
      </c>
      <c r="F24" s="202">
        <v>824.07</v>
      </c>
      <c r="G24" s="202">
        <v>2076.6999999999998</v>
      </c>
      <c r="H24" s="202">
        <v>8912.122999999996</v>
      </c>
      <c r="I24" s="202">
        <v>1589.5330000000004</v>
      </c>
      <c r="J24" s="202">
        <v>10.491</v>
      </c>
      <c r="K24" s="202">
        <v>168.416</v>
      </c>
      <c r="L24" s="202">
        <v>37.840000000000003</v>
      </c>
      <c r="M24" s="202">
        <v>43.06</v>
      </c>
      <c r="N24" s="202">
        <v>1562.1840000000002</v>
      </c>
      <c r="O24" s="202">
        <v>6932.1440000000002</v>
      </c>
      <c r="P24" s="202">
        <v>829.68999999999994</v>
      </c>
      <c r="Q24" s="202">
        <v>3095.36</v>
      </c>
      <c r="R24" s="202">
        <v>0</v>
      </c>
      <c r="S24" s="202">
        <v>71.009999999999991</v>
      </c>
      <c r="T24" s="202">
        <v>7761.8340000000007</v>
      </c>
      <c r="U24" s="202">
        <v>18236.140999999996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45">
      <c r="A25" s="246">
        <v>15</v>
      </c>
      <c r="B25" s="246" t="s">
        <v>96</v>
      </c>
      <c r="C25" s="200">
        <v>1209.8219999999994</v>
      </c>
      <c r="D25" s="200">
        <v>1.99</v>
      </c>
      <c r="E25" s="200">
        <v>28.169999999999995</v>
      </c>
      <c r="F25" s="200">
        <v>0</v>
      </c>
      <c r="G25" s="200">
        <v>0</v>
      </c>
      <c r="H25" s="200">
        <v>1211.8119999999994</v>
      </c>
      <c r="I25" s="200">
        <v>0.08</v>
      </c>
      <c r="J25" s="200">
        <v>0.03</v>
      </c>
      <c r="K25" s="200">
        <v>0.15</v>
      </c>
      <c r="L25" s="200">
        <v>0</v>
      </c>
      <c r="M25" s="200">
        <v>0.04</v>
      </c>
      <c r="N25" s="200">
        <v>0.11</v>
      </c>
      <c r="O25" s="201">
        <v>190.98000000000002</v>
      </c>
      <c r="P25" s="200">
        <v>0.2</v>
      </c>
      <c r="Q25" s="200">
        <v>62.040000000000006</v>
      </c>
      <c r="R25" s="200">
        <v>0</v>
      </c>
      <c r="S25" s="200">
        <v>0.42</v>
      </c>
      <c r="T25" s="201">
        <v>191.18</v>
      </c>
      <c r="U25" s="201">
        <v>1403.1019999999994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5">
      <c r="A26" s="246">
        <v>16</v>
      </c>
      <c r="B26" s="246" t="s">
        <v>97</v>
      </c>
      <c r="C26" s="200">
        <v>10401.446999999993</v>
      </c>
      <c r="D26" s="200">
        <v>4.72</v>
      </c>
      <c r="E26" s="200">
        <v>107.98</v>
      </c>
      <c r="F26" s="200">
        <v>0</v>
      </c>
      <c r="G26" s="200">
        <v>0</v>
      </c>
      <c r="H26" s="200">
        <v>10406.166999999992</v>
      </c>
      <c r="I26" s="200">
        <v>404.73500000000001</v>
      </c>
      <c r="J26" s="200">
        <v>0.15</v>
      </c>
      <c r="K26" s="200">
        <v>19.849999999999998</v>
      </c>
      <c r="L26" s="200">
        <v>0</v>
      </c>
      <c r="M26" s="200">
        <v>0</v>
      </c>
      <c r="N26" s="200">
        <v>404.88499999999999</v>
      </c>
      <c r="O26" s="201">
        <v>37.880000000000017</v>
      </c>
      <c r="P26" s="200">
        <v>5.28</v>
      </c>
      <c r="Q26" s="200">
        <v>13.030000000000001</v>
      </c>
      <c r="R26" s="200">
        <v>0</v>
      </c>
      <c r="S26" s="200">
        <v>45.22</v>
      </c>
      <c r="T26" s="201">
        <v>43.160000000000018</v>
      </c>
      <c r="U26" s="201">
        <v>10854.211999999992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40" t="s">
        <v>98</v>
      </c>
      <c r="B27" s="340"/>
      <c r="C27" s="202">
        <v>11611.268999999993</v>
      </c>
      <c r="D27" s="202">
        <v>6.71</v>
      </c>
      <c r="E27" s="202">
        <v>136.15</v>
      </c>
      <c r="F27" s="202">
        <v>0</v>
      </c>
      <c r="G27" s="202">
        <v>0</v>
      </c>
      <c r="H27" s="202">
        <v>11617.978999999992</v>
      </c>
      <c r="I27" s="202">
        <v>404.815</v>
      </c>
      <c r="J27" s="202">
        <v>0.18</v>
      </c>
      <c r="K27" s="202">
        <v>19.999999999999996</v>
      </c>
      <c r="L27" s="202">
        <v>0</v>
      </c>
      <c r="M27" s="202">
        <v>0.04</v>
      </c>
      <c r="N27" s="202">
        <v>404.995</v>
      </c>
      <c r="O27" s="202">
        <v>228.86000000000004</v>
      </c>
      <c r="P27" s="202">
        <v>5.48</v>
      </c>
      <c r="Q27" s="202">
        <v>75.070000000000007</v>
      </c>
      <c r="R27" s="202">
        <v>0</v>
      </c>
      <c r="S27" s="202">
        <v>45.64</v>
      </c>
      <c r="T27" s="202">
        <v>234.34000000000003</v>
      </c>
      <c r="U27" s="202">
        <v>12257.313999999991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45">
      <c r="A28" s="246">
        <v>17</v>
      </c>
      <c r="B28" s="246" t="s">
        <v>99</v>
      </c>
      <c r="C28" s="200">
        <v>4518.1960000000008</v>
      </c>
      <c r="D28" s="200">
        <v>22.64</v>
      </c>
      <c r="E28" s="200">
        <v>137.76</v>
      </c>
      <c r="F28" s="200">
        <v>0</v>
      </c>
      <c r="G28" s="200">
        <v>0</v>
      </c>
      <c r="H28" s="200">
        <v>4540.8360000000011</v>
      </c>
      <c r="I28" s="200">
        <v>184.70000000000002</v>
      </c>
      <c r="J28" s="200">
        <v>0</v>
      </c>
      <c r="K28" s="200">
        <v>0</v>
      </c>
      <c r="L28" s="200">
        <v>0</v>
      </c>
      <c r="M28" s="200">
        <v>0</v>
      </c>
      <c r="N28" s="200">
        <v>184.70000000000002</v>
      </c>
      <c r="O28" s="201">
        <v>786.95</v>
      </c>
      <c r="P28" s="200">
        <v>0.2</v>
      </c>
      <c r="Q28" s="200">
        <v>1.405</v>
      </c>
      <c r="R28" s="200">
        <v>0</v>
      </c>
      <c r="S28" s="200">
        <v>0</v>
      </c>
      <c r="T28" s="201">
        <v>787.15000000000009</v>
      </c>
      <c r="U28" s="201">
        <v>5512.6860000000015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45">
      <c r="A29" s="246">
        <v>18</v>
      </c>
      <c r="B29" s="246" t="s">
        <v>100</v>
      </c>
      <c r="C29" s="200">
        <v>6432.5580000000027</v>
      </c>
      <c r="D29" s="200">
        <v>5.3639999999999999</v>
      </c>
      <c r="E29" s="200">
        <v>87.38</v>
      </c>
      <c r="F29" s="200">
        <v>0</v>
      </c>
      <c r="G29" s="200">
        <v>0</v>
      </c>
      <c r="H29" s="200">
        <v>6437.9220000000023</v>
      </c>
      <c r="I29" s="200">
        <v>130.80000000000001</v>
      </c>
      <c r="J29" s="200">
        <v>0</v>
      </c>
      <c r="K29" s="200">
        <v>0</v>
      </c>
      <c r="L29" s="200">
        <v>0</v>
      </c>
      <c r="M29" s="200">
        <v>0</v>
      </c>
      <c r="N29" s="200">
        <v>130.80000000000001</v>
      </c>
      <c r="O29" s="201">
        <v>284.60000000000002</v>
      </c>
      <c r="P29" s="200">
        <v>0</v>
      </c>
      <c r="Q29" s="200">
        <v>60.03</v>
      </c>
      <c r="R29" s="200">
        <v>0</v>
      </c>
      <c r="S29" s="200">
        <v>0</v>
      </c>
      <c r="T29" s="201">
        <v>284.60000000000002</v>
      </c>
      <c r="U29" s="201">
        <v>6853.3220000000028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5">
      <c r="A30" s="246">
        <v>19</v>
      </c>
      <c r="B30" s="246" t="s">
        <v>101</v>
      </c>
      <c r="C30" s="200">
        <v>3118.1799999999994</v>
      </c>
      <c r="D30" s="200">
        <v>3.5339999999999998</v>
      </c>
      <c r="E30" s="200">
        <v>51.031000000000006</v>
      </c>
      <c r="F30" s="200">
        <v>0</v>
      </c>
      <c r="G30" s="200">
        <v>0</v>
      </c>
      <c r="H30" s="200">
        <v>3121.7139999999995</v>
      </c>
      <c r="I30" s="200">
        <v>50.180000000000007</v>
      </c>
      <c r="J30" s="200">
        <v>0</v>
      </c>
      <c r="K30" s="200">
        <v>0</v>
      </c>
      <c r="L30" s="200">
        <v>0</v>
      </c>
      <c r="M30" s="200">
        <v>0</v>
      </c>
      <c r="N30" s="200">
        <v>50.180000000000007</v>
      </c>
      <c r="O30" s="201">
        <v>244.44</v>
      </c>
      <c r="P30" s="200">
        <v>0</v>
      </c>
      <c r="Q30" s="200">
        <v>0</v>
      </c>
      <c r="R30" s="200">
        <v>0</v>
      </c>
      <c r="S30" s="200">
        <v>0</v>
      </c>
      <c r="T30" s="201">
        <v>244.44</v>
      </c>
      <c r="U30" s="201">
        <v>3416.3339999999994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45">
      <c r="A31" s="246">
        <v>20</v>
      </c>
      <c r="B31" s="246" t="s">
        <v>102</v>
      </c>
      <c r="C31" s="200">
        <v>4385.8</v>
      </c>
      <c r="D31" s="200">
        <v>4.2300000000000004</v>
      </c>
      <c r="E31" s="200">
        <v>34.15</v>
      </c>
      <c r="F31" s="200">
        <v>0</v>
      </c>
      <c r="G31" s="200">
        <v>0</v>
      </c>
      <c r="H31" s="200">
        <v>4390.03</v>
      </c>
      <c r="I31" s="200">
        <v>224.39999999999998</v>
      </c>
      <c r="J31" s="200">
        <v>1.98</v>
      </c>
      <c r="K31" s="200">
        <v>0</v>
      </c>
      <c r="L31" s="200">
        <v>0</v>
      </c>
      <c r="M31" s="200">
        <v>0</v>
      </c>
      <c r="N31" s="200">
        <v>226.37999999999997</v>
      </c>
      <c r="O31" s="201">
        <v>243.64999999999995</v>
      </c>
      <c r="P31" s="200">
        <v>0</v>
      </c>
      <c r="Q31" s="200">
        <v>2.7E-2</v>
      </c>
      <c r="R31" s="200">
        <v>0</v>
      </c>
      <c r="S31" s="200">
        <v>0</v>
      </c>
      <c r="T31" s="201">
        <v>243.64999999999995</v>
      </c>
      <c r="U31" s="201">
        <v>4860.0599999999995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40" t="s">
        <v>99</v>
      </c>
      <c r="B32" s="340"/>
      <c r="C32" s="202">
        <v>18454.734000000004</v>
      </c>
      <c r="D32" s="202">
        <v>35.768000000000001</v>
      </c>
      <c r="E32" s="202">
        <v>310.32099999999997</v>
      </c>
      <c r="F32" s="202">
        <v>0</v>
      </c>
      <c r="G32" s="202">
        <v>0</v>
      </c>
      <c r="H32" s="202">
        <v>18490.502000000004</v>
      </c>
      <c r="I32" s="202">
        <v>590.07999999999993</v>
      </c>
      <c r="J32" s="202">
        <v>1.98</v>
      </c>
      <c r="K32" s="202">
        <v>0</v>
      </c>
      <c r="L32" s="202">
        <v>0</v>
      </c>
      <c r="M32" s="202">
        <v>0</v>
      </c>
      <c r="N32" s="202">
        <v>592.05999999999995</v>
      </c>
      <c r="O32" s="202">
        <v>1559.64</v>
      </c>
      <c r="P32" s="202">
        <v>0.2</v>
      </c>
      <c r="Q32" s="202">
        <v>61.462000000000003</v>
      </c>
      <c r="R32" s="202">
        <v>0</v>
      </c>
      <c r="S32" s="202">
        <v>0</v>
      </c>
      <c r="T32" s="202">
        <v>1559.84</v>
      </c>
      <c r="U32" s="202">
        <v>20642.402000000002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45">
      <c r="A33" s="246">
        <v>21</v>
      </c>
      <c r="B33" s="246" t="s">
        <v>103</v>
      </c>
      <c r="C33" s="200">
        <v>6025.1600000000017</v>
      </c>
      <c r="D33" s="200">
        <v>76.550000000000011</v>
      </c>
      <c r="E33" s="200">
        <v>235.60000000000002</v>
      </c>
      <c r="F33" s="200">
        <v>0</v>
      </c>
      <c r="G33" s="200">
        <v>0</v>
      </c>
      <c r="H33" s="200">
        <v>6101.7100000000019</v>
      </c>
      <c r="I33" s="200">
        <v>2</v>
      </c>
      <c r="J33" s="200">
        <v>0</v>
      </c>
      <c r="K33" s="200">
        <v>2</v>
      </c>
      <c r="L33" s="200">
        <v>0</v>
      </c>
      <c r="M33" s="200">
        <v>0</v>
      </c>
      <c r="N33" s="200">
        <v>2</v>
      </c>
      <c r="O33" s="201">
        <v>38.700000000000003</v>
      </c>
      <c r="P33" s="200">
        <v>0</v>
      </c>
      <c r="Q33" s="200">
        <v>38.700000000000003</v>
      </c>
      <c r="R33" s="200">
        <v>0</v>
      </c>
      <c r="S33" s="200">
        <v>0</v>
      </c>
      <c r="T33" s="201">
        <v>38.700000000000003</v>
      </c>
      <c r="U33" s="201">
        <v>6142.4100000000017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45">
      <c r="A34" s="246">
        <v>22</v>
      </c>
      <c r="B34" s="246" t="s">
        <v>104</v>
      </c>
      <c r="C34" s="200">
        <v>4779.4050000000016</v>
      </c>
      <c r="D34" s="200">
        <v>66.75</v>
      </c>
      <c r="E34" s="200">
        <v>234.89000000000001</v>
      </c>
      <c r="F34" s="200">
        <v>0</v>
      </c>
      <c r="G34" s="200">
        <v>13.64</v>
      </c>
      <c r="H34" s="200">
        <v>4846.1550000000016</v>
      </c>
      <c r="I34" s="200">
        <v>0.1</v>
      </c>
      <c r="J34" s="200">
        <v>0</v>
      </c>
      <c r="K34" s="200">
        <v>0</v>
      </c>
      <c r="L34" s="200">
        <v>0</v>
      </c>
      <c r="M34" s="200">
        <v>0</v>
      </c>
      <c r="N34" s="200">
        <v>0.1</v>
      </c>
      <c r="O34" s="201">
        <v>125.47000000000001</v>
      </c>
      <c r="P34" s="200">
        <v>0</v>
      </c>
      <c r="Q34" s="200">
        <v>109.04</v>
      </c>
      <c r="R34" s="200">
        <v>0</v>
      </c>
      <c r="S34" s="200">
        <v>0</v>
      </c>
      <c r="T34" s="201">
        <v>125.47000000000001</v>
      </c>
      <c r="U34" s="201">
        <v>4971.7250000000022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5">
      <c r="A35" s="246">
        <v>23</v>
      </c>
      <c r="B35" s="246" t="s">
        <v>105</v>
      </c>
      <c r="C35" s="200">
        <v>19368.120000000003</v>
      </c>
      <c r="D35" s="200">
        <v>56.72</v>
      </c>
      <c r="E35" s="200">
        <v>57.97</v>
      </c>
      <c r="F35" s="200">
        <v>0</v>
      </c>
      <c r="G35" s="200">
        <v>0</v>
      </c>
      <c r="H35" s="200">
        <v>19424.840000000004</v>
      </c>
      <c r="I35" s="200">
        <v>8.5</v>
      </c>
      <c r="J35" s="200">
        <v>0</v>
      </c>
      <c r="K35" s="200">
        <v>0</v>
      </c>
      <c r="L35" s="200">
        <v>0</v>
      </c>
      <c r="M35" s="200">
        <v>0</v>
      </c>
      <c r="N35" s="200">
        <v>8.5</v>
      </c>
      <c r="O35" s="201">
        <v>72.39</v>
      </c>
      <c r="P35" s="200">
        <v>0</v>
      </c>
      <c r="Q35" s="200">
        <v>72.39</v>
      </c>
      <c r="R35" s="200">
        <v>0</v>
      </c>
      <c r="S35" s="200">
        <v>0</v>
      </c>
      <c r="T35" s="201">
        <v>72.39</v>
      </c>
      <c r="U35" s="201">
        <v>19505.730000000003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5">
      <c r="A36" s="246">
        <v>24</v>
      </c>
      <c r="B36" s="246" t="s">
        <v>106</v>
      </c>
      <c r="C36" s="200">
        <v>7019.0999999999995</v>
      </c>
      <c r="D36" s="200">
        <v>5.14</v>
      </c>
      <c r="E36" s="200">
        <v>16.64</v>
      </c>
      <c r="F36" s="200">
        <v>0</v>
      </c>
      <c r="G36" s="200">
        <v>0</v>
      </c>
      <c r="H36" s="200">
        <v>7024.24</v>
      </c>
      <c r="I36" s="200">
        <v>0</v>
      </c>
      <c r="J36" s="200">
        <v>0</v>
      </c>
      <c r="K36" s="200">
        <v>0</v>
      </c>
      <c r="L36" s="200">
        <v>0</v>
      </c>
      <c r="M36" s="200">
        <v>0</v>
      </c>
      <c r="N36" s="200">
        <v>0</v>
      </c>
      <c r="O36" s="201">
        <v>3.1</v>
      </c>
      <c r="P36" s="200">
        <v>0</v>
      </c>
      <c r="Q36" s="200">
        <v>0</v>
      </c>
      <c r="R36" s="200">
        <v>0</v>
      </c>
      <c r="S36" s="200">
        <v>0</v>
      </c>
      <c r="T36" s="201">
        <v>3.1</v>
      </c>
      <c r="U36" s="201">
        <v>7027.34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40" t="s">
        <v>107</v>
      </c>
      <c r="B37" s="340"/>
      <c r="C37" s="202">
        <v>37191.785000000003</v>
      </c>
      <c r="D37" s="202">
        <v>205.16</v>
      </c>
      <c r="E37" s="202">
        <v>545.1</v>
      </c>
      <c r="F37" s="202">
        <v>0</v>
      </c>
      <c r="G37" s="202">
        <v>13.64</v>
      </c>
      <c r="H37" s="202">
        <v>37396.945000000007</v>
      </c>
      <c r="I37" s="202">
        <v>10.6</v>
      </c>
      <c r="J37" s="202">
        <v>0</v>
      </c>
      <c r="K37" s="202">
        <v>2</v>
      </c>
      <c r="L37" s="202">
        <v>0</v>
      </c>
      <c r="M37" s="202">
        <v>0</v>
      </c>
      <c r="N37" s="202">
        <v>10.6</v>
      </c>
      <c r="O37" s="202">
        <v>239.66</v>
      </c>
      <c r="P37" s="202">
        <v>0</v>
      </c>
      <c r="Q37" s="202">
        <v>220.13</v>
      </c>
      <c r="R37" s="202">
        <v>0</v>
      </c>
      <c r="S37" s="202">
        <v>0</v>
      </c>
      <c r="T37" s="202">
        <v>239.66</v>
      </c>
      <c r="U37" s="202">
        <v>37647.205000000002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40" t="s">
        <v>108</v>
      </c>
      <c r="B38" s="340"/>
      <c r="C38" s="202">
        <v>67257.788</v>
      </c>
      <c r="D38" s="202">
        <v>247.63800000000001</v>
      </c>
      <c r="E38" s="202">
        <v>991.57100000000003</v>
      </c>
      <c r="F38" s="202">
        <v>0</v>
      </c>
      <c r="G38" s="202">
        <v>13.64</v>
      </c>
      <c r="H38" s="202">
        <v>67505.426000000007</v>
      </c>
      <c r="I38" s="202">
        <v>1005.4949999999999</v>
      </c>
      <c r="J38" s="202">
        <v>2.16</v>
      </c>
      <c r="K38" s="202">
        <v>21.999999999999996</v>
      </c>
      <c r="L38" s="202">
        <v>0</v>
      </c>
      <c r="M38" s="202">
        <v>0.04</v>
      </c>
      <c r="N38" s="202">
        <v>1007.655</v>
      </c>
      <c r="O38" s="202">
        <v>2028.1600000000003</v>
      </c>
      <c r="P38" s="202">
        <v>5.6800000000000006</v>
      </c>
      <c r="Q38" s="202">
        <v>356.66199999999998</v>
      </c>
      <c r="R38" s="202">
        <v>0</v>
      </c>
      <c r="S38" s="202">
        <v>45.64</v>
      </c>
      <c r="T38" s="202">
        <v>2033.8400000000001</v>
      </c>
      <c r="U38" s="202">
        <v>70546.921000000002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45">
      <c r="A39" s="246">
        <v>25</v>
      </c>
      <c r="B39" s="246" t="s">
        <v>109</v>
      </c>
      <c r="C39" s="200">
        <v>13882.018000000002</v>
      </c>
      <c r="D39" s="200">
        <v>18.54</v>
      </c>
      <c r="E39" s="200">
        <v>115.70999999999998</v>
      </c>
      <c r="F39" s="200">
        <v>0</v>
      </c>
      <c r="G39" s="200">
        <v>0.24</v>
      </c>
      <c r="H39" s="200">
        <v>13900.558000000003</v>
      </c>
      <c r="I39" s="200">
        <v>226.8</v>
      </c>
      <c r="J39" s="200">
        <v>0</v>
      </c>
      <c r="K39" s="200">
        <v>226.8</v>
      </c>
      <c r="L39" s="200">
        <v>0</v>
      </c>
      <c r="M39" s="200">
        <v>0</v>
      </c>
      <c r="N39" s="200">
        <v>226.8</v>
      </c>
      <c r="O39" s="201">
        <v>75.02000000000001</v>
      </c>
      <c r="P39" s="200">
        <v>0</v>
      </c>
      <c r="Q39" s="200">
        <v>75.02000000000001</v>
      </c>
      <c r="R39" s="200">
        <v>0</v>
      </c>
      <c r="S39" s="200">
        <v>0</v>
      </c>
      <c r="T39" s="201">
        <v>75.02000000000001</v>
      </c>
      <c r="U39" s="201">
        <v>14202.378000000002</v>
      </c>
    </row>
    <row r="40" spans="1:132" ht="38.25" customHeight="1" x14ac:dyDescent="0.45">
      <c r="A40" s="246">
        <v>26</v>
      </c>
      <c r="B40" s="246" t="s">
        <v>110</v>
      </c>
      <c r="C40" s="200">
        <v>10595.605999999994</v>
      </c>
      <c r="D40" s="200">
        <v>93.15</v>
      </c>
      <c r="E40" s="200">
        <v>579.04</v>
      </c>
      <c r="F40" s="200">
        <v>0</v>
      </c>
      <c r="G40" s="200">
        <v>0</v>
      </c>
      <c r="H40" s="200">
        <v>10688.755999999994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89.580000000000013</v>
      </c>
      <c r="P40" s="200">
        <v>0</v>
      </c>
      <c r="Q40" s="200">
        <v>89.580000000000013</v>
      </c>
      <c r="R40" s="200">
        <v>0</v>
      </c>
      <c r="S40" s="200">
        <v>0</v>
      </c>
      <c r="T40" s="201">
        <v>89.580000000000013</v>
      </c>
      <c r="U40" s="201">
        <v>10778.335999999994</v>
      </c>
    </row>
    <row r="41" spans="1:132" s="111" customFormat="1" ht="38.25" customHeight="1" x14ac:dyDescent="0.45">
      <c r="A41" s="246">
        <v>27</v>
      </c>
      <c r="B41" s="246" t="s">
        <v>111</v>
      </c>
      <c r="C41" s="200">
        <v>23971.974000000002</v>
      </c>
      <c r="D41" s="200">
        <v>29.13</v>
      </c>
      <c r="E41" s="200">
        <v>113.54999999999998</v>
      </c>
      <c r="F41" s="200">
        <v>0</v>
      </c>
      <c r="G41" s="200">
        <v>0</v>
      </c>
      <c r="H41" s="200">
        <v>24001.104000000003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38.47</v>
      </c>
      <c r="P41" s="200">
        <v>0</v>
      </c>
      <c r="Q41" s="200">
        <v>38.47</v>
      </c>
      <c r="R41" s="200">
        <v>0</v>
      </c>
      <c r="S41" s="200">
        <v>0</v>
      </c>
      <c r="T41" s="201">
        <v>38.47</v>
      </c>
      <c r="U41" s="201">
        <v>24039.574000000004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45">
      <c r="A42" s="246">
        <v>28</v>
      </c>
      <c r="B42" s="246" t="s">
        <v>112</v>
      </c>
      <c r="C42" s="200">
        <v>2655.1730000000002</v>
      </c>
      <c r="D42" s="200">
        <v>4.5599999999999996</v>
      </c>
      <c r="E42" s="200">
        <v>181.54</v>
      </c>
      <c r="F42" s="200">
        <v>0</v>
      </c>
      <c r="G42" s="200">
        <v>0</v>
      </c>
      <c r="H42" s="200">
        <v>2659.7330000000002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146.49</v>
      </c>
      <c r="P42" s="200">
        <v>0</v>
      </c>
      <c r="Q42" s="200">
        <v>146.49</v>
      </c>
      <c r="R42" s="200">
        <v>0</v>
      </c>
      <c r="S42" s="200">
        <v>0</v>
      </c>
      <c r="T42" s="201">
        <v>146.49</v>
      </c>
      <c r="U42" s="201">
        <v>2806.223</v>
      </c>
    </row>
    <row r="43" spans="1:132" s="111" customFormat="1" ht="38.25" customHeight="1" x14ac:dyDescent="0.4">
      <c r="A43" s="340" t="s">
        <v>109</v>
      </c>
      <c r="B43" s="340"/>
      <c r="C43" s="202">
        <v>51104.771000000001</v>
      </c>
      <c r="D43" s="202">
        <v>145.38</v>
      </c>
      <c r="E43" s="202">
        <v>989.83999999999992</v>
      </c>
      <c r="F43" s="202">
        <v>0</v>
      </c>
      <c r="G43" s="202">
        <v>0.24</v>
      </c>
      <c r="H43" s="202">
        <v>51250.151000000005</v>
      </c>
      <c r="I43" s="202">
        <v>226.8</v>
      </c>
      <c r="J43" s="202">
        <v>0</v>
      </c>
      <c r="K43" s="202">
        <v>226.8</v>
      </c>
      <c r="L43" s="202">
        <v>0</v>
      </c>
      <c r="M43" s="202">
        <v>0</v>
      </c>
      <c r="N43" s="202">
        <v>226.8</v>
      </c>
      <c r="O43" s="202">
        <v>349.56000000000006</v>
      </c>
      <c r="P43" s="202">
        <v>0</v>
      </c>
      <c r="Q43" s="202">
        <v>349.56000000000006</v>
      </c>
      <c r="R43" s="202">
        <v>0</v>
      </c>
      <c r="S43" s="202">
        <v>0</v>
      </c>
      <c r="T43" s="202">
        <v>349.56000000000006</v>
      </c>
      <c r="U43" s="202">
        <v>51826.510999999999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45">
      <c r="A44" s="246">
        <v>29</v>
      </c>
      <c r="B44" s="246" t="s">
        <v>113</v>
      </c>
      <c r="C44" s="200">
        <v>14115.105</v>
      </c>
      <c r="D44" s="200">
        <v>2.94</v>
      </c>
      <c r="E44" s="200">
        <v>163.995</v>
      </c>
      <c r="F44" s="200">
        <v>0</v>
      </c>
      <c r="G44" s="200">
        <v>0</v>
      </c>
      <c r="H44" s="200">
        <v>14118.045</v>
      </c>
      <c r="I44" s="200">
        <v>6.67</v>
      </c>
      <c r="J44" s="200">
        <v>0</v>
      </c>
      <c r="K44" s="200">
        <v>0.04</v>
      </c>
      <c r="L44" s="200">
        <v>0</v>
      </c>
      <c r="M44" s="200">
        <v>0</v>
      </c>
      <c r="N44" s="200">
        <v>6.67</v>
      </c>
      <c r="O44" s="201">
        <v>105.87000000000002</v>
      </c>
      <c r="P44" s="200">
        <v>0</v>
      </c>
      <c r="Q44" s="200">
        <v>75.7</v>
      </c>
      <c r="R44" s="200">
        <v>0</v>
      </c>
      <c r="S44" s="200">
        <v>0</v>
      </c>
      <c r="T44" s="201">
        <v>105.87000000000002</v>
      </c>
      <c r="U44" s="201">
        <v>14230.585000000001</v>
      </c>
    </row>
    <row r="45" spans="1:132" ht="38.25" customHeight="1" x14ac:dyDescent="0.45">
      <c r="A45" s="246">
        <v>30</v>
      </c>
      <c r="B45" s="246" t="s">
        <v>114</v>
      </c>
      <c r="C45" s="200">
        <v>7342.9649999999983</v>
      </c>
      <c r="D45" s="200">
        <v>43.72</v>
      </c>
      <c r="E45" s="200">
        <v>121.355</v>
      </c>
      <c r="F45" s="200">
        <v>0</v>
      </c>
      <c r="G45" s="200">
        <v>0.03</v>
      </c>
      <c r="H45" s="200">
        <v>7386.6849999999986</v>
      </c>
      <c r="I45" s="200">
        <v>0</v>
      </c>
      <c r="J45" s="200">
        <v>0</v>
      </c>
      <c r="K45" s="200">
        <v>0</v>
      </c>
      <c r="L45" s="200">
        <v>0</v>
      </c>
      <c r="M45" s="200">
        <v>0</v>
      </c>
      <c r="N45" s="200">
        <v>0</v>
      </c>
      <c r="O45" s="201">
        <v>7.5900000000000007</v>
      </c>
      <c r="P45" s="200">
        <v>0</v>
      </c>
      <c r="Q45" s="200">
        <v>0</v>
      </c>
      <c r="R45" s="200">
        <v>0</v>
      </c>
      <c r="S45" s="200">
        <v>0.31</v>
      </c>
      <c r="T45" s="201">
        <v>7.5900000000000007</v>
      </c>
      <c r="U45" s="201">
        <v>7394.2749999999987</v>
      </c>
    </row>
    <row r="46" spans="1:132" s="111" customFormat="1" ht="38.25" customHeight="1" x14ac:dyDescent="0.45">
      <c r="A46" s="246">
        <v>31</v>
      </c>
      <c r="B46" s="246" t="s">
        <v>115</v>
      </c>
      <c r="C46" s="200">
        <v>12303.770000000004</v>
      </c>
      <c r="D46" s="200">
        <v>0</v>
      </c>
      <c r="E46" s="200">
        <v>10.509999999999998</v>
      </c>
      <c r="F46" s="200">
        <v>0</v>
      </c>
      <c r="G46" s="200">
        <v>0</v>
      </c>
      <c r="H46" s="200">
        <v>12303.770000000004</v>
      </c>
      <c r="I46" s="200">
        <v>1.2999999999999998</v>
      </c>
      <c r="J46" s="200">
        <v>0</v>
      </c>
      <c r="K46" s="200">
        <v>0</v>
      </c>
      <c r="L46" s="200">
        <v>0</v>
      </c>
      <c r="M46" s="200">
        <v>0</v>
      </c>
      <c r="N46" s="200">
        <v>1.2999999999999998</v>
      </c>
      <c r="O46" s="201">
        <v>86.18</v>
      </c>
      <c r="P46" s="200">
        <v>0</v>
      </c>
      <c r="Q46" s="200">
        <v>0</v>
      </c>
      <c r="R46" s="200">
        <v>0</v>
      </c>
      <c r="S46" s="200">
        <v>0.1</v>
      </c>
      <c r="T46" s="201">
        <v>86.18</v>
      </c>
      <c r="U46" s="201">
        <v>12391.250000000004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5">
      <c r="A47" s="246">
        <v>32</v>
      </c>
      <c r="B47" s="246" t="s">
        <v>116</v>
      </c>
      <c r="C47" s="200">
        <v>11106.562000000009</v>
      </c>
      <c r="D47" s="200">
        <v>0.15</v>
      </c>
      <c r="E47" s="200">
        <v>16.52</v>
      </c>
      <c r="F47" s="200">
        <v>0</v>
      </c>
      <c r="G47" s="200">
        <v>0</v>
      </c>
      <c r="H47" s="200">
        <v>11106.712000000009</v>
      </c>
      <c r="I47" s="200">
        <v>0</v>
      </c>
      <c r="J47" s="200">
        <v>0</v>
      </c>
      <c r="K47" s="200">
        <v>0</v>
      </c>
      <c r="L47" s="200">
        <v>0</v>
      </c>
      <c r="M47" s="200">
        <v>0</v>
      </c>
      <c r="N47" s="200">
        <v>0</v>
      </c>
      <c r="O47" s="201">
        <v>30.53</v>
      </c>
      <c r="P47" s="200">
        <v>0</v>
      </c>
      <c r="Q47" s="200">
        <v>0.53</v>
      </c>
      <c r="R47" s="200">
        <v>0</v>
      </c>
      <c r="S47" s="200">
        <v>0</v>
      </c>
      <c r="T47" s="201">
        <v>30.53</v>
      </c>
      <c r="U47" s="201">
        <v>11137.242000000009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40" t="s">
        <v>117</v>
      </c>
      <c r="B48" s="340"/>
      <c r="C48" s="202">
        <v>44868.402000000016</v>
      </c>
      <c r="D48" s="202">
        <v>46.809999999999995</v>
      </c>
      <c r="E48" s="202">
        <v>312.38</v>
      </c>
      <c r="F48" s="202">
        <v>0</v>
      </c>
      <c r="G48" s="202">
        <v>0.03</v>
      </c>
      <c r="H48" s="202">
        <v>44915.212000000007</v>
      </c>
      <c r="I48" s="202">
        <v>7.97</v>
      </c>
      <c r="J48" s="202">
        <v>0</v>
      </c>
      <c r="K48" s="202">
        <v>0.04</v>
      </c>
      <c r="L48" s="202">
        <v>0</v>
      </c>
      <c r="M48" s="202">
        <v>0</v>
      </c>
      <c r="N48" s="202">
        <v>7.97</v>
      </c>
      <c r="O48" s="202">
        <v>230.17000000000004</v>
      </c>
      <c r="P48" s="202">
        <v>0</v>
      </c>
      <c r="Q48" s="202">
        <v>76.23</v>
      </c>
      <c r="R48" s="202">
        <v>0</v>
      </c>
      <c r="S48" s="202">
        <v>0.41000000000000003</v>
      </c>
      <c r="T48" s="202">
        <v>230.17000000000004</v>
      </c>
      <c r="U48" s="202">
        <v>45153.352000000014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40" t="s">
        <v>118</v>
      </c>
      <c r="B49" s="340"/>
      <c r="C49" s="202">
        <v>95973.17300000001</v>
      </c>
      <c r="D49" s="202">
        <v>192.19</v>
      </c>
      <c r="E49" s="202">
        <v>1302.2199999999998</v>
      </c>
      <c r="F49" s="202">
        <v>0</v>
      </c>
      <c r="G49" s="202">
        <v>0.27</v>
      </c>
      <c r="H49" s="202">
        <v>96165.363000000012</v>
      </c>
      <c r="I49" s="202">
        <v>234.77</v>
      </c>
      <c r="J49" s="202">
        <v>0</v>
      </c>
      <c r="K49" s="202">
        <v>226.84</v>
      </c>
      <c r="L49" s="202">
        <v>0</v>
      </c>
      <c r="M49" s="202">
        <v>0</v>
      </c>
      <c r="N49" s="202">
        <v>234.77</v>
      </c>
      <c r="O49" s="202">
        <v>579.73000000000013</v>
      </c>
      <c r="P49" s="202">
        <v>0</v>
      </c>
      <c r="Q49" s="202">
        <v>425.79000000000008</v>
      </c>
      <c r="R49" s="202">
        <v>0</v>
      </c>
      <c r="S49" s="202">
        <v>0.41000000000000003</v>
      </c>
      <c r="T49" s="202">
        <v>579.73000000000013</v>
      </c>
      <c r="U49" s="202">
        <v>96979.863000000012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40" t="s">
        <v>119</v>
      </c>
      <c r="B50" s="340"/>
      <c r="C50" s="202">
        <v>172963.78400000001</v>
      </c>
      <c r="D50" s="202">
        <v>443.19799999999998</v>
      </c>
      <c r="E50" s="202">
        <v>2437.1409999999996</v>
      </c>
      <c r="F50" s="202">
        <v>824.07</v>
      </c>
      <c r="G50" s="202">
        <v>2090.6099999999997</v>
      </c>
      <c r="H50" s="202">
        <v>172582.91200000001</v>
      </c>
      <c r="I50" s="202">
        <v>2829.7980000000002</v>
      </c>
      <c r="J50" s="202">
        <v>12.651</v>
      </c>
      <c r="K50" s="202">
        <v>417.25599999999997</v>
      </c>
      <c r="L50" s="202">
        <v>37.840000000000003</v>
      </c>
      <c r="M50" s="202">
        <v>43.1</v>
      </c>
      <c r="N50" s="202">
        <v>2804.6090000000004</v>
      </c>
      <c r="O50" s="202">
        <v>9540.0339999999997</v>
      </c>
      <c r="P50" s="202">
        <v>835.36999999999989</v>
      </c>
      <c r="Q50" s="202">
        <v>3877.8119999999999</v>
      </c>
      <c r="R50" s="202">
        <v>0</v>
      </c>
      <c r="S50" s="202">
        <v>117.05999999999999</v>
      </c>
      <c r="T50" s="202">
        <v>10375.404</v>
      </c>
      <c r="U50" s="202">
        <v>185762.92500000002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5" customFormat="1" ht="24.75" hidden="1" customHeight="1" x14ac:dyDescent="0.4">
      <c r="B51" s="295"/>
      <c r="C51" s="309"/>
      <c r="D51" s="309"/>
      <c r="E51" s="309"/>
      <c r="F51" s="309"/>
      <c r="G51" s="309"/>
      <c r="H51" s="118"/>
      <c r="I51" s="295"/>
      <c r="J51" s="295"/>
      <c r="K51" s="295"/>
      <c r="L51" s="295"/>
      <c r="M51" s="295"/>
      <c r="N51" s="295"/>
      <c r="R51" s="295"/>
      <c r="U51" s="295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</row>
    <row r="52" spans="1:54" s="115" customFormat="1" ht="30" hidden="1" customHeight="1" x14ac:dyDescent="0.35">
      <c r="B52" s="295"/>
      <c r="C52" s="309"/>
      <c r="D52" s="309"/>
      <c r="E52" s="309"/>
      <c r="F52" s="309"/>
      <c r="G52" s="309"/>
      <c r="H52" s="119"/>
      <c r="I52" s="295"/>
      <c r="J52" s="295"/>
      <c r="K52" s="295"/>
      <c r="L52" s="295"/>
      <c r="M52" s="295"/>
      <c r="N52" s="295"/>
      <c r="R52" s="295"/>
      <c r="T52" s="295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ht="33" hidden="1" customHeight="1" x14ac:dyDescent="0.5">
      <c r="C53" s="309"/>
      <c r="D53" s="309"/>
      <c r="E53" s="309"/>
      <c r="F53" s="309"/>
      <c r="G53" s="309"/>
      <c r="H53" s="119"/>
      <c r="I53" s="121"/>
      <c r="J53" s="295"/>
      <c r="K53" s="119"/>
      <c r="L53" s="119"/>
      <c r="M53" s="142"/>
      <c r="N53" s="119"/>
      <c r="P53" s="115"/>
      <c r="Q53" s="122"/>
      <c r="U53" s="122"/>
    </row>
    <row r="54" spans="1:54" ht="33" hidden="1" customHeight="1" x14ac:dyDescent="0.5">
      <c r="C54" s="120"/>
      <c r="D54" s="295"/>
      <c r="E54" s="295"/>
      <c r="F54" s="295"/>
      <c r="G54" s="295"/>
      <c r="H54" s="119"/>
      <c r="I54" s="121"/>
      <c r="J54" s="295"/>
      <c r="K54" s="119"/>
      <c r="L54" s="119"/>
      <c r="M54" s="143"/>
      <c r="N54" s="119"/>
      <c r="P54" s="115"/>
      <c r="Q54" s="122"/>
      <c r="U54" s="122"/>
    </row>
    <row r="55" spans="1:54" ht="33" hidden="1" customHeight="1" x14ac:dyDescent="0.5">
      <c r="C55" s="120"/>
      <c r="D55" s="295"/>
      <c r="E55" s="295"/>
      <c r="F55" s="295"/>
      <c r="G55" s="295"/>
      <c r="H55" s="119"/>
      <c r="I55" s="121"/>
      <c r="J55" s="295"/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54" s="152" customFormat="1" ht="37.5" hidden="1" customHeight="1" x14ac:dyDescent="0.45">
      <c r="B56" s="314" t="s">
        <v>57</v>
      </c>
      <c r="C56" s="314"/>
      <c r="D56" s="314"/>
      <c r="E56" s="314"/>
      <c r="F56" s="314"/>
      <c r="G56" s="153"/>
      <c r="H56" s="154"/>
      <c r="I56" s="155"/>
      <c r="J56" s="315"/>
      <c r="K56" s="313"/>
      <c r="L56" s="313"/>
      <c r="M56" s="169" t="e">
        <f>#REF!+'dec-2021'!J53</f>
        <v>#REF!</v>
      </c>
      <c r="N56" s="154"/>
      <c r="O56" s="154"/>
      <c r="P56" s="297"/>
      <c r="Q56" s="314" t="s">
        <v>58</v>
      </c>
      <c r="R56" s="314"/>
      <c r="S56" s="314"/>
      <c r="T56" s="314"/>
      <c r="U56" s="31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</row>
    <row r="57" spans="1:54" s="152" customFormat="1" ht="37.5" hidden="1" customHeight="1" x14ac:dyDescent="0.45">
      <c r="B57" s="314" t="s">
        <v>59</v>
      </c>
      <c r="C57" s="314"/>
      <c r="D57" s="314"/>
      <c r="E57" s="314"/>
      <c r="F57" s="314"/>
      <c r="G57" s="154"/>
      <c r="H57" s="153"/>
      <c r="I57" s="156"/>
      <c r="J57" s="157"/>
      <c r="K57" s="298"/>
      <c r="L57" s="157"/>
      <c r="M57" s="154"/>
      <c r="N57" s="153"/>
      <c r="O57" s="154"/>
      <c r="P57" s="297"/>
      <c r="Q57" s="314" t="s">
        <v>59</v>
      </c>
      <c r="R57" s="314"/>
      <c r="S57" s="314"/>
      <c r="T57" s="314"/>
      <c r="U57" s="31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I58" s="158"/>
      <c r="J58" s="313" t="s">
        <v>61</v>
      </c>
      <c r="K58" s="313"/>
      <c r="L58" s="313"/>
      <c r="M58" s="159" t="e">
        <f>#REF!+'dec-2021'!J53</f>
        <v>#REF!</v>
      </c>
      <c r="P58" s="160"/>
      <c r="Q58" s="160"/>
      <c r="R58" s="160"/>
      <c r="S58" s="161"/>
      <c r="T58" s="160"/>
      <c r="U58" s="160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G59" s="162"/>
      <c r="H59" s="159" t="e">
        <f>#REF!+'dec-2021'!J53</f>
        <v>#REF!</v>
      </c>
      <c r="I59" s="158"/>
      <c r="J59" s="313" t="s">
        <v>62</v>
      </c>
      <c r="K59" s="313"/>
      <c r="L59" s="313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hidden="1" x14ac:dyDescent="0.35"/>
    <row r="61" spans="1:54" hidden="1" x14ac:dyDescent="0.35">
      <c r="H61" s="130"/>
      <c r="I61" s="131"/>
      <c r="J61" s="130"/>
    </row>
    <row r="62" spans="1:54" hidden="1" x14ac:dyDescent="0.35">
      <c r="H62" s="130"/>
      <c r="I62" s="131"/>
      <c r="J62" s="130"/>
    </row>
    <row r="63" spans="1:54" hidden="1" x14ac:dyDescent="0.35">
      <c r="H63" s="125">
        <f>'[2]nov 17'!J53+'[2]dec 17'!J51</f>
        <v>98988.2883</v>
      </c>
      <c r="I63" s="131"/>
      <c r="J63" s="130"/>
    </row>
    <row r="64" spans="1:54" x14ac:dyDescent="0.35">
      <c r="C64" s="122"/>
      <c r="D64" s="123"/>
      <c r="E64" s="123"/>
      <c r="F64" s="123"/>
      <c r="G64" s="123"/>
      <c r="H64" s="299"/>
      <c r="I64" s="299"/>
      <c r="J64" s="299"/>
      <c r="K64" s="123"/>
      <c r="L64" s="123"/>
      <c r="M64" s="123"/>
      <c r="N64" s="123"/>
      <c r="O64" s="123"/>
    </row>
    <row r="65" spans="3:21" x14ac:dyDescent="0.35"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</row>
    <row r="66" spans="3:21" x14ac:dyDescent="0.35">
      <c r="P66" s="107"/>
      <c r="Q66" s="107"/>
      <c r="R66" s="107"/>
      <c r="S66" s="108"/>
      <c r="T66" s="107"/>
      <c r="U66" s="107"/>
    </row>
    <row r="68" spans="3:21" ht="141.75" customHeight="1" x14ac:dyDescent="0.35"/>
  </sheetData>
  <mergeCells count="43">
    <mergeCell ref="J58:L58"/>
    <mergeCell ref="J59:L59"/>
    <mergeCell ref="C52:G52"/>
    <mergeCell ref="C53:G53"/>
    <mergeCell ref="B56:F56"/>
    <mergeCell ref="J56:L56"/>
    <mergeCell ref="A32:B32"/>
    <mergeCell ref="Q56:U56"/>
    <mergeCell ref="B57:F57"/>
    <mergeCell ref="Q57:U57"/>
    <mergeCell ref="A38:B38"/>
    <mergeCell ref="A43:B43"/>
    <mergeCell ref="A48:B48"/>
    <mergeCell ref="A49:B49"/>
    <mergeCell ref="A50:B50"/>
    <mergeCell ref="C51:G51"/>
    <mergeCell ref="A37:B37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tabSelected="1" view="pageBreakPreview" topLeftCell="A40" zoomScale="40" zoomScaleNormal="55" zoomScaleSheetLayoutView="40" workbookViewId="0">
      <selection activeCell="I47" sqref="I4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30.8554687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325" t="s">
        <v>123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54" ht="51.75" customHeight="1" x14ac:dyDescent="0.35">
      <c r="A2" s="383" t="s">
        <v>156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</row>
    <row r="3" spans="1:54" s="108" customFormat="1" ht="43.5" customHeight="1" x14ac:dyDescent="0.25">
      <c r="A3" s="385" t="s">
        <v>122</v>
      </c>
      <c r="B3" s="386" t="s">
        <v>121</v>
      </c>
      <c r="C3" s="304" t="s">
        <v>131</v>
      </c>
      <c r="D3" s="304"/>
      <c r="E3" s="304"/>
      <c r="F3" s="304"/>
      <c r="G3" s="304"/>
      <c r="H3" s="304"/>
      <c r="I3" s="304" t="s">
        <v>130</v>
      </c>
      <c r="J3" s="304"/>
      <c r="K3" s="304"/>
      <c r="L3" s="304"/>
      <c r="M3" s="304"/>
      <c r="N3" s="304"/>
      <c r="O3" s="304" t="s">
        <v>129</v>
      </c>
      <c r="P3" s="304"/>
      <c r="Q3" s="304"/>
      <c r="R3" s="304"/>
      <c r="S3" s="304"/>
      <c r="T3" s="304"/>
      <c r="U3" s="30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85"/>
      <c r="B4" s="387"/>
      <c r="C4" s="378" t="s">
        <v>6</v>
      </c>
      <c r="D4" s="376" t="s">
        <v>127</v>
      </c>
      <c r="E4" s="377"/>
      <c r="F4" s="376" t="s">
        <v>126</v>
      </c>
      <c r="G4" s="377"/>
      <c r="H4" s="378" t="s">
        <v>9</v>
      </c>
      <c r="I4" s="378" t="s">
        <v>6</v>
      </c>
      <c r="J4" s="376" t="s">
        <v>127</v>
      </c>
      <c r="K4" s="377"/>
      <c r="L4" s="376" t="s">
        <v>126</v>
      </c>
      <c r="M4" s="377"/>
      <c r="N4" s="378" t="s">
        <v>9</v>
      </c>
      <c r="O4" s="378" t="s">
        <v>6</v>
      </c>
      <c r="P4" s="376" t="s">
        <v>127</v>
      </c>
      <c r="Q4" s="377"/>
      <c r="R4" s="376" t="s">
        <v>126</v>
      </c>
      <c r="S4" s="377"/>
      <c r="T4" s="378" t="s">
        <v>9</v>
      </c>
      <c r="U4" s="380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85"/>
      <c r="B5" s="388"/>
      <c r="C5" s="379"/>
      <c r="D5" s="240" t="s">
        <v>124</v>
      </c>
      <c r="E5" s="240" t="s">
        <v>125</v>
      </c>
      <c r="F5" s="240" t="s">
        <v>124</v>
      </c>
      <c r="G5" s="240" t="s">
        <v>125</v>
      </c>
      <c r="H5" s="379"/>
      <c r="I5" s="379"/>
      <c r="J5" s="240" t="s">
        <v>124</v>
      </c>
      <c r="K5" s="240" t="s">
        <v>125</v>
      </c>
      <c r="L5" s="240" t="s">
        <v>124</v>
      </c>
      <c r="M5" s="240" t="s">
        <v>125</v>
      </c>
      <c r="N5" s="379"/>
      <c r="O5" s="379"/>
      <c r="P5" s="240" t="s">
        <v>124</v>
      </c>
      <c r="Q5" s="240" t="s">
        <v>125</v>
      </c>
      <c r="R5" s="240" t="s">
        <v>124</v>
      </c>
      <c r="S5" s="240" t="s">
        <v>125</v>
      </c>
      <c r="T5" s="379"/>
      <c r="U5" s="382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45">
      <c r="A6" s="245">
        <v>1</v>
      </c>
      <c r="B6" s="246" t="s">
        <v>78</v>
      </c>
      <c r="C6" s="200">
        <v>83.970000000000653</v>
      </c>
      <c r="D6" s="200">
        <v>0</v>
      </c>
      <c r="E6" s="200">
        <v>47.73</v>
      </c>
      <c r="F6" s="200">
        <v>0</v>
      </c>
      <c r="G6" s="200">
        <v>124.8</v>
      </c>
      <c r="H6" s="200">
        <v>83.970000000000653</v>
      </c>
      <c r="I6" s="200">
        <v>174.82099999999994</v>
      </c>
      <c r="J6" s="200">
        <v>0.05</v>
      </c>
      <c r="K6" s="200">
        <v>44.106000000000002</v>
      </c>
      <c r="L6" s="200">
        <v>0</v>
      </c>
      <c r="M6" s="200">
        <v>0.04</v>
      </c>
      <c r="N6" s="200">
        <v>174.87099999999995</v>
      </c>
      <c r="O6" s="201">
        <v>284.1400000000001</v>
      </c>
      <c r="P6" s="200">
        <v>0</v>
      </c>
      <c r="Q6" s="200">
        <v>0.46</v>
      </c>
      <c r="R6" s="200">
        <v>0</v>
      </c>
      <c r="S6" s="200">
        <v>0</v>
      </c>
      <c r="T6" s="201">
        <v>284.1400000000001</v>
      </c>
      <c r="U6" s="201">
        <v>542.98100000000068</v>
      </c>
    </row>
    <row r="7" spans="1:54" ht="38.25" customHeight="1" x14ac:dyDescent="0.45">
      <c r="A7" s="245">
        <v>2</v>
      </c>
      <c r="B7" s="246" t="s">
        <v>79</v>
      </c>
      <c r="C7" s="200">
        <v>497.61499999999984</v>
      </c>
      <c r="D7" s="200">
        <v>0</v>
      </c>
      <c r="E7" s="200">
        <v>0.48000000000000009</v>
      </c>
      <c r="F7" s="200">
        <v>0</v>
      </c>
      <c r="G7" s="200">
        <v>0.33999999999999997</v>
      </c>
      <c r="H7" s="200">
        <v>497.61499999999984</v>
      </c>
      <c r="I7" s="200">
        <v>141.30100000000002</v>
      </c>
      <c r="J7" s="200">
        <v>1.605</v>
      </c>
      <c r="K7" s="200">
        <v>22.876000000000001</v>
      </c>
      <c r="L7" s="200">
        <v>0</v>
      </c>
      <c r="M7" s="200">
        <v>0</v>
      </c>
      <c r="N7" s="200">
        <v>142.90600000000001</v>
      </c>
      <c r="O7" s="201">
        <v>222.27000000000004</v>
      </c>
      <c r="P7" s="200">
        <v>0</v>
      </c>
      <c r="Q7" s="200">
        <v>34.629999999999995</v>
      </c>
      <c r="R7" s="200">
        <v>0</v>
      </c>
      <c r="S7" s="200">
        <v>0</v>
      </c>
      <c r="T7" s="201">
        <v>222.27000000000004</v>
      </c>
      <c r="U7" s="201">
        <v>862.79099999999994</v>
      </c>
    </row>
    <row r="8" spans="1:54" ht="38.25" customHeight="1" x14ac:dyDescent="0.45">
      <c r="A8" s="245">
        <v>3</v>
      </c>
      <c r="B8" s="246" t="s">
        <v>80</v>
      </c>
      <c r="C8" s="200">
        <v>653.9599999999997</v>
      </c>
      <c r="D8" s="200">
        <v>0</v>
      </c>
      <c r="E8" s="200">
        <v>0</v>
      </c>
      <c r="F8" s="200">
        <v>0</v>
      </c>
      <c r="G8" s="200">
        <v>90</v>
      </c>
      <c r="H8" s="200">
        <v>653.9599999999997</v>
      </c>
      <c r="I8" s="200">
        <v>214.59100000000001</v>
      </c>
      <c r="J8" s="200">
        <v>0.91500000000000004</v>
      </c>
      <c r="K8" s="200">
        <v>18.172999999999998</v>
      </c>
      <c r="L8" s="200">
        <v>0</v>
      </c>
      <c r="M8" s="200">
        <v>0</v>
      </c>
      <c r="N8" s="200">
        <v>215.506</v>
      </c>
      <c r="O8" s="201">
        <v>266.58999999999997</v>
      </c>
      <c r="P8" s="200">
        <v>0</v>
      </c>
      <c r="Q8" s="200">
        <v>125.15</v>
      </c>
      <c r="R8" s="200">
        <v>0</v>
      </c>
      <c r="S8" s="200">
        <v>0</v>
      </c>
      <c r="T8" s="201">
        <v>266.58999999999997</v>
      </c>
      <c r="U8" s="201">
        <v>1136.0559999999996</v>
      </c>
    </row>
    <row r="9" spans="1:54" s="111" customFormat="1" ht="38.25" customHeight="1" x14ac:dyDescent="0.45">
      <c r="A9" s="245">
        <v>4</v>
      </c>
      <c r="B9" s="246" t="s">
        <v>81</v>
      </c>
      <c r="C9" s="200">
        <v>0</v>
      </c>
      <c r="D9" s="200">
        <v>0</v>
      </c>
      <c r="E9" s="200">
        <v>0</v>
      </c>
      <c r="F9" s="200">
        <v>0</v>
      </c>
      <c r="G9" s="200">
        <v>0</v>
      </c>
      <c r="H9" s="200">
        <v>0</v>
      </c>
      <c r="I9" s="200">
        <v>146.58500000000009</v>
      </c>
      <c r="J9" s="200">
        <v>0.64</v>
      </c>
      <c r="K9" s="200">
        <v>5.1909999999999998</v>
      </c>
      <c r="L9" s="200">
        <v>0</v>
      </c>
      <c r="M9" s="200">
        <v>0</v>
      </c>
      <c r="N9" s="200">
        <v>147.22500000000008</v>
      </c>
      <c r="O9" s="201">
        <v>234.27999999999997</v>
      </c>
      <c r="P9" s="200">
        <v>0</v>
      </c>
      <c r="Q9" s="200">
        <v>1.1100000000000001</v>
      </c>
      <c r="R9" s="200">
        <v>0</v>
      </c>
      <c r="S9" s="200">
        <v>0</v>
      </c>
      <c r="T9" s="201">
        <v>234.27999999999997</v>
      </c>
      <c r="U9" s="201">
        <v>381.50500000000005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36" t="s">
        <v>82</v>
      </c>
      <c r="B10" s="337"/>
      <c r="C10" s="200">
        <v>1235.5450000000001</v>
      </c>
      <c r="D10" s="202">
        <v>0</v>
      </c>
      <c r="E10" s="202">
        <v>48.209999999999994</v>
      </c>
      <c r="F10" s="202">
        <v>0</v>
      </c>
      <c r="G10" s="200">
        <v>215.14000000000001</v>
      </c>
      <c r="H10" s="202">
        <v>1235.5450000000001</v>
      </c>
      <c r="I10" s="202">
        <v>677.298</v>
      </c>
      <c r="J10" s="202">
        <v>3.2100000000000004</v>
      </c>
      <c r="K10" s="202">
        <v>90.346000000000004</v>
      </c>
      <c r="L10" s="202">
        <v>0</v>
      </c>
      <c r="M10" s="202">
        <v>0.04</v>
      </c>
      <c r="N10" s="202">
        <v>680.50800000000004</v>
      </c>
      <c r="O10" s="202">
        <v>1007.2800000000001</v>
      </c>
      <c r="P10" s="202">
        <v>0</v>
      </c>
      <c r="Q10" s="200">
        <v>161.35</v>
      </c>
      <c r="R10" s="202">
        <v>0</v>
      </c>
      <c r="S10" s="200">
        <v>0</v>
      </c>
      <c r="T10" s="202">
        <v>1007.2800000000001</v>
      </c>
      <c r="U10" s="202">
        <v>2923.3330000000005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45">
      <c r="A11" s="171">
        <v>4</v>
      </c>
      <c r="B11" s="246" t="s">
        <v>83</v>
      </c>
      <c r="C11" s="200">
        <v>218.88999999999885</v>
      </c>
      <c r="D11" s="200">
        <v>0</v>
      </c>
      <c r="E11" s="200">
        <v>0</v>
      </c>
      <c r="F11" s="200">
        <v>0</v>
      </c>
      <c r="G11" s="200">
        <v>1434.6</v>
      </c>
      <c r="H11" s="200">
        <v>218.88999999999885</v>
      </c>
      <c r="I11" s="200">
        <v>89.373000000000005</v>
      </c>
      <c r="J11" s="200">
        <v>0.51</v>
      </c>
      <c r="K11" s="200">
        <v>6.4899999999999993</v>
      </c>
      <c r="L11" s="200">
        <v>0</v>
      </c>
      <c r="M11" s="200">
        <v>38.24</v>
      </c>
      <c r="N11" s="200">
        <v>89.88300000000001</v>
      </c>
      <c r="O11" s="201">
        <v>1548.02</v>
      </c>
      <c r="P11" s="200">
        <v>0</v>
      </c>
      <c r="Q11" s="200">
        <v>969.1099999999999</v>
      </c>
      <c r="R11" s="200">
        <v>0</v>
      </c>
      <c r="S11" s="200">
        <v>0</v>
      </c>
      <c r="T11" s="201">
        <v>1548.02</v>
      </c>
      <c r="U11" s="201">
        <v>1856.7929999999988</v>
      </c>
    </row>
    <row r="12" spans="1:54" ht="38.25" customHeight="1" x14ac:dyDescent="0.45">
      <c r="A12" s="171">
        <v>5</v>
      </c>
      <c r="B12" s="246" t="s">
        <v>84</v>
      </c>
      <c r="C12" s="200">
        <v>1023.7699999999998</v>
      </c>
      <c r="D12" s="200">
        <v>0</v>
      </c>
      <c r="E12" s="200">
        <v>0</v>
      </c>
      <c r="F12" s="200">
        <v>0</v>
      </c>
      <c r="G12" s="200">
        <v>0</v>
      </c>
      <c r="H12" s="200">
        <v>1023.7699999999998</v>
      </c>
      <c r="I12" s="200">
        <v>156.90400000000008</v>
      </c>
      <c r="J12" s="200">
        <v>0.76</v>
      </c>
      <c r="K12" s="200">
        <v>10.069999999999999</v>
      </c>
      <c r="L12" s="200">
        <v>0</v>
      </c>
      <c r="M12" s="200">
        <v>0.72</v>
      </c>
      <c r="N12" s="200">
        <v>157.66400000000007</v>
      </c>
      <c r="O12" s="201">
        <v>87.2</v>
      </c>
      <c r="P12" s="200">
        <v>0</v>
      </c>
      <c r="Q12" s="200">
        <v>0.67</v>
      </c>
      <c r="R12" s="200">
        <v>0</v>
      </c>
      <c r="S12" s="200">
        <v>0</v>
      </c>
      <c r="T12" s="201">
        <v>87.2</v>
      </c>
      <c r="U12" s="201">
        <v>1268.6339999999998</v>
      </c>
    </row>
    <row r="13" spans="1:54" s="111" customFormat="1" ht="38.25" customHeight="1" x14ac:dyDescent="0.45">
      <c r="A13" s="171">
        <v>6</v>
      </c>
      <c r="B13" s="246" t="s">
        <v>85</v>
      </c>
      <c r="C13" s="200">
        <v>2084.5799999999995</v>
      </c>
      <c r="D13" s="200">
        <v>0</v>
      </c>
      <c r="E13" s="200">
        <v>0.08</v>
      </c>
      <c r="F13" s="200">
        <v>0</v>
      </c>
      <c r="G13" s="200">
        <v>0</v>
      </c>
      <c r="H13" s="200">
        <v>2084.5799999999995</v>
      </c>
      <c r="I13" s="200">
        <v>208.17399999999998</v>
      </c>
      <c r="J13" s="200">
        <v>0.96</v>
      </c>
      <c r="K13" s="200">
        <v>15.280000000000001</v>
      </c>
      <c r="L13" s="200">
        <v>0</v>
      </c>
      <c r="M13" s="200">
        <v>0</v>
      </c>
      <c r="N13" s="200">
        <v>209.13399999999999</v>
      </c>
      <c r="O13" s="201">
        <v>403.58</v>
      </c>
      <c r="P13" s="200">
        <v>0</v>
      </c>
      <c r="Q13" s="200">
        <v>51.42</v>
      </c>
      <c r="R13" s="200">
        <v>0</v>
      </c>
      <c r="S13" s="200">
        <v>0</v>
      </c>
      <c r="T13" s="201">
        <v>403.58</v>
      </c>
      <c r="U13" s="201">
        <v>2697.2939999999994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36" t="s">
        <v>86</v>
      </c>
      <c r="B14" s="337"/>
      <c r="C14" s="200">
        <v>3327.239999999998</v>
      </c>
      <c r="D14" s="202">
        <v>0</v>
      </c>
      <c r="E14" s="202">
        <v>0.08</v>
      </c>
      <c r="F14" s="202">
        <v>0</v>
      </c>
      <c r="G14" s="200">
        <v>1434.6</v>
      </c>
      <c r="H14" s="202">
        <v>3327.239999999998</v>
      </c>
      <c r="I14" s="202">
        <v>454.45100000000008</v>
      </c>
      <c r="J14" s="202">
        <v>2.23</v>
      </c>
      <c r="K14" s="202">
        <v>31.84</v>
      </c>
      <c r="L14" s="202">
        <v>0</v>
      </c>
      <c r="M14" s="202">
        <v>38.96</v>
      </c>
      <c r="N14" s="202">
        <v>456.68100000000004</v>
      </c>
      <c r="O14" s="202">
        <v>2038.8</v>
      </c>
      <c r="P14" s="202">
        <v>0</v>
      </c>
      <c r="Q14" s="200">
        <v>1021.2</v>
      </c>
      <c r="R14" s="202">
        <v>0</v>
      </c>
      <c r="S14" s="200">
        <v>0</v>
      </c>
      <c r="T14" s="202">
        <v>2038.8</v>
      </c>
      <c r="U14" s="202">
        <v>5822.7209999999977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45">
      <c r="A15" s="246">
        <v>8</v>
      </c>
      <c r="B15" s="246" t="s">
        <v>88</v>
      </c>
      <c r="C15" s="200">
        <v>1306.5919999999992</v>
      </c>
      <c r="D15" s="200">
        <v>0.74</v>
      </c>
      <c r="E15" s="200">
        <v>21.889999999999993</v>
      </c>
      <c r="F15" s="200">
        <v>0</v>
      </c>
      <c r="G15" s="200">
        <v>461.17</v>
      </c>
      <c r="H15" s="200">
        <v>1307.3319999999992</v>
      </c>
      <c r="I15" s="200">
        <v>113.90000000000005</v>
      </c>
      <c r="J15" s="200">
        <v>7.0000000000000007E-2</v>
      </c>
      <c r="K15" s="200">
        <v>2.95</v>
      </c>
      <c r="L15" s="200">
        <v>0</v>
      </c>
      <c r="M15" s="200">
        <v>0</v>
      </c>
      <c r="N15" s="200">
        <v>113.97000000000004</v>
      </c>
      <c r="O15" s="201">
        <v>874.55900000000008</v>
      </c>
      <c r="P15" s="200">
        <v>0.69</v>
      </c>
      <c r="Q15" s="200">
        <v>763.85000000000014</v>
      </c>
      <c r="R15" s="200">
        <v>0</v>
      </c>
      <c r="S15" s="200">
        <v>0</v>
      </c>
      <c r="T15" s="201">
        <v>875.24900000000014</v>
      </c>
      <c r="U15" s="201">
        <v>2296.5509999999995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45">
      <c r="A16" s="246">
        <v>9</v>
      </c>
      <c r="B16" s="246" t="s">
        <v>120</v>
      </c>
      <c r="C16" s="200">
        <v>239.35399999999987</v>
      </c>
      <c r="D16" s="200">
        <v>0</v>
      </c>
      <c r="E16" s="200">
        <v>39.92</v>
      </c>
      <c r="F16" s="200">
        <v>0</v>
      </c>
      <c r="G16" s="200">
        <v>0</v>
      </c>
      <c r="H16" s="200">
        <v>239.35399999999987</v>
      </c>
      <c r="I16" s="200">
        <v>29.656999999999993</v>
      </c>
      <c r="J16" s="200">
        <v>0.04</v>
      </c>
      <c r="K16" s="200">
        <v>8.61</v>
      </c>
      <c r="L16" s="200">
        <v>0</v>
      </c>
      <c r="M16" s="200">
        <v>0.99</v>
      </c>
      <c r="N16" s="200">
        <v>29.696999999999992</v>
      </c>
      <c r="O16" s="201">
        <v>414.54100000000005</v>
      </c>
      <c r="P16" s="200">
        <v>0</v>
      </c>
      <c r="Q16" s="200">
        <v>77.23</v>
      </c>
      <c r="R16" s="200">
        <v>0</v>
      </c>
      <c r="S16" s="200">
        <v>70.959999999999994</v>
      </c>
      <c r="T16" s="201">
        <v>414.54100000000005</v>
      </c>
      <c r="U16" s="201">
        <v>683.59199999999987</v>
      </c>
    </row>
    <row r="17" spans="1:132" s="111" customFormat="1" ht="38.25" customHeight="1" x14ac:dyDescent="0.45">
      <c r="A17" s="246">
        <v>10</v>
      </c>
      <c r="B17" s="246" t="s">
        <v>87</v>
      </c>
      <c r="C17" s="200">
        <v>478.13499999999931</v>
      </c>
      <c r="D17" s="200">
        <v>0</v>
      </c>
      <c r="E17" s="200">
        <v>0</v>
      </c>
      <c r="F17" s="200">
        <v>0</v>
      </c>
      <c r="G17" s="200">
        <v>191.73</v>
      </c>
      <c r="H17" s="200">
        <v>478.13499999999931</v>
      </c>
      <c r="I17" s="200">
        <v>15.13999999999999</v>
      </c>
      <c r="J17" s="200">
        <v>0</v>
      </c>
      <c r="K17" s="200">
        <v>1.8399999999999999</v>
      </c>
      <c r="L17" s="200">
        <v>0</v>
      </c>
      <c r="M17" s="200">
        <v>3.07</v>
      </c>
      <c r="N17" s="200">
        <v>15.13999999999999</v>
      </c>
      <c r="O17" s="201">
        <v>480.83799999999997</v>
      </c>
      <c r="P17" s="200">
        <v>0</v>
      </c>
      <c r="Q17" s="200">
        <v>285.99</v>
      </c>
      <c r="R17" s="200">
        <v>0</v>
      </c>
      <c r="S17" s="200">
        <v>0.05</v>
      </c>
      <c r="T17" s="201">
        <v>480.83799999999997</v>
      </c>
      <c r="U17" s="201">
        <v>974.11299999999926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36" t="s">
        <v>89</v>
      </c>
      <c r="B18" s="337"/>
      <c r="C18" s="200">
        <v>2024.0809999999983</v>
      </c>
      <c r="D18" s="202">
        <v>0.74</v>
      </c>
      <c r="E18" s="202">
        <v>61.809999999999995</v>
      </c>
      <c r="F18" s="202">
        <v>0</v>
      </c>
      <c r="G18" s="200">
        <v>652.9</v>
      </c>
      <c r="H18" s="202">
        <v>2024.8209999999983</v>
      </c>
      <c r="I18" s="202">
        <v>158.69700000000003</v>
      </c>
      <c r="J18" s="202">
        <v>0.11000000000000001</v>
      </c>
      <c r="K18" s="202">
        <v>13.399999999999999</v>
      </c>
      <c r="L18" s="202">
        <v>0</v>
      </c>
      <c r="M18" s="202">
        <v>4.0599999999999996</v>
      </c>
      <c r="N18" s="202">
        <v>158.80700000000002</v>
      </c>
      <c r="O18" s="202">
        <v>1769.9380000000001</v>
      </c>
      <c r="P18" s="202">
        <v>0.69</v>
      </c>
      <c r="Q18" s="200">
        <v>1127.0700000000002</v>
      </c>
      <c r="R18" s="202">
        <v>0</v>
      </c>
      <c r="S18" s="200">
        <v>71.009999999999991</v>
      </c>
      <c r="T18" s="202">
        <v>1770.6280000000002</v>
      </c>
      <c r="U18" s="202">
        <v>3954.2559999999985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45">
      <c r="A19" s="246">
        <v>8</v>
      </c>
      <c r="B19" s="246" t="s">
        <v>91</v>
      </c>
      <c r="C19" s="200">
        <v>1024.4549999999992</v>
      </c>
      <c r="D19" s="200">
        <v>0</v>
      </c>
      <c r="E19" s="200">
        <v>0.91</v>
      </c>
      <c r="F19" s="200">
        <v>0</v>
      </c>
      <c r="G19" s="200">
        <v>180</v>
      </c>
      <c r="H19" s="200">
        <v>1024.4549999999992</v>
      </c>
      <c r="I19" s="200">
        <v>155.16100000000009</v>
      </c>
      <c r="J19" s="200">
        <v>0.08</v>
      </c>
      <c r="K19" s="200">
        <v>2.94</v>
      </c>
      <c r="L19" s="200">
        <v>0</v>
      </c>
      <c r="M19" s="200">
        <v>0</v>
      </c>
      <c r="N19" s="200">
        <v>155.2410000000001</v>
      </c>
      <c r="O19" s="201">
        <v>742.5709999999998</v>
      </c>
      <c r="P19" s="200">
        <v>0.15</v>
      </c>
      <c r="Q19" s="200">
        <v>400.78999999999996</v>
      </c>
      <c r="R19" s="200">
        <v>0</v>
      </c>
      <c r="S19" s="200">
        <v>0</v>
      </c>
      <c r="T19" s="201">
        <v>742.72099999999978</v>
      </c>
      <c r="U19" s="201">
        <v>1922.4169999999992</v>
      </c>
    </row>
    <row r="20" spans="1:132" ht="38.25" customHeight="1" x14ac:dyDescent="0.45">
      <c r="A20" s="246">
        <v>9</v>
      </c>
      <c r="B20" s="246" t="s">
        <v>90</v>
      </c>
      <c r="C20" s="200">
        <v>142.68999999999988</v>
      </c>
      <c r="D20" s="200">
        <v>0</v>
      </c>
      <c r="E20" s="200">
        <v>0</v>
      </c>
      <c r="F20" s="200">
        <v>0</v>
      </c>
      <c r="G20" s="200">
        <v>0</v>
      </c>
      <c r="H20" s="200">
        <v>142.68999999999988</v>
      </c>
      <c r="I20" s="200">
        <v>52.583000000000013</v>
      </c>
      <c r="J20" s="200">
        <v>0.2</v>
      </c>
      <c r="K20" s="200">
        <v>2.62</v>
      </c>
      <c r="L20" s="200">
        <v>0</v>
      </c>
      <c r="M20" s="200">
        <v>0</v>
      </c>
      <c r="N20" s="200">
        <v>52.783000000000015</v>
      </c>
      <c r="O20" s="201">
        <v>310.79999999999995</v>
      </c>
      <c r="P20" s="200">
        <v>0.1</v>
      </c>
      <c r="Q20" s="200">
        <v>44.4</v>
      </c>
      <c r="R20" s="200">
        <v>0</v>
      </c>
      <c r="S20" s="200">
        <v>0</v>
      </c>
      <c r="T20" s="201">
        <v>310.89999999999998</v>
      </c>
      <c r="U20" s="201">
        <v>506.37299999999988</v>
      </c>
    </row>
    <row r="21" spans="1:132" s="111" customFormat="1" ht="38.25" customHeight="1" x14ac:dyDescent="0.45">
      <c r="A21" s="246">
        <v>10</v>
      </c>
      <c r="B21" s="246" t="s">
        <v>92</v>
      </c>
      <c r="C21" s="200">
        <v>27.069999999999879</v>
      </c>
      <c r="D21" s="200">
        <v>0</v>
      </c>
      <c r="E21" s="200">
        <v>0</v>
      </c>
      <c r="F21" s="200">
        <v>0</v>
      </c>
      <c r="G21" s="200">
        <v>0</v>
      </c>
      <c r="H21" s="200">
        <v>27.069999999999879</v>
      </c>
      <c r="I21" s="200">
        <v>15.940000000000005</v>
      </c>
      <c r="J21" s="200">
        <v>0</v>
      </c>
      <c r="K21" s="200">
        <v>0.33999999999999997</v>
      </c>
      <c r="L21" s="200">
        <v>0</v>
      </c>
      <c r="M21" s="200">
        <v>0</v>
      </c>
      <c r="N21" s="200">
        <v>15.940000000000005</v>
      </c>
      <c r="O21" s="201">
        <v>775.89999999999986</v>
      </c>
      <c r="P21" s="200">
        <v>0.13</v>
      </c>
      <c r="Q21" s="200">
        <v>104.52000000000001</v>
      </c>
      <c r="R21" s="200">
        <v>0</v>
      </c>
      <c r="S21" s="200">
        <v>0</v>
      </c>
      <c r="T21" s="201">
        <v>776.02999999999986</v>
      </c>
      <c r="U21" s="201">
        <v>819.03999999999974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5">
      <c r="A22" s="246">
        <v>11</v>
      </c>
      <c r="B22" s="246" t="s">
        <v>93</v>
      </c>
      <c r="C22" s="200">
        <v>1131.0419999999997</v>
      </c>
      <c r="D22" s="200">
        <v>2.16</v>
      </c>
      <c r="E22" s="200">
        <v>35.239999999999995</v>
      </c>
      <c r="F22" s="200">
        <v>0</v>
      </c>
      <c r="G22" s="200">
        <v>75</v>
      </c>
      <c r="H22" s="200">
        <v>1133.2019999999998</v>
      </c>
      <c r="I22" s="200">
        <v>48.053999999999995</v>
      </c>
      <c r="J22" s="200">
        <v>2.15</v>
      </c>
      <c r="K22" s="200">
        <v>34.909999999999997</v>
      </c>
      <c r="L22" s="200">
        <v>0</v>
      </c>
      <c r="M22" s="200">
        <v>0</v>
      </c>
      <c r="N22" s="200">
        <v>50.203999999999994</v>
      </c>
      <c r="O22" s="201">
        <v>404.38499999999999</v>
      </c>
      <c r="P22" s="200">
        <v>0.45</v>
      </c>
      <c r="Q22" s="200">
        <v>237.55</v>
      </c>
      <c r="R22" s="200">
        <v>0</v>
      </c>
      <c r="S22" s="200">
        <v>0</v>
      </c>
      <c r="T22" s="201">
        <v>404.83499999999998</v>
      </c>
      <c r="U22" s="201">
        <v>1588.2409999999998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40" t="s">
        <v>94</v>
      </c>
      <c r="B23" s="340"/>
      <c r="C23" s="200">
        <v>2325.2569999999987</v>
      </c>
      <c r="D23" s="202">
        <v>2.16</v>
      </c>
      <c r="E23" s="202">
        <v>36.149999999999991</v>
      </c>
      <c r="F23" s="202">
        <v>0</v>
      </c>
      <c r="G23" s="200">
        <v>255</v>
      </c>
      <c r="H23" s="202">
        <v>2327.4169999999986</v>
      </c>
      <c r="I23" s="202">
        <v>271.73800000000006</v>
      </c>
      <c r="J23" s="202">
        <v>2.4299999999999997</v>
      </c>
      <c r="K23" s="202">
        <v>40.809999999999995</v>
      </c>
      <c r="L23" s="202">
        <v>0</v>
      </c>
      <c r="M23" s="202">
        <v>0</v>
      </c>
      <c r="N23" s="202">
        <v>274.16800000000012</v>
      </c>
      <c r="O23" s="202">
        <v>2233.6559999999995</v>
      </c>
      <c r="P23" s="202">
        <v>0.83000000000000007</v>
      </c>
      <c r="Q23" s="200">
        <v>787.26000000000022</v>
      </c>
      <c r="R23" s="202">
        <v>0</v>
      </c>
      <c r="S23" s="200">
        <v>0</v>
      </c>
      <c r="T23" s="202">
        <v>2234.4859999999994</v>
      </c>
      <c r="U23" s="202">
        <v>4836.070999999999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36" t="s">
        <v>95</v>
      </c>
      <c r="B24" s="337"/>
      <c r="C24" s="200">
        <v>8912.122999999996</v>
      </c>
      <c r="D24" s="202">
        <v>2.9000000000000004</v>
      </c>
      <c r="E24" s="202">
        <v>146.24999999999997</v>
      </c>
      <c r="F24" s="202">
        <v>0</v>
      </c>
      <c r="G24" s="200">
        <v>2557.6400000000003</v>
      </c>
      <c r="H24" s="202">
        <v>8915.0229999999938</v>
      </c>
      <c r="I24" s="202">
        <v>1562.1840000000002</v>
      </c>
      <c r="J24" s="202">
        <v>7.98</v>
      </c>
      <c r="K24" s="202">
        <v>176.39600000000002</v>
      </c>
      <c r="L24" s="202">
        <v>0</v>
      </c>
      <c r="M24" s="202">
        <v>43.06</v>
      </c>
      <c r="N24" s="202">
        <v>1570.1640000000002</v>
      </c>
      <c r="O24" s="202">
        <v>7049.6739999999991</v>
      </c>
      <c r="P24" s="202">
        <v>1.52</v>
      </c>
      <c r="Q24" s="200">
        <v>3096.88</v>
      </c>
      <c r="R24" s="202">
        <v>0</v>
      </c>
      <c r="S24" s="200">
        <v>71.009999999999991</v>
      </c>
      <c r="T24" s="202">
        <v>7051.1939999999995</v>
      </c>
      <c r="U24" s="202">
        <v>17536.380999999994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45">
      <c r="A25" s="246">
        <v>15</v>
      </c>
      <c r="B25" s="246" t="s">
        <v>96</v>
      </c>
      <c r="C25" s="200">
        <v>1211.8119999999994</v>
      </c>
      <c r="D25" s="200">
        <v>26.19</v>
      </c>
      <c r="E25" s="200">
        <v>54.36</v>
      </c>
      <c r="F25" s="200">
        <v>0</v>
      </c>
      <c r="G25" s="200">
        <v>0</v>
      </c>
      <c r="H25" s="200">
        <v>1238.0019999999995</v>
      </c>
      <c r="I25" s="200">
        <v>0.11</v>
      </c>
      <c r="J25" s="200">
        <v>0</v>
      </c>
      <c r="K25" s="200">
        <v>0.15</v>
      </c>
      <c r="L25" s="200">
        <v>0</v>
      </c>
      <c r="M25" s="200">
        <v>0.04</v>
      </c>
      <c r="N25" s="200">
        <v>0.11</v>
      </c>
      <c r="O25" s="201">
        <v>191.18</v>
      </c>
      <c r="P25" s="200">
        <v>12.55</v>
      </c>
      <c r="Q25" s="200">
        <v>74.59</v>
      </c>
      <c r="R25" s="200">
        <v>0</v>
      </c>
      <c r="S25" s="200">
        <v>0.42</v>
      </c>
      <c r="T25" s="201">
        <v>203.73000000000002</v>
      </c>
      <c r="U25" s="201">
        <v>1441.8419999999994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5">
      <c r="A26" s="246">
        <v>16</v>
      </c>
      <c r="B26" s="246" t="s">
        <v>97</v>
      </c>
      <c r="C26" s="200">
        <v>10406.166999999992</v>
      </c>
      <c r="D26" s="200">
        <v>7.99</v>
      </c>
      <c r="E26" s="200">
        <v>115.97</v>
      </c>
      <c r="F26" s="200">
        <v>0</v>
      </c>
      <c r="G26" s="200">
        <v>0</v>
      </c>
      <c r="H26" s="200">
        <v>10414.156999999992</v>
      </c>
      <c r="I26" s="200">
        <v>404.88499999999999</v>
      </c>
      <c r="J26" s="200">
        <v>3.55</v>
      </c>
      <c r="K26" s="200">
        <v>23.4</v>
      </c>
      <c r="L26" s="200">
        <v>0</v>
      </c>
      <c r="M26" s="200">
        <v>0</v>
      </c>
      <c r="N26" s="200">
        <v>408.435</v>
      </c>
      <c r="O26" s="201">
        <v>43.160000000000018</v>
      </c>
      <c r="P26" s="200">
        <v>0.36</v>
      </c>
      <c r="Q26" s="200">
        <v>13.39</v>
      </c>
      <c r="R26" s="200">
        <v>0</v>
      </c>
      <c r="S26" s="200">
        <v>45.22</v>
      </c>
      <c r="T26" s="201">
        <v>43.520000000000017</v>
      </c>
      <c r="U26" s="201">
        <v>10866.111999999992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40" t="s">
        <v>98</v>
      </c>
      <c r="B27" s="340"/>
      <c r="C27" s="200">
        <v>11617.978999999992</v>
      </c>
      <c r="D27" s="202">
        <v>34.18</v>
      </c>
      <c r="E27" s="202">
        <v>170.32999999999998</v>
      </c>
      <c r="F27" s="202">
        <v>0</v>
      </c>
      <c r="G27" s="200">
        <v>0</v>
      </c>
      <c r="H27" s="202">
        <v>11652.158999999992</v>
      </c>
      <c r="I27" s="202">
        <v>404.995</v>
      </c>
      <c r="J27" s="202">
        <v>3.55</v>
      </c>
      <c r="K27" s="202">
        <v>23.549999999999997</v>
      </c>
      <c r="L27" s="202">
        <v>0</v>
      </c>
      <c r="M27" s="202">
        <v>0.04</v>
      </c>
      <c r="N27" s="202">
        <v>408.54500000000002</v>
      </c>
      <c r="O27" s="202">
        <v>234.34000000000003</v>
      </c>
      <c r="P27" s="202">
        <v>12.91</v>
      </c>
      <c r="Q27" s="200">
        <v>87.98</v>
      </c>
      <c r="R27" s="202">
        <v>0</v>
      </c>
      <c r="S27" s="200">
        <v>45.64</v>
      </c>
      <c r="T27" s="202">
        <v>247.25000000000003</v>
      </c>
      <c r="U27" s="202">
        <v>12307.953999999991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45">
      <c r="A28" s="246">
        <v>17</v>
      </c>
      <c r="B28" s="246" t="s">
        <v>99</v>
      </c>
      <c r="C28" s="200">
        <v>4540.8360000000011</v>
      </c>
      <c r="D28" s="200">
        <v>10.202999999999999</v>
      </c>
      <c r="E28" s="200">
        <v>149.42600000000002</v>
      </c>
      <c r="F28" s="200">
        <v>0</v>
      </c>
      <c r="G28" s="200">
        <v>0</v>
      </c>
      <c r="H28" s="200">
        <v>4551.0390000000016</v>
      </c>
      <c r="I28" s="200">
        <v>184.70000000000002</v>
      </c>
      <c r="J28" s="200">
        <v>0</v>
      </c>
      <c r="K28" s="200">
        <v>113.00999999999999</v>
      </c>
      <c r="L28" s="200">
        <v>0</v>
      </c>
      <c r="M28" s="200">
        <v>0</v>
      </c>
      <c r="N28" s="200">
        <v>184.70000000000002</v>
      </c>
      <c r="O28" s="201">
        <v>517.27</v>
      </c>
      <c r="P28" s="200">
        <v>0</v>
      </c>
      <c r="Q28" s="200">
        <v>379.19</v>
      </c>
      <c r="R28" s="200">
        <v>0</v>
      </c>
      <c r="S28" s="200">
        <v>0</v>
      </c>
      <c r="T28" s="201">
        <v>517.27</v>
      </c>
      <c r="U28" s="201">
        <v>5253.0090000000018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45">
      <c r="A29" s="246">
        <v>18</v>
      </c>
      <c r="B29" s="246" t="s">
        <v>100</v>
      </c>
      <c r="C29" s="200">
        <v>6437.9220000000023</v>
      </c>
      <c r="D29" s="200">
        <v>13.07</v>
      </c>
      <c r="E29" s="200">
        <v>275.64800000000002</v>
      </c>
      <c r="F29" s="200">
        <v>0</v>
      </c>
      <c r="G29" s="200">
        <v>0</v>
      </c>
      <c r="H29" s="200">
        <v>6450.992000000002</v>
      </c>
      <c r="I29" s="200">
        <v>130.80000000000001</v>
      </c>
      <c r="J29" s="200">
        <v>0</v>
      </c>
      <c r="K29" s="200">
        <v>130.80000000000001</v>
      </c>
      <c r="L29" s="200">
        <v>0</v>
      </c>
      <c r="M29" s="200">
        <v>0</v>
      </c>
      <c r="N29" s="200">
        <v>130.80000000000001</v>
      </c>
      <c r="O29" s="201">
        <v>194.78</v>
      </c>
      <c r="P29" s="200">
        <v>0</v>
      </c>
      <c r="Q29" s="200">
        <v>194.55999999999997</v>
      </c>
      <c r="R29" s="200">
        <v>0</v>
      </c>
      <c r="S29" s="200">
        <v>0</v>
      </c>
      <c r="T29" s="201">
        <v>194.78</v>
      </c>
      <c r="U29" s="201">
        <v>6776.5720000000019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5">
      <c r="A30" s="246">
        <v>19</v>
      </c>
      <c r="B30" s="246" t="s">
        <v>101</v>
      </c>
      <c r="C30" s="200">
        <v>3121.7139999999995</v>
      </c>
      <c r="D30" s="200">
        <v>6.641</v>
      </c>
      <c r="E30" s="200">
        <v>57.672000000000004</v>
      </c>
      <c r="F30" s="200">
        <v>0</v>
      </c>
      <c r="G30" s="200">
        <v>3.38</v>
      </c>
      <c r="H30" s="200">
        <v>3128.3549999999996</v>
      </c>
      <c r="I30" s="200">
        <v>50.180000000000007</v>
      </c>
      <c r="J30" s="200">
        <v>0</v>
      </c>
      <c r="K30" s="200">
        <v>47.02</v>
      </c>
      <c r="L30" s="200">
        <v>0</v>
      </c>
      <c r="M30" s="200">
        <v>0</v>
      </c>
      <c r="N30" s="200">
        <v>50.180000000000007</v>
      </c>
      <c r="O30" s="201">
        <v>244.44</v>
      </c>
      <c r="P30" s="200">
        <v>0</v>
      </c>
      <c r="Q30" s="200">
        <v>115.96000000000001</v>
      </c>
      <c r="R30" s="200">
        <v>0</v>
      </c>
      <c r="S30" s="200">
        <v>0</v>
      </c>
      <c r="T30" s="201">
        <v>244.44</v>
      </c>
      <c r="U30" s="201">
        <v>3422.9749999999995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45">
      <c r="A31" s="246">
        <v>20</v>
      </c>
      <c r="B31" s="246" t="s">
        <v>102</v>
      </c>
      <c r="C31" s="200">
        <v>4390.03</v>
      </c>
      <c r="D31" s="200">
        <v>11.25</v>
      </c>
      <c r="E31" s="200">
        <v>45.41</v>
      </c>
      <c r="F31" s="200">
        <v>0</v>
      </c>
      <c r="G31" s="200">
        <v>12.81</v>
      </c>
      <c r="H31" s="200">
        <v>4401.28</v>
      </c>
      <c r="I31" s="200">
        <v>226.37999999999997</v>
      </c>
      <c r="J31" s="200">
        <v>0</v>
      </c>
      <c r="K31" s="200">
        <v>92.539999999999992</v>
      </c>
      <c r="L31" s="200">
        <v>0</v>
      </c>
      <c r="M31" s="200">
        <v>0</v>
      </c>
      <c r="N31" s="200">
        <v>226.37999999999997</v>
      </c>
      <c r="O31" s="201">
        <v>243.64999999999995</v>
      </c>
      <c r="P31" s="200">
        <v>0</v>
      </c>
      <c r="Q31" s="200">
        <v>0.01</v>
      </c>
      <c r="R31" s="200">
        <v>0</v>
      </c>
      <c r="S31" s="200">
        <v>27.41</v>
      </c>
      <c r="T31" s="201">
        <v>243.64999999999995</v>
      </c>
      <c r="U31" s="201">
        <v>4871.3099999999995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40" t="s">
        <v>99</v>
      </c>
      <c r="B32" s="340"/>
      <c r="C32" s="200">
        <v>18490.502000000004</v>
      </c>
      <c r="D32" s="202">
        <v>41.164000000000001</v>
      </c>
      <c r="E32" s="202">
        <v>528.15600000000006</v>
      </c>
      <c r="F32" s="202">
        <v>0</v>
      </c>
      <c r="G32" s="200">
        <v>16.190000000000001</v>
      </c>
      <c r="H32" s="202">
        <v>18531.666000000001</v>
      </c>
      <c r="I32" s="202">
        <v>592.05999999999995</v>
      </c>
      <c r="J32" s="202">
        <v>0</v>
      </c>
      <c r="K32" s="202">
        <v>383.37</v>
      </c>
      <c r="L32" s="202">
        <v>0</v>
      </c>
      <c r="M32" s="202">
        <v>0</v>
      </c>
      <c r="N32" s="202">
        <v>592.05999999999995</v>
      </c>
      <c r="O32" s="202">
        <v>1200.1399999999999</v>
      </c>
      <c r="P32" s="202">
        <v>0</v>
      </c>
      <c r="Q32" s="200">
        <v>689.72000000000014</v>
      </c>
      <c r="R32" s="202">
        <v>0</v>
      </c>
      <c r="S32" s="200">
        <v>27.41</v>
      </c>
      <c r="T32" s="202">
        <v>1200.1399999999999</v>
      </c>
      <c r="U32" s="202">
        <v>20323.866000000002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45">
      <c r="A33" s="246">
        <v>21</v>
      </c>
      <c r="B33" s="246" t="s">
        <v>103</v>
      </c>
      <c r="C33" s="200">
        <v>6101.7100000000019</v>
      </c>
      <c r="D33" s="200">
        <v>26.29</v>
      </c>
      <c r="E33" s="200">
        <v>261.89000000000004</v>
      </c>
      <c r="F33" s="200">
        <v>0</v>
      </c>
      <c r="G33" s="200">
        <v>0</v>
      </c>
      <c r="H33" s="200">
        <v>6128.0000000000018</v>
      </c>
      <c r="I33" s="200">
        <v>2</v>
      </c>
      <c r="J33" s="200">
        <v>0</v>
      </c>
      <c r="K33" s="200">
        <v>2</v>
      </c>
      <c r="L33" s="200">
        <v>0</v>
      </c>
      <c r="M33" s="200">
        <v>0</v>
      </c>
      <c r="N33" s="200">
        <v>2</v>
      </c>
      <c r="O33" s="201">
        <v>38.700000000000003</v>
      </c>
      <c r="P33" s="200">
        <v>0</v>
      </c>
      <c r="Q33" s="200">
        <v>38.700000000000003</v>
      </c>
      <c r="R33" s="200">
        <v>0</v>
      </c>
      <c r="S33" s="200">
        <v>0</v>
      </c>
      <c r="T33" s="201">
        <v>38.700000000000003</v>
      </c>
      <c r="U33" s="201">
        <v>6168.7000000000016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45">
      <c r="A34" s="246">
        <v>22</v>
      </c>
      <c r="B34" s="246" t="s">
        <v>104</v>
      </c>
      <c r="C34" s="200">
        <v>4846.1550000000016</v>
      </c>
      <c r="D34" s="200">
        <v>63.61</v>
      </c>
      <c r="E34" s="200">
        <v>298.5</v>
      </c>
      <c r="F34" s="200">
        <v>0</v>
      </c>
      <c r="G34" s="200">
        <v>13.64</v>
      </c>
      <c r="H34" s="200">
        <v>4909.7650000000012</v>
      </c>
      <c r="I34" s="200">
        <v>0.1</v>
      </c>
      <c r="J34" s="200">
        <v>0</v>
      </c>
      <c r="K34" s="200">
        <v>0</v>
      </c>
      <c r="L34" s="200">
        <v>0</v>
      </c>
      <c r="M34" s="200">
        <v>0</v>
      </c>
      <c r="N34" s="200">
        <v>0.1</v>
      </c>
      <c r="O34" s="201">
        <v>125.47000000000001</v>
      </c>
      <c r="P34" s="200">
        <v>0</v>
      </c>
      <c r="Q34" s="200">
        <v>109.04</v>
      </c>
      <c r="R34" s="200">
        <v>0</v>
      </c>
      <c r="S34" s="200">
        <v>0</v>
      </c>
      <c r="T34" s="201">
        <v>125.47000000000001</v>
      </c>
      <c r="U34" s="201">
        <v>5035.3350000000019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5">
      <c r="A35" s="246">
        <v>23</v>
      </c>
      <c r="B35" s="246" t="s">
        <v>105</v>
      </c>
      <c r="C35" s="200">
        <v>19424.840000000004</v>
      </c>
      <c r="D35" s="200">
        <v>44.18</v>
      </c>
      <c r="E35" s="200">
        <v>102.15</v>
      </c>
      <c r="F35" s="200">
        <v>0</v>
      </c>
      <c r="G35" s="200">
        <v>0</v>
      </c>
      <c r="H35" s="200">
        <v>19469.020000000004</v>
      </c>
      <c r="I35" s="200">
        <v>8.5</v>
      </c>
      <c r="J35" s="200">
        <v>0</v>
      </c>
      <c r="K35" s="200">
        <v>0</v>
      </c>
      <c r="L35" s="200">
        <v>0</v>
      </c>
      <c r="M35" s="200">
        <v>0</v>
      </c>
      <c r="N35" s="200">
        <v>8.5</v>
      </c>
      <c r="O35" s="201">
        <v>72.39</v>
      </c>
      <c r="P35" s="200">
        <v>0</v>
      </c>
      <c r="Q35" s="200">
        <v>72.39</v>
      </c>
      <c r="R35" s="200">
        <v>0</v>
      </c>
      <c r="S35" s="200">
        <v>0</v>
      </c>
      <c r="T35" s="201">
        <v>72.39</v>
      </c>
      <c r="U35" s="201">
        <v>19549.910000000003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5">
      <c r="A36" s="246">
        <v>24</v>
      </c>
      <c r="B36" s="246" t="s">
        <v>106</v>
      </c>
      <c r="C36" s="200">
        <v>7024.24</v>
      </c>
      <c r="D36" s="200">
        <v>0.72</v>
      </c>
      <c r="E36" s="200">
        <v>17.36</v>
      </c>
      <c r="F36" s="200">
        <v>0</v>
      </c>
      <c r="G36" s="200">
        <v>0</v>
      </c>
      <c r="H36" s="200">
        <v>7024.96</v>
      </c>
      <c r="I36" s="200">
        <v>0</v>
      </c>
      <c r="J36" s="200">
        <v>0</v>
      </c>
      <c r="K36" s="200">
        <v>0</v>
      </c>
      <c r="L36" s="200">
        <v>0</v>
      </c>
      <c r="M36" s="200">
        <v>0</v>
      </c>
      <c r="N36" s="200">
        <v>0</v>
      </c>
      <c r="O36" s="201">
        <v>3.1</v>
      </c>
      <c r="P36" s="200">
        <v>0</v>
      </c>
      <c r="Q36" s="200">
        <v>0</v>
      </c>
      <c r="R36" s="200">
        <v>0</v>
      </c>
      <c r="S36" s="200">
        <v>0</v>
      </c>
      <c r="T36" s="201">
        <v>3.1</v>
      </c>
      <c r="U36" s="201">
        <v>7028.06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40" t="s">
        <v>107</v>
      </c>
      <c r="B37" s="340"/>
      <c r="C37" s="200">
        <v>37396.945000000007</v>
      </c>
      <c r="D37" s="202">
        <v>134.80000000000001</v>
      </c>
      <c r="E37" s="202">
        <v>679.90000000000009</v>
      </c>
      <c r="F37" s="202">
        <v>0</v>
      </c>
      <c r="G37" s="200">
        <v>13.64</v>
      </c>
      <c r="H37" s="202">
        <v>37531.74500000001</v>
      </c>
      <c r="I37" s="202">
        <v>10.6</v>
      </c>
      <c r="J37" s="202">
        <v>0</v>
      </c>
      <c r="K37" s="202">
        <v>2</v>
      </c>
      <c r="L37" s="202">
        <v>0</v>
      </c>
      <c r="M37" s="202">
        <v>0</v>
      </c>
      <c r="N37" s="202">
        <v>10.6</v>
      </c>
      <c r="O37" s="202">
        <v>239.66</v>
      </c>
      <c r="P37" s="202">
        <v>0</v>
      </c>
      <c r="Q37" s="200">
        <v>220.13</v>
      </c>
      <c r="R37" s="202">
        <v>0</v>
      </c>
      <c r="S37" s="200">
        <v>0</v>
      </c>
      <c r="T37" s="202">
        <v>239.66</v>
      </c>
      <c r="U37" s="202">
        <v>37782.005000000005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40" t="s">
        <v>108</v>
      </c>
      <c r="B38" s="340"/>
      <c r="C38" s="200">
        <v>67505.426000000007</v>
      </c>
      <c r="D38" s="202">
        <v>210.14400000000001</v>
      </c>
      <c r="E38" s="202">
        <v>1378.386</v>
      </c>
      <c r="F38" s="202">
        <v>0</v>
      </c>
      <c r="G38" s="200">
        <v>29.830000000000002</v>
      </c>
      <c r="H38" s="202">
        <v>67715.570000000007</v>
      </c>
      <c r="I38" s="202">
        <v>1007.655</v>
      </c>
      <c r="J38" s="202">
        <v>3.55</v>
      </c>
      <c r="K38" s="202">
        <v>408.92</v>
      </c>
      <c r="L38" s="202">
        <v>0</v>
      </c>
      <c r="M38" s="202">
        <v>0.04</v>
      </c>
      <c r="N38" s="202">
        <v>1011.2049999999999</v>
      </c>
      <c r="O38" s="202">
        <v>1674.1399999999999</v>
      </c>
      <c r="P38" s="202">
        <v>12.91</v>
      </c>
      <c r="Q38" s="200">
        <v>997.82999999999981</v>
      </c>
      <c r="R38" s="202">
        <v>0</v>
      </c>
      <c r="S38" s="200">
        <v>73.05</v>
      </c>
      <c r="T38" s="202">
        <v>1687.05</v>
      </c>
      <c r="U38" s="202">
        <v>70413.824999999997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45">
      <c r="A39" s="246">
        <v>25</v>
      </c>
      <c r="B39" s="246" t="s">
        <v>109</v>
      </c>
      <c r="C39" s="200">
        <v>13900.558000000003</v>
      </c>
      <c r="D39" s="200">
        <v>8.69</v>
      </c>
      <c r="E39" s="200">
        <v>124.39999999999998</v>
      </c>
      <c r="F39" s="200">
        <v>0</v>
      </c>
      <c r="G39" s="200">
        <v>0.24</v>
      </c>
      <c r="H39" s="200">
        <v>13909.248000000003</v>
      </c>
      <c r="I39" s="200">
        <v>226.8</v>
      </c>
      <c r="J39" s="200">
        <v>0</v>
      </c>
      <c r="K39" s="200">
        <v>226.8</v>
      </c>
      <c r="L39" s="200">
        <v>0</v>
      </c>
      <c r="M39" s="200">
        <v>0</v>
      </c>
      <c r="N39" s="200">
        <v>226.8</v>
      </c>
      <c r="O39" s="201">
        <v>75.02000000000001</v>
      </c>
      <c r="P39" s="200">
        <v>0</v>
      </c>
      <c r="Q39" s="200">
        <v>75.02000000000001</v>
      </c>
      <c r="R39" s="200">
        <v>0</v>
      </c>
      <c r="S39" s="200">
        <v>0</v>
      </c>
      <c r="T39" s="201">
        <v>75.02000000000001</v>
      </c>
      <c r="U39" s="201">
        <v>14211.068000000003</v>
      </c>
    </row>
    <row r="40" spans="1:132" ht="38.25" customHeight="1" x14ac:dyDescent="0.45">
      <c r="A40" s="246">
        <v>26</v>
      </c>
      <c r="B40" s="246" t="s">
        <v>110</v>
      </c>
      <c r="C40" s="200">
        <v>10688.755999999994</v>
      </c>
      <c r="D40" s="200">
        <v>3.48</v>
      </c>
      <c r="E40" s="200">
        <v>582.52</v>
      </c>
      <c r="F40" s="200">
        <v>0</v>
      </c>
      <c r="G40" s="200">
        <v>0</v>
      </c>
      <c r="H40" s="200">
        <v>10692.235999999994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89.580000000000013</v>
      </c>
      <c r="P40" s="200">
        <v>0</v>
      </c>
      <c r="Q40" s="200">
        <v>89.580000000000013</v>
      </c>
      <c r="R40" s="200">
        <v>0</v>
      </c>
      <c r="S40" s="200">
        <v>0</v>
      </c>
      <c r="T40" s="201">
        <v>89.580000000000013</v>
      </c>
      <c r="U40" s="201">
        <v>10781.815999999993</v>
      </c>
    </row>
    <row r="41" spans="1:132" s="111" customFormat="1" ht="38.25" customHeight="1" x14ac:dyDescent="0.45">
      <c r="A41" s="246">
        <v>27</v>
      </c>
      <c r="B41" s="246" t="s">
        <v>111</v>
      </c>
      <c r="C41" s="200">
        <v>23987.464000000004</v>
      </c>
      <c r="D41" s="200">
        <v>92.77</v>
      </c>
      <c r="E41" s="200">
        <v>206.32</v>
      </c>
      <c r="F41" s="200">
        <v>0</v>
      </c>
      <c r="G41" s="200">
        <v>0</v>
      </c>
      <c r="H41" s="200">
        <v>24080.234000000004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38.47</v>
      </c>
      <c r="P41" s="200">
        <v>0</v>
      </c>
      <c r="Q41" s="200">
        <v>38.47</v>
      </c>
      <c r="R41" s="200">
        <v>0</v>
      </c>
      <c r="S41" s="200">
        <v>0</v>
      </c>
      <c r="T41" s="201">
        <v>38.47</v>
      </c>
      <c r="U41" s="201">
        <v>24118.704000000005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45">
      <c r="A42" s="246">
        <v>28</v>
      </c>
      <c r="B42" s="246" t="s">
        <v>112</v>
      </c>
      <c r="C42" s="200">
        <v>2468.0030000000002</v>
      </c>
      <c r="D42" s="200">
        <v>12</v>
      </c>
      <c r="E42" s="200">
        <v>193.54</v>
      </c>
      <c r="F42" s="200">
        <v>0</v>
      </c>
      <c r="G42" s="200">
        <v>0</v>
      </c>
      <c r="H42" s="200">
        <v>2480.0030000000002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146.49</v>
      </c>
      <c r="P42" s="200">
        <v>0</v>
      </c>
      <c r="Q42" s="200">
        <v>146.49</v>
      </c>
      <c r="R42" s="200">
        <v>0</v>
      </c>
      <c r="S42" s="200">
        <v>0</v>
      </c>
      <c r="T42" s="201">
        <v>146.49</v>
      </c>
      <c r="U42" s="201">
        <v>2626.4930000000004</v>
      </c>
    </row>
    <row r="43" spans="1:132" s="111" customFormat="1" ht="38.25" customHeight="1" x14ac:dyDescent="0.4">
      <c r="A43" s="340" t="s">
        <v>109</v>
      </c>
      <c r="B43" s="340"/>
      <c r="C43" s="200">
        <v>51044.781000000003</v>
      </c>
      <c r="D43" s="202">
        <v>116.94</v>
      </c>
      <c r="E43" s="202">
        <v>1106.78</v>
      </c>
      <c r="F43" s="202">
        <v>0</v>
      </c>
      <c r="G43" s="200">
        <v>0.24</v>
      </c>
      <c r="H43" s="202">
        <v>51161.720999999998</v>
      </c>
      <c r="I43" s="202">
        <v>226.8</v>
      </c>
      <c r="J43" s="202">
        <v>0</v>
      </c>
      <c r="K43" s="202">
        <v>226.8</v>
      </c>
      <c r="L43" s="202">
        <v>0</v>
      </c>
      <c r="M43" s="202">
        <v>0</v>
      </c>
      <c r="N43" s="202">
        <v>226.8</v>
      </c>
      <c r="O43" s="202">
        <v>349.56000000000006</v>
      </c>
      <c r="P43" s="202">
        <v>0</v>
      </c>
      <c r="Q43" s="200">
        <v>349.56</v>
      </c>
      <c r="R43" s="202">
        <v>0</v>
      </c>
      <c r="S43" s="200">
        <v>0</v>
      </c>
      <c r="T43" s="202">
        <v>349.56000000000006</v>
      </c>
      <c r="U43" s="202">
        <v>51738.081000000006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45">
      <c r="A44" s="246">
        <v>29</v>
      </c>
      <c r="B44" s="246" t="s">
        <v>113</v>
      </c>
      <c r="C44" s="200">
        <v>14118.045</v>
      </c>
      <c r="D44" s="200">
        <v>7.62</v>
      </c>
      <c r="E44" s="200">
        <v>171.61500000000001</v>
      </c>
      <c r="F44" s="200">
        <v>0</v>
      </c>
      <c r="G44" s="200">
        <v>0</v>
      </c>
      <c r="H44" s="200">
        <v>14125.665000000001</v>
      </c>
      <c r="I44" s="200">
        <v>6.67</v>
      </c>
      <c r="J44" s="200">
        <v>0</v>
      </c>
      <c r="K44" s="200">
        <v>0.04</v>
      </c>
      <c r="L44" s="200">
        <v>0</v>
      </c>
      <c r="M44" s="200">
        <v>0</v>
      </c>
      <c r="N44" s="200">
        <v>6.67</v>
      </c>
      <c r="O44" s="201">
        <v>105.87000000000002</v>
      </c>
      <c r="P44" s="200">
        <v>0</v>
      </c>
      <c r="Q44" s="200">
        <v>75.7</v>
      </c>
      <c r="R44" s="200">
        <v>0</v>
      </c>
      <c r="S44" s="200">
        <v>0</v>
      </c>
      <c r="T44" s="201">
        <v>105.87000000000002</v>
      </c>
      <c r="U44" s="201">
        <v>14238.205000000002</v>
      </c>
    </row>
    <row r="45" spans="1:132" ht="38.25" customHeight="1" x14ac:dyDescent="0.45">
      <c r="A45" s="246">
        <v>30</v>
      </c>
      <c r="B45" s="246" t="s">
        <v>114</v>
      </c>
      <c r="C45" s="200">
        <v>7386.6849999999986</v>
      </c>
      <c r="D45" s="200">
        <v>26.37</v>
      </c>
      <c r="E45" s="200">
        <v>147.72499999999999</v>
      </c>
      <c r="F45" s="200">
        <v>0</v>
      </c>
      <c r="G45" s="200">
        <v>0.03</v>
      </c>
      <c r="H45" s="200">
        <v>7413.0549999999985</v>
      </c>
      <c r="I45" s="200">
        <v>0</v>
      </c>
      <c r="J45" s="200">
        <v>0</v>
      </c>
      <c r="K45" s="200">
        <v>0</v>
      </c>
      <c r="L45" s="200">
        <v>0</v>
      </c>
      <c r="M45" s="200">
        <v>0</v>
      </c>
      <c r="N45" s="200">
        <v>0</v>
      </c>
      <c r="O45" s="201">
        <v>7.5900000000000007</v>
      </c>
      <c r="P45" s="200">
        <v>0</v>
      </c>
      <c r="Q45" s="200">
        <v>0</v>
      </c>
      <c r="R45" s="200">
        <v>0</v>
      </c>
      <c r="S45" s="200">
        <v>0.31</v>
      </c>
      <c r="T45" s="201">
        <v>7.5900000000000007</v>
      </c>
      <c r="U45" s="201">
        <v>7420.6449999999986</v>
      </c>
    </row>
    <row r="46" spans="1:132" s="111" customFormat="1" ht="38.25" customHeight="1" x14ac:dyDescent="0.45">
      <c r="A46" s="246">
        <v>31</v>
      </c>
      <c r="B46" s="246" t="s">
        <v>115</v>
      </c>
      <c r="C46" s="200">
        <v>12303.770000000004</v>
      </c>
      <c r="D46" s="200">
        <v>0.27</v>
      </c>
      <c r="E46" s="200">
        <v>10.779999999999998</v>
      </c>
      <c r="F46" s="200">
        <v>0</v>
      </c>
      <c r="G46" s="200">
        <v>0</v>
      </c>
      <c r="H46" s="200">
        <v>12304.040000000005</v>
      </c>
      <c r="I46" s="200">
        <v>1.2999999999999998</v>
      </c>
      <c r="J46" s="200">
        <v>0</v>
      </c>
      <c r="K46" s="200">
        <v>0</v>
      </c>
      <c r="L46" s="200">
        <v>0</v>
      </c>
      <c r="M46" s="200">
        <v>0</v>
      </c>
      <c r="N46" s="200">
        <v>1.2999999999999998</v>
      </c>
      <c r="O46" s="201">
        <v>86.18</v>
      </c>
      <c r="P46" s="200">
        <v>0</v>
      </c>
      <c r="Q46" s="200">
        <v>0</v>
      </c>
      <c r="R46" s="200">
        <v>0</v>
      </c>
      <c r="S46" s="200">
        <v>0.1</v>
      </c>
      <c r="T46" s="201">
        <v>86.18</v>
      </c>
      <c r="U46" s="201">
        <v>12391.520000000004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5">
      <c r="A47" s="246">
        <v>32</v>
      </c>
      <c r="B47" s="246" t="s">
        <v>116</v>
      </c>
      <c r="C47" s="200">
        <v>11106.712000000009</v>
      </c>
      <c r="D47" s="200">
        <v>0.5</v>
      </c>
      <c r="E47" s="200">
        <v>17.02</v>
      </c>
      <c r="F47" s="200">
        <v>0</v>
      </c>
      <c r="G47" s="200">
        <v>0</v>
      </c>
      <c r="H47" s="200">
        <v>11107.212000000009</v>
      </c>
      <c r="I47" s="200">
        <v>0</v>
      </c>
      <c r="J47" s="200">
        <v>0</v>
      </c>
      <c r="K47" s="200">
        <v>0</v>
      </c>
      <c r="L47" s="200">
        <v>0</v>
      </c>
      <c r="M47" s="200">
        <v>0</v>
      </c>
      <c r="N47" s="200">
        <v>0</v>
      </c>
      <c r="O47" s="201">
        <v>30.53</v>
      </c>
      <c r="P47" s="200">
        <v>0</v>
      </c>
      <c r="Q47" s="200">
        <v>0.53</v>
      </c>
      <c r="R47" s="200">
        <v>0</v>
      </c>
      <c r="S47" s="200">
        <v>0</v>
      </c>
      <c r="T47" s="201">
        <v>30.53</v>
      </c>
      <c r="U47" s="201">
        <v>11137.742000000009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40" t="s">
        <v>117</v>
      </c>
      <c r="B48" s="340"/>
      <c r="C48" s="200">
        <v>44915.212000000007</v>
      </c>
      <c r="D48" s="202">
        <v>34.760000000000005</v>
      </c>
      <c r="E48" s="202">
        <v>347.14</v>
      </c>
      <c r="F48" s="202">
        <v>0</v>
      </c>
      <c r="G48" s="200">
        <v>0.03</v>
      </c>
      <c r="H48" s="202">
        <v>44949.972000000016</v>
      </c>
      <c r="I48" s="202">
        <v>7.97</v>
      </c>
      <c r="J48" s="202">
        <v>0</v>
      </c>
      <c r="K48" s="202">
        <v>0.04</v>
      </c>
      <c r="L48" s="202">
        <v>0</v>
      </c>
      <c r="M48" s="202">
        <v>0</v>
      </c>
      <c r="N48" s="202">
        <v>7.97</v>
      </c>
      <c r="O48" s="202">
        <v>230.17000000000004</v>
      </c>
      <c r="P48" s="202">
        <v>0</v>
      </c>
      <c r="Q48" s="200">
        <v>76.23</v>
      </c>
      <c r="R48" s="202">
        <v>0</v>
      </c>
      <c r="S48" s="200">
        <v>0.41000000000000003</v>
      </c>
      <c r="T48" s="202">
        <v>230.17000000000004</v>
      </c>
      <c r="U48" s="202">
        <v>45188.112000000008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40" t="s">
        <v>118</v>
      </c>
      <c r="B49" s="340"/>
      <c r="C49" s="200">
        <v>95959.993000000017</v>
      </c>
      <c r="D49" s="202">
        <v>151.69999999999999</v>
      </c>
      <c r="E49" s="202">
        <v>1453.92</v>
      </c>
      <c r="F49" s="202">
        <v>0</v>
      </c>
      <c r="G49" s="200">
        <v>0.27</v>
      </c>
      <c r="H49" s="202">
        <v>96111.693000000014</v>
      </c>
      <c r="I49" s="202">
        <v>234.77</v>
      </c>
      <c r="J49" s="202">
        <v>0</v>
      </c>
      <c r="K49" s="202">
        <v>226.84</v>
      </c>
      <c r="L49" s="202">
        <v>0</v>
      </c>
      <c r="M49" s="202">
        <v>0</v>
      </c>
      <c r="N49" s="202">
        <v>234.77</v>
      </c>
      <c r="O49" s="202">
        <v>579.73000000000013</v>
      </c>
      <c r="P49" s="202">
        <v>0</v>
      </c>
      <c r="Q49" s="200">
        <v>425.79</v>
      </c>
      <c r="R49" s="202">
        <v>0</v>
      </c>
      <c r="S49" s="200">
        <v>0.41000000000000003</v>
      </c>
      <c r="T49" s="202">
        <v>579.73000000000013</v>
      </c>
      <c r="U49" s="202">
        <v>96926.193000000014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40" t="s">
        <v>119</v>
      </c>
      <c r="B50" s="340"/>
      <c r="C50" s="200">
        <v>172377.54200000002</v>
      </c>
      <c r="D50" s="202">
        <v>364.74399999999997</v>
      </c>
      <c r="E50" s="202">
        <v>2978.556</v>
      </c>
      <c r="F50" s="202">
        <v>0</v>
      </c>
      <c r="G50" s="200">
        <v>2587.7400000000002</v>
      </c>
      <c r="H50" s="202">
        <v>172742.28600000002</v>
      </c>
      <c r="I50" s="202">
        <v>2804.6090000000004</v>
      </c>
      <c r="J50" s="202">
        <v>11.53</v>
      </c>
      <c r="K50" s="202">
        <v>812.15599999999995</v>
      </c>
      <c r="L50" s="202">
        <v>0</v>
      </c>
      <c r="M50" s="202">
        <v>43.1</v>
      </c>
      <c r="N50" s="202">
        <v>2816.1390000000001</v>
      </c>
      <c r="O50" s="202">
        <v>9303.5439999999981</v>
      </c>
      <c r="P50" s="202">
        <v>14.43</v>
      </c>
      <c r="Q50" s="200">
        <v>4520.5000000000009</v>
      </c>
      <c r="R50" s="202">
        <v>0</v>
      </c>
      <c r="S50" s="200">
        <v>144.47</v>
      </c>
      <c r="T50" s="202">
        <v>9317.9740000000002</v>
      </c>
      <c r="U50" s="202">
        <v>184876.399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5" customFormat="1" ht="24.75" hidden="1" customHeight="1" x14ac:dyDescent="0.4">
      <c r="B51" s="300"/>
      <c r="C51" s="309"/>
      <c r="D51" s="309"/>
      <c r="E51" s="309"/>
      <c r="F51" s="309"/>
      <c r="G51" s="309"/>
      <c r="H51" s="118"/>
      <c r="I51" s="300"/>
      <c r="J51" s="300"/>
      <c r="K51" s="300"/>
      <c r="L51" s="300"/>
      <c r="M51" s="300"/>
      <c r="N51" s="300"/>
      <c r="R51" s="300"/>
      <c r="U51" s="300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</row>
    <row r="52" spans="1:54" s="115" customFormat="1" ht="30" hidden="1" customHeight="1" x14ac:dyDescent="0.35">
      <c r="B52" s="300"/>
      <c r="C52" s="309"/>
      <c r="D52" s="309"/>
      <c r="E52" s="309"/>
      <c r="F52" s="309"/>
      <c r="G52" s="309"/>
      <c r="H52" s="119"/>
      <c r="I52" s="300"/>
      <c r="J52" s="300"/>
      <c r="K52" s="300"/>
      <c r="L52" s="300"/>
      <c r="M52" s="300"/>
      <c r="N52" s="300"/>
      <c r="R52" s="300"/>
      <c r="T52" s="300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ht="33" hidden="1" customHeight="1" x14ac:dyDescent="0.5">
      <c r="C53" s="309"/>
      <c r="D53" s="309"/>
      <c r="E53" s="309"/>
      <c r="F53" s="309"/>
      <c r="G53" s="309"/>
      <c r="H53" s="119"/>
      <c r="I53" s="121"/>
      <c r="J53" s="300"/>
      <c r="K53" s="119"/>
      <c r="L53" s="119"/>
      <c r="M53" s="142"/>
      <c r="N53" s="119"/>
      <c r="P53" s="115"/>
      <c r="Q53" s="122"/>
      <c r="U53" s="122"/>
    </row>
    <row r="54" spans="1:54" ht="33" hidden="1" customHeight="1" x14ac:dyDescent="0.5">
      <c r="C54" s="120"/>
      <c r="D54" s="300"/>
      <c r="E54" s="300"/>
      <c r="F54" s="300"/>
      <c r="G54" s="300"/>
      <c r="H54" s="119"/>
      <c r="I54" s="121"/>
      <c r="J54" s="300"/>
      <c r="K54" s="119"/>
      <c r="L54" s="119"/>
      <c r="M54" s="143"/>
      <c r="N54" s="119"/>
      <c r="P54" s="115"/>
      <c r="Q54" s="122"/>
      <c r="U54" s="122"/>
    </row>
    <row r="55" spans="1:54" ht="33" hidden="1" customHeight="1" x14ac:dyDescent="0.5">
      <c r="C55" s="120"/>
      <c r="D55" s="300"/>
      <c r="E55" s="300"/>
      <c r="F55" s="300"/>
      <c r="G55" s="300"/>
      <c r="H55" s="119"/>
      <c r="I55" s="121"/>
      <c r="J55" s="300"/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54" s="152" customFormat="1" ht="37.5" hidden="1" customHeight="1" x14ac:dyDescent="0.45">
      <c r="B56" s="314" t="s">
        <v>57</v>
      </c>
      <c r="C56" s="314"/>
      <c r="D56" s="314"/>
      <c r="E56" s="314"/>
      <c r="F56" s="314"/>
      <c r="G56" s="153"/>
      <c r="H56" s="154"/>
      <c r="I56" s="155"/>
      <c r="J56" s="315"/>
      <c r="K56" s="313"/>
      <c r="L56" s="313"/>
      <c r="M56" s="169" t="e">
        <f>#REF!+'dec-2021'!J53</f>
        <v>#REF!</v>
      </c>
      <c r="N56" s="154"/>
      <c r="O56" s="154"/>
      <c r="P56" s="302"/>
      <c r="Q56" s="314" t="s">
        <v>58</v>
      </c>
      <c r="R56" s="314"/>
      <c r="S56" s="314"/>
      <c r="T56" s="314"/>
      <c r="U56" s="31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</row>
    <row r="57" spans="1:54" s="152" customFormat="1" ht="37.5" hidden="1" customHeight="1" x14ac:dyDescent="0.45">
      <c r="B57" s="314" t="s">
        <v>59</v>
      </c>
      <c r="C57" s="314"/>
      <c r="D57" s="314"/>
      <c r="E57" s="314"/>
      <c r="F57" s="314"/>
      <c r="G57" s="154"/>
      <c r="H57" s="153"/>
      <c r="I57" s="156"/>
      <c r="J57" s="157"/>
      <c r="K57" s="303"/>
      <c r="L57" s="157"/>
      <c r="M57" s="154"/>
      <c r="N57" s="153"/>
      <c r="O57" s="154"/>
      <c r="P57" s="302"/>
      <c r="Q57" s="314" t="s">
        <v>59</v>
      </c>
      <c r="R57" s="314"/>
      <c r="S57" s="314"/>
      <c r="T57" s="314"/>
      <c r="U57" s="31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I58" s="158"/>
      <c r="J58" s="313" t="s">
        <v>61</v>
      </c>
      <c r="K58" s="313"/>
      <c r="L58" s="313"/>
      <c r="M58" s="159" t="e">
        <f>#REF!+'dec-2021'!J53</f>
        <v>#REF!</v>
      </c>
      <c r="P58" s="160"/>
      <c r="Q58" s="160"/>
      <c r="R58" s="160"/>
      <c r="S58" s="161"/>
      <c r="T58" s="160"/>
      <c r="U58" s="160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G59" s="162"/>
      <c r="H59" s="159" t="e">
        <f>#REF!+'dec-2021'!J53</f>
        <v>#REF!</v>
      </c>
      <c r="I59" s="158"/>
      <c r="J59" s="313" t="s">
        <v>62</v>
      </c>
      <c r="K59" s="313"/>
      <c r="L59" s="313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hidden="1" x14ac:dyDescent="0.35"/>
    <row r="61" spans="1:54" hidden="1" x14ac:dyDescent="0.35">
      <c r="H61" s="130"/>
      <c r="I61" s="131"/>
      <c r="J61" s="130"/>
    </row>
    <row r="62" spans="1:54" hidden="1" x14ac:dyDescent="0.35">
      <c r="H62" s="130"/>
      <c r="I62" s="131"/>
      <c r="J62" s="130"/>
    </row>
    <row r="63" spans="1:54" hidden="1" x14ac:dyDescent="0.35">
      <c r="H63" s="125">
        <f>'[2]nov 17'!J53+'[2]dec 17'!J51</f>
        <v>98988.2883</v>
      </c>
      <c r="I63" s="131"/>
      <c r="J63" s="130"/>
    </row>
    <row r="64" spans="1:54" x14ac:dyDescent="0.35">
      <c r="C64" s="122"/>
      <c r="D64" s="123"/>
      <c r="E64" s="123"/>
      <c r="F64" s="123"/>
      <c r="G64" s="123"/>
      <c r="H64" s="299"/>
      <c r="I64" s="299"/>
      <c r="J64" s="299"/>
      <c r="K64" s="123"/>
      <c r="L64" s="123"/>
      <c r="M64" s="123"/>
      <c r="N64" s="123"/>
      <c r="O64" s="123"/>
    </row>
    <row r="65" spans="3:21" x14ac:dyDescent="0.35"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</row>
    <row r="66" spans="3:21" x14ac:dyDescent="0.35">
      <c r="P66" s="107"/>
      <c r="Q66" s="107"/>
      <c r="R66" s="107"/>
      <c r="S66" s="108"/>
      <c r="T66" s="107"/>
      <c r="U66" s="107"/>
    </row>
    <row r="68" spans="3:21" ht="141.75" customHeight="1" x14ac:dyDescent="0.35"/>
  </sheetData>
  <mergeCells count="43">
    <mergeCell ref="J58:L58"/>
    <mergeCell ref="J59:L59"/>
    <mergeCell ref="C52:G52"/>
    <mergeCell ref="C53:G53"/>
    <mergeCell ref="B56:F56"/>
    <mergeCell ref="J56:L56"/>
    <mergeCell ref="A27:B27"/>
    <mergeCell ref="A32:B32"/>
    <mergeCell ref="Q56:U56"/>
    <mergeCell ref="B57:F57"/>
    <mergeCell ref="Q57:U57"/>
    <mergeCell ref="A38:B38"/>
    <mergeCell ref="A43:B43"/>
    <mergeCell ref="A48:B48"/>
    <mergeCell ref="A49:B49"/>
    <mergeCell ref="A50:B50"/>
    <mergeCell ref="C51:G51"/>
    <mergeCell ref="A37:B37"/>
    <mergeCell ref="P4:Q4"/>
    <mergeCell ref="R4:S4"/>
    <mergeCell ref="T4:T5"/>
    <mergeCell ref="U4:U5"/>
    <mergeCell ref="A10:B10"/>
    <mergeCell ref="A14:B14"/>
    <mergeCell ref="H4:H5"/>
    <mergeCell ref="I4:I5"/>
    <mergeCell ref="J4:K4"/>
    <mergeCell ref="L4:M4"/>
    <mergeCell ref="N4:N5"/>
    <mergeCell ref="O4:O5"/>
    <mergeCell ref="A18:B18"/>
    <mergeCell ref="A23:B23"/>
    <mergeCell ref="A24:B2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M14" sqref="M1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40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25" t="s">
        <v>123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1" ht="54" customHeight="1" x14ac:dyDescent="0.35">
      <c r="A2" s="327" t="s">
        <v>133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spans="1:21" ht="32.25" customHeight="1" x14ac:dyDescent="0.35">
      <c r="A3" s="329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</row>
    <row r="4" spans="1:21" s="108" customFormat="1" ht="43.5" customHeight="1" x14ac:dyDescent="0.25">
      <c r="A4" s="329" t="s">
        <v>122</v>
      </c>
      <c r="B4" s="332" t="s">
        <v>121</v>
      </c>
      <c r="C4" s="304" t="s">
        <v>131</v>
      </c>
      <c r="D4" s="307"/>
      <c r="E4" s="307"/>
      <c r="F4" s="307"/>
      <c r="G4" s="307"/>
      <c r="H4" s="307"/>
      <c r="I4" s="304" t="s">
        <v>130</v>
      </c>
      <c r="J4" s="307"/>
      <c r="K4" s="307"/>
      <c r="L4" s="307"/>
      <c r="M4" s="307"/>
      <c r="N4" s="307"/>
      <c r="O4" s="304" t="s">
        <v>129</v>
      </c>
      <c r="P4" s="307"/>
      <c r="Q4" s="307"/>
      <c r="R4" s="307"/>
      <c r="S4" s="307"/>
      <c r="T4" s="307"/>
      <c r="U4" s="184"/>
    </row>
    <row r="5" spans="1:21" s="108" customFormat="1" ht="54.75" customHeight="1" x14ac:dyDescent="0.25">
      <c r="A5" s="331"/>
      <c r="B5" s="333"/>
      <c r="C5" s="318" t="s">
        <v>6</v>
      </c>
      <c r="D5" s="316" t="s">
        <v>127</v>
      </c>
      <c r="E5" s="317"/>
      <c r="F5" s="316" t="s">
        <v>126</v>
      </c>
      <c r="G5" s="317"/>
      <c r="H5" s="318" t="s">
        <v>9</v>
      </c>
      <c r="I5" s="318" t="s">
        <v>6</v>
      </c>
      <c r="J5" s="316" t="s">
        <v>127</v>
      </c>
      <c r="K5" s="317"/>
      <c r="L5" s="316" t="s">
        <v>126</v>
      </c>
      <c r="M5" s="317"/>
      <c r="N5" s="318" t="s">
        <v>9</v>
      </c>
      <c r="O5" s="318" t="s">
        <v>6</v>
      </c>
      <c r="P5" s="316" t="s">
        <v>127</v>
      </c>
      <c r="Q5" s="317"/>
      <c r="R5" s="316" t="s">
        <v>126</v>
      </c>
      <c r="S5" s="317"/>
      <c r="T5" s="318" t="s">
        <v>9</v>
      </c>
      <c r="U5" s="332" t="s">
        <v>128</v>
      </c>
    </row>
    <row r="6" spans="1:21" s="108" customFormat="1" ht="38.25" customHeight="1" x14ac:dyDescent="0.25">
      <c r="A6" s="331"/>
      <c r="B6" s="334"/>
      <c r="C6" s="319"/>
      <c r="D6" s="172" t="s">
        <v>124</v>
      </c>
      <c r="E6" s="172" t="s">
        <v>125</v>
      </c>
      <c r="F6" s="172" t="s">
        <v>124</v>
      </c>
      <c r="G6" s="172" t="s">
        <v>125</v>
      </c>
      <c r="H6" s="319"/>
      <c r="I6" s="319"/>
      <c r="J6" s="172" t="s">
        <v>124</v>
      </c>
      <c r="K6" s="172" t="s">
        <v>125</v>
      </c>
      <c r="L6" s="172" t="s">
        <v>124</v>
      </c>
      <c r="M6" s="172" t="s">
        <v>125</v>
      </c>
      <c r="N6" s="319"/>
      <c r="O6" s="319"/>
      <c r="P6" s="172" t="s">
        <v>124</v>
      </c>
      <c r="Q6" s="172" t="s">
        <v>125</v>
      </c>
      <c r="R6" s="172" t="s">
        <v>124</v>
      </c>
      <c r="S6" s="172" t="s">
        <v>125</v>
      </c>
      <c r="T6" s="319"/>
      <c r="U6" s="334"/>
    </row>
    <row r="7" spans="1:21" ht="38.25" customHeight="1" x14ac:dyDescent="0.5">
      <c r="A7" s="171">
        <v>1</v>
      </c>
      <c r="B7" s="172" t="s">
        <v>78</v>
      </c>
      <c r="C7" s="174">
        <v>2176.6200000000008</v>
      </c>
      <c r="D7" s="174">
        <v>0</v>
      </c>
      <c r="E7" s="174">
        <v>0</v>
      </c>
      <c r="F7" s="174">
        <v>0</v>
      </c>
      <c r="G7" s="174">
        <v>0</v>
      </c>
      <c r="H7" s="174">
        <v>2176.6200000000008</v>
      </c>
      <c r="I7" s="174">
        <v>297.36999999999995</v>
      </c>
      <c r="J7" s="174">
        <v>0.2</v>
      </c>
      <c r="K7" s="174">
        <v>0.2</v>
      </c>
      <c r="L7" s="174">
        <v>0</v>
      </c>
      <c r="M7" s="174">
        <v>0</v>
      </c>
      <c r="N7" s="174">
        <v>297.56999999999994</v>
      </c>
      <c r="O7" s="175">
        <v>207.91000000000005</v>
      </c>
      <c r="P7" s="174">
        <v>0.06</v>
      </c>
      <c r="Q7" s="174">
        <v>0.06</v>
      </c>
      <c r="R7" s="174">
        <v>0</v>
      </c>
      <c r="S7" s="174">
        <v>0</v>
      </c>
      <c r="T7" s="175">
        <v>207.97000000000006</v>
      </c>
      <c r="U7" s="175">
        <v>2682.1600000000008</v>
      </c>
    </row>
    <row r="8" spans="1:21" ht="38.25" customHeight="1" x14ac:dyDescent="0.5">
      <c r="A8" s="171">
        <v>2</v>
      </c>
      <c r="B8" s="172" t="s">
        <v>79</v>
      </c>
      <c r="C8" s="174">
        <v>10.324999999999999</v>
      </c>
      <c r="D8" s="174">
        <v>0</v>
      </c>
      <c r="E8" s="174">
        <v>0</v>
      </c>
      <c r="F8" s="174">
        <v>0</v>
      </c>
      <c r="G8" s="174">
        <v>0</v>
      </c>
      <c r="H8" s="174">
        <v>10.324999999999999</v>
      </c>
      <c r="I8" s="174">
        <v>31.28</v>
      </c>
      <c r="J8" s="174">
        <v>0.3</v>
      </c>
      <c r="K8" s="174">
        <v>0.3</v>
      </c>
      <c r="L8" s="174">
        <v>0</v>
      </c>
      <c r="M8" s="174">
        <v>0</v>
      </c>
      <c r="N8" s="174">
        <v>31.580000000000002</v>
      </c>
      <c r="O8" s="175">
        <v>164.56</v>
      </c>
      <c r="P8" s="174">
        <v>0</v>
      </c>
      <c r="Q8" s="174">
        <v>0</v>
      </c>
      <c r="R8" s="174">
        <v>0</v>
      </c>
      <c r="S8" s="174">
        <v>0</v>
      </c>
      <c r="T8" s="175">
        <v>164.56</v>
      </c>
      <c r="U8" s="175">
        <v>206.465</v>
      </c>
    </row>
    <row r="9" spans="1:21" ht="38.25" customHeight="1" x14ac:dyDescent="0.5">
      <c r="A9" s="171">
        <v>3</v>
      </c>
      <c r="B9" s="172" t="s">
        <v>80</v>
      </c>
      <c r="C9" s="174">
        <v>1250.3299999999997</v>
      </c>
      <c r="D9" s="174">
        <v>0</v>
      </c>
      <c r="E9" s="174">
        <v>0</v>
      </c>
      <c r="F9" s="174">
        <v>0</v>
      </c>
      <c r="G9" s="174">
        <v>0</v>
      </c>
      <c r="H9" s="174">
        <v>1250.3299999999997</v>
      </c>
      <c r="I9" s="174">
        <v>149.01400000000004</v>
      </c>
      <c r="J9" s="174">
        <v>1.032</v>
      </c>
      <c r="K9" s="174">
        <v>1.032</v>
      </c>
      <c r="L9" s="174">
        <v>0</v>
      </c>
      <c r="M9" s="174">
        <v>0</v>
      </c>
      <c r="N9" s="174">
        <v>150.04600000000005</v>
      </c>
      <c r="O9" s="175">
        <v>141.44</v>
      </c>
      <c r="P9" s="174">
        <v>0</v>
      </c>
      <c r="Q9" s="174">
        <v>0</v>
      </c>
      <c r="R9" s="174">
        <v>0</v>
      </c>
      <c r="S9" s="174">
        <v>0</v>
      </c>
      <c r="T9" s="175">
        <v>141.44</v>
      </c>
      <c r="U9" s="175">
        <v>1541.8159999999998</v>
      </c>
    </row>
    <row r="10" spans="1:21" s="111" customFormat="1" ht="38.25" customHeight="1" x14ac:dyDescent="0.5">
      <c r="A10" s="171">
        <v>4</v>
      </c>
      <c r="B10" s="172" t="s">
        <v>81</v>
      </c>
      <c r="C10" s="174">
        <v>183.93</v>
      </c>
      <c r="D10" s="174">
        <v>0</v>
      </c>
      <c r="E10" s="174">
        <v>0</v>
      </c>
      <c r="F10" s="174">
        <v>0</v>
      </c>
      <c r="G10" s="174">
        <v>0</v>
      </c>
      <c r="H10" s="174">
        <v>183.93</v>
      </c>
      <c r="I10" s="174">
        <v>161.77500000000003</v>
      </c>
      <c r="J10" s="174">
        <v>0</v>
      </c>
      <c r="K10" s="174">
        <v>0</v>
      </c>
      <c r="L10" s="174">
        <v>0</v>
      </c>
      <c r="M10" s="174">
        <v>0</v>
      </c>
      <c r="N10" s="174">
        <v>161.77500000000003</v>
      </c>
      <c r="O10" s="175">
        <v>409.47999999999996</v>
      </c>
      <c r="P10" s="174">
        <v>0</v>
      </c>
      <c r="Q10" s="174">
        <v>0</v>
      </c>
      <c r="R10" s="174">
        <v>0</v>
      </c>
      <c r="S10" s="174">
        <v>0</v>
      </c>
      <c r="T10" s="175">
        <v>409.47999999999996</v>
      </c>
      <c r="U10" s="175">
        <v>755.18499999999995</v>
      </c>
    </row>
    <row r="11" spans="1:21" s="111" customFormat="1" ht="38.25" customHeight="1" x14ac:dyDescent="0.5">
      <c r="A11" s="336" t="s">
        <v>82</v>
      </c>
      <c r="B11" s="337"/>
      <c r="C11" s="176">
        <v>3621.2050000000004</v>
      </c>
      <c r="D11" s="176">
        <v>0</v>
      </c>
      <c r="E11" s="176">
        <v>0</v>
      </c>
      <c r="F11" s="176">
        <v>0</v>
      </c>
      <c r="G11" s="176">
        <v>0</v>
      </c>
      <c r="H11" s="176">
        <v>3621.2050000000004</v>
      </c>
      <c r="I11" s="176">
        <v>639.43900000000008</v>
      </c>
      <c r="J11" s="176">
        <v>1.532</v>
      </c>
      <c r="K11" s="176">
        <v>1.532</v>
      </c>
      <c r="L11" s="176">
        <v>0</v>
      </c>
      <c r="M11" s="176">
        <v>0</v>
      </c>
      <c r="N11" s="176">
        <v>640.971</v>
      </c>
      <c r="O11" s="178">
        <v>923.3900000000001</v>
      </c>
      <c r="P11" s="176">
        <v>0.06</v>
      </c>
      <c r="Q11" s="176">
        <v>0.06</v>
      </c>
      <c r="R11" s="176">
        <v>0</v>
      </c>
      <c r="S11" s="176">
        <v>0</v>
      </c>
      <c r="T11" s="178">
        <v>923.45</v>
      </c>
      <c r="U11" s="176">
        <v>5185.6260000000002</v>
      </c>
    </row>
    <row r="12" spans="1:21" ht="38.25" customHeight="1" x14ac:dyDescent="0.5">
      <c r="A12" s="171">
        <v>4</v>
      </c>
      <c r="B12" s="172" t="s">
        <v>83</v>
      </c>
      <c r="C12" s="174">
        <v>1974.1999999999989</v>
      </c>
      <c r="D12" s="174">
        <v>0</v>
      </c>
      <c r="E12" s="174">
        <v>0</v>
      </c>
      <c r="F12" s="174">
        <v>0</v>
      </c>
      <c r="G12" s="174">
        <v>0</v>
      </c>
      <c r="H12" s="174">
        <v>1974.1999999999989</v>
      </c>
      <c r="I12" s="174">
        <v>122.29299999999998</v>
      </c>
      <c r="J12" s="174">
        <v>0.18</v>
      </c>
      <c r="K12" s="174">
        <v>0.18</v>
      </c>
      <c r="L12" s="174">
        <v>0</v>
      </c>
      <c r="M12" s="174">
        <v>0</v>
      </c>
      <c r="N12" s="174">
        <v>122.47299999999998</v>
      </c>
      <c r="O12" s="175">
        <v>248.64</v>
      </c>
      <c r="P12" s="174">
        <v>0</v>
      </c>
      <c r="Q12" s="174">
        <v>0</v>
      </c>
      <c r="R12" s="174">
        <v>0</v>
      </c>
      <c r="S12" s="174">
        <v>0</v>
      </c>
      <c r="T12" s="175">
        <v>248.64</v>
      </c>
      <c r="U12" s="175">
        <v>2345.3129999999987</v>
      </c>
    </row>
    <row r="13" spans="1:21" ht="38.25" customHeight="1" x14ac:dyDescent="0.5">
      <c r="A13" s="171">
        <v>5</v>
      </c>
      <c r="B13" s="172" t="s">
        <v>84</v>
      </c>
      <c r="C13" s="174">
        <v>1014.7699999999998</v>
      </c>
      <c r="D13" s="174">
        <v>0</v>
      </c>
      <c r="E13" s="174">
        <v>0</v>
      </c>
      <c r="F13" s="174">
        <v>0</v>
      </c>
      <c r="G13" s="174">
        <v>0</v>
      </c>
      <c r="H13" s="174">
        <v>1014.7699999999998</v>
      </c>
      <c r="I13" s="174">
        <v>140.93400000000005</v>
      </c>
      <c r="J13" s="174">
        <v>0.98</v>
      </c>
      <c r="K13" s="174">
        <v>0.98</v>
      </c>
      <c r="L13" s="174">
        <v>0</v>
      </c>
      <c r="M13" s="174">
        <v>0</v>
      </c>
      <c r="N13" s="174">
        <v>141.91400000000004</v>
      </c>
      <c r="O13" s="175">
        <v>85.32</v>
      </c>
      <c r="P13" s="174">
        <v>0</v>
      </c>
      <c r="Q13" s="174">
        <v>0</v>
      </c>
      <c r="R13" s="174">
        <v>0</v>
      </c>
      <c r="S13" s="174">
        <v>0</v>
      </c>
      <c r="T13" s="175">
        <v>85.32</v>
      </c>
      <c r="U13" s="175">
        <v>1242.0039999999997</v>
      </c>
    </row>
    <row r="14" spans="1:21" s="111" customFormat="1" ht="38.25" customHeight="1" x14ac:dyDescent="0.5">
      <c r="A14" s="171">
        <v>6</v>
      </c>
      <c r="B14" s="172" t="s">
        <v>85</v>
      </c>
      <c r="C14" s="174">
        <v>2182.1799999999994</v>
      </c>
      <c r="D14" s="174">
        <v>0</v>
      </c>
      <c r="E14" s="174">
        <v>0</v>
      </c>
      <c r="F14" s="174">
        <v>0</v>
      </c>
      <c r="G14" s="174">
        <v>0</v>
      </c>
      <c r="H14" s="174">
        <v>2182.1799999999994</v>
      </c>
      <c r="I14" s="174">
        <v>191.97699999999998</v>
      </c>
      <c r="J14" s="174">
        <v>2.2770000000000001</v>
      </c>
      <c r="K14" s="174">
        <v>2.2770000000000001</v>
      </c>
      <c r="L14" s="174">
        <v>0</v>
      </c>
      <c r="M14" s="174">
        <v>0</v>
      </c>
      <c r="N14" s="174">
        <v>194.25399999999996</v>
      </c>
      <c r="O14" s="175">
        <v>318.15999999999997</v>
      </c>
      <c r="P14" s="174">
        <v>0</v>
      </c>
      <c r="Q14" s="174">
        <v>0</v>
      </c>
      <c r="R14" s="174">
        <v>0</v>
      </c>
      <c r="S14" s="174">
        <v>0</v>
      </c>
      <c r="T14" s="175">
        <v>318.15999999999997</v>
      </c>
      <c r="U14" s="175">
        <v>2694.5939999999991</v>
      </c>
    </row>
    <row r="15" spans="1:21" s="111" customFormat="1" ht="38.25" customHeight="1" x14ac:dyDescent="0.5">
      <c r="A15" s="336" t="s">
        <v>86</v>
      </c>
      <c r="B15" s="337"/>
      <c r="C15" s="176">
        <v>5171.1499999999978</v>
      </c>
      <c r="D15" s="176">
        <v>0</v>
      </c>
      <c r="E15" s="176">
        <v>0</v>
      </c>
      <c r="F15" s="176">
        <v>0</v>
      </c>
      <c r="G15" s="176">
        <v>0</v>
      </c>
      <c r="H15" s="176">
        <v>5171.1499999999978</v>
      </c>
      <c r="I15" s="176">
        <v>455.20400000000001</v>
      </c>
      <c r="J15" s="176">
        <v>3.4370000000000003</v>
      </c>
      <c r="K15" s="176">
        <v>3.4370000000000003</v>
      </c>
      <c r="L15" s="176">
        <v>0</v>
      </c>
      <c r="M15" s="176">
        <v>0</v>
      </c>
      <c r="N15" s="176">
        <v>458.64100000000002</v>
      </c>
      <c r="O15" s="178">
        <v>652.11999999999989</v>
      </c>
      <c r="P15" s="176">
        <v>0</v>
      </c>
      <c r="Q15" s="176">
        <v>0</v>
      </c>
      <c r="R15" s="176">
        <v>0</v>
      </c>
      <c r="S15" s="176">
        <v>0</v>
      </c>
      <c r="T15" s="178">
        <v>652.11999999999989</v>
      </c>
      <c r="U15" s="176">
        <v>6281.9109999999973</v>
      </c>
    </row>
    <row r="16" spans="1:21" s="112" customFormat="1" ht="38.25" customHeight="1" x14ac:dyDescent="0.5">
      <c r="A16" s="171">
        <v>8</v>
      </c>
      <c r="B16" s="172" t="s">
        <v>88</v>
      </c>
      <c r="C16" s="174">
        <v>1917.9959999999994</v>
      </c>
      <c r="D16" s="174">
        <v>1.776</v>
      </c>
      <c r="E16" s="174">
        <v>1.776</v>
      </c>
      <c r="F16" s="174">
        <v>12</v>
      </c>
      <c r="G16" s="174">
        <v>12</v>
      </c>
      <c r="H16" s="174">
        <v>1907.7719999999995</v>
      </c>
      <c r="I16" s="174">
        <v>65.479000000000028</v>
      </c>
      <c r="J16" s="174">
        <v>8.6000000000000007E-2</v>
      </c>
      <c r="K16" s="174">
        <v>8.6000000000000007E-2</v>
      </c>
      <c r="L16" s="174">
        <v>0</v>
      </c>
      <c r="M16" s="174">
        <v>0</v>
      </c>
      <c r="N16" s="174">
        <v>65.565000000000026</v>
      </c>
      <c r="O16" s="175">
        <v>76.709000000000003</v>
      </c>
      <c r="P16" s="174">
        <v>0.34</v>
      </c>
      <c r="Q16" s="174">
        <v>0.34</v>
      </c>
      <c r="R16" s="174">
        <v>0</v>
      </c>
      <c r="S16" s="174">
        <v>0</v>
      </c>
      <c r="T16" s="175">
        <v>77.049000000000007</v>
      </c>
      <c r="U16" s="175">
        <v>2050.3859999999995</v>
      </c>
    </row>
    <row r="17" spans="1:21" ht="38.25" customHeight="1" x14ac:dyDescent="0.5">
      <c r="A17" s="171">
        <v>9</v>
      </c>
      <c r="B17" s="172" t="s">
        <v>120</v>
      </c>
      <c r="C17" s="174">
        <v>734.11399999999981</v>
      </c>
      <c r="D17" s="174">
        <v>0</v>
      </c>
      <c r="E17" s="174">
        <v>0</v>
      </c>
      <c r="F17" s="174">
        <v>0</v>
      </c>
      <c r="G17" s="174">
        <v>0</v>
      </c>
      <c r="H17" s="174">
        <v>734.11399999999981</v>
      </c>
      <c r="I17" s="174">
        <v>22.346999999999994</v>
      </c>
      <c r="J17" s="174">
        <v>3.5000000000000003E-2</v>
      </c>
      <c r="K17" s="174">
        <v>3.5000000000000003E-2</v>
      </c>
      <c r="L17" s="174">
        <v>0</v>
      </c>
      <c r="M17" s="174">
        <v>0</v>
      </c>
      <c r="N17" s="174">
        <v>22.381999999999994</v>
      </c>
      <c r="O17" s="175">
        <v>358.03099999999995</v>
      </c>
      <c r="P17" s="174">
        <v>0.05</v>
      </c>
      <c r="Q17" s="174">
        <v>0.05</v>
      </c>
      <c r="R17" s="174">
        <v>0</v>
      </c>
      <c r="S17" s="174">
        <v>0</v>
      </c>
      <c r="T17" s="175">
        <v>358.08099999999996</v>
      </c>
      <c r="U17" s="175">
        <v>1114.5769999999998</v>
      </c>
    </row>
    <row r="18" spans="1:21" s="111" customFormat="1" ht="38.25" customHeight="1" x14ac:dyDescent="0.5">
      <c r="A18" s="171">
        <v>10</v>
      </c>
      <c r="B18" s="172" t="s">
        <v>87</v>
      </c>
      <c r="C18" s="174">
        <v>827.20499999999947</v>
      </c>
      <c r="D18" s="174">
        <v>0.32999999999999996</v>
      </c>
      <c r="E18" s="174">
        <v>0.32999999999999996</v>
      </c>
      <c r="F18" s="174">
        <v>0</v>
      </c>
      <c r="G18" s="174">
        <v>0</v>
      </c>
      <c r="H18" s="174">
        <v>827.53499999999951</v>
      </c>
      <c r="I18" s="174">
        <v>36.034999999999989</v>
      </c>
      <c r="J18" s="177">
        <v>0.05</v>
      </c>
      <c r="K18" s="174">
        <v>0.05</v>
      </c>
      <c r="L18" s="174">
        <v>0</v>
      </c>
      <c r="M18" s="174">
        <v>0</v>
      </c>
      <c r="N18" s="174">
        <v>36.084999999999987</v>
      </c>
      <c r="O18" s="175">
        <v>60.458000000000006</v>
      </c>
      <c r="P18" s="174">
        <v>0</v>
      </c>
      <c r="Q18" s="174">
        <v>0</v>
      </c>
      <c r="R18" s="174">
        <v>0</v>
      </c>
      <c r="S18" s="174">
        <v>0</v>
      </c>
      <c r="T18" s="175">
        <v>60.458000000000006</v>
      </c>
      <c r="U18" s="175">
        <v>924.07799999999952</v>
      </c>
    </row>
    <row r="19" spans="1:21" s="111" customFormat="1" ht="38.25" customHeight="1" x14ac:dyDescent="0.5">
      <c r="A19" s="336" t="s">
        <v>89</v>
      </c>
      <c r="B19" s="337"/>
      <c r="C19" s="176">
        <v>3479.3149999999987</v>
      </c>
      <c r="D19" s="176">
        <v>2.1059999999999999</v>
      </c>
      <c r="E19" s="176">
        <v>2.1059999999999999</v>
      </c>
      <c r="F19" s="176">
        <v>12</v>
      </c>
      <c r="G19" s="176">
        <v>12</v>
      </c>
      <c r="H19" s="176">
        <v>3469.4209999999989</v>
      </c>
      <c r="I19" s="176">
        <v>123.86100000000002</v>
      </c>
      <c r="J19" s="176">
        <v>0.17100000000000001</v>
      </c>
      <c r="K19" s="176">
        <v>0.17100000000000001</v>
      </c>
      <c r="L19" s="176">
        <v>0</v>
      </c>
      <c r="M19" s="176">
        <v>0</v>
      </c>
      <c r="N19" s="176">
        <v>124.03200000000001</v>
      </c>
      <c r="O19" s="178">
        <v>495.19799999999998</v>
      </c>
      <c r="P19" s="176">
        <v>0.39</v>
      </c>
      <c r="Q19" s="176">
        <v>0.39</v>
      </c>
      <c r="R19" s="176">
        <v>0</v>
      </c>
      <c r="S19" s="176">
        <v>0</v>
      </c>
      <c r="T19" s="178">
        <v>495.58800000000002</v>
      </c>
      <c r="U19" s="176">
        <v>4089.0409999999988</v>
      </c>
    </row>
    <row r="20" spans="1:21" ht="38.25" customHeight="1" x14ac:dyDescent="0.5">
      <c r="A20" s="171">
        <v>8</v>
      </c>
      <c r="B20" s="172" t="s">
        <v>91</v>
      </c>
      <c r="C20" s="174">
        <v>1408.6399999999996</v>
      </c>
      <c r="D20" s="174">
        <v>0.495</v>
      </c>
      <c r="E20" s="174">
        <v>0.495</v>
      </c>
      <c r="F20" s="174">
        <v>0</v>
      </c>
      <c r="G20" s="174">
        <v>0</v>
      </c>
      <c r="H20" s="174">
        <v>1409.1349999999995</v>
      </c>
      <c r="I20" s="174">
        <v>144.69499999999999</v>
      </c>
      <c r="J20" s="174">
        <v>0.13</v>
      </c>
      <c r="K20" s="174">
        <v>0.13</v>
      </c>
      <c r="L20" s="174">
        <v>0</v>
      </c>
      <c r="M20" s="174">
        <v>0</v>
      </c>
      <c r="N20" s="174">
        <v>144.82499999999999</v>
      </c>
      <c r="O20" s="175">
        <v>284.72399999999993</v>
      </c>
      <c r="P20" s="174">
        <v>0</v>
      </c>
      <c r="Q20" s="174">
        <v>0</v>
      </c>
      <c r="R20" s="174">
        <v>0</v>
      </c>
      <c r="S20" s="174">
        <v>0</v>
      </c>
      <c r="T20" s="175">
        <v>284.72399999999993</v>
      </c>
      <c r="U20" s="175">
        <v>1838.6839999999995</v>
      </c>
    </row>
    <row r="21" spans="1:21" ht="38.25" customHeight="1" x14ac:dyDescent="0.5">
      <c r="A21" s="171">
        <v>9</v>
      </c>
      <c r="B21" s="172" t="s">
        <v>90</v>
      </c>
      <c r="C21" s="174">
        <v>898.61999999999989</v>
      </c>
      <c r="D21" s="174">
        <v>0</v>
      </c>
      <c r="E21" s="174">
        <v>0</v>
      </c>
      <c r="F21" s="174">
        <v>0</v>
      </c>
      <c r="G21" s="174">
        <v>0</v>
      </c>
      <c r="H21" s="174">
        <v>898.61999999999989</v>
      </c>
      <c r="I21" s="174">
        <v>46.363</v>
      </c>
      <c r="J21" s="174">
        <v>0.09</v>
      </c>
      <c r="K21" s="174">
        <v>0.09</v>
      </c>
      <c r="L21" s="174">
        <v>0</v>
      </c>
      <c r="M21" s="174">
        <v>0</v>
      </c>
      <c r="N21" s="174">
        <v>46.453000000000003</v>
      </c>
      <c r="O21" s="175">
        <v>151.93</v>
      </c>
      <c r="P21" s="174">
        <v>0</v>
      </c>
      <c r="Q21" s="174">
        <v>0</v>
      </c>
      <c r="R21" s="174">
        <v>0</v>
      </c>
      <c r="S21" s="174">
        <v>0</v>
      </c>
      <c r="T21" s="175">
        <v>151.93</v>
      </c>
      <c r="U21" s="175">
        <v>1097.0029999999999</v>
      </c>
    </row>
    <row r="22" spans="1:21" s="111" customFormat="1" ht="38.25" customHeight="1" x14ac:dyDescent="0.5">
      <c r="A22" s="171">
        <v>10</v>
      </c>
      <c r="B22" s="172" t="s">
        <v>92</v>
      </c>
      <c r="C22" s="174">
        <v>599.55999999999983</v>
      </c>
      <c r="D22" s="174">
        <v>0</v>
      </c>
      <c r="E22" s="174">
        <v>0</v>
      </c>
      <c r="F22" s="174">
        <v>0</v>
      </c>
      <c r="G22" s="174">
        <v>0</v>
      </c>
      <c r="H22" s="174">
        <v>599.55999999999983</v>
      </c>
      <c r="I22" s="174">
        <v>27.120000000000005</v>
      </c>
      <c r="J22" s="174">
        <v>0.01</v>
      </c>
      <c r="K22" s="174">
        <v>0.01</v>
      </c>
      <c r="L22" s="174">
        <v>0</v>
      </c>
      <c r="M22" s="174">
        <v>0</v>
      </c>
      <c r="N22" s="174">
        <v>27.130000000000006</v>
      </c>
      <c r="O22" s="175">
        <v>291.01</v>
      </c>
      <c r="P22" s="174">
        <v>0</v>
      </c>
      <c r="Q22" s="174">
        <v>0</v>
      </c>
      <c r="R22" s="174">
        <v>0</v>
      </c>
      <c r="S22" s="174">
        <v>0</v>
      </c>
      <c r="T22" s="175">
        <v>291.01</v>
      </c>
      <c r="U22" s="175">
        <v>917.69999999999982</v>
      </c>
    </row>
    <row r="23" spans="1:21" s="111" customFormat="1" ht="38.25" customHeight="1" x14ac:dyDescent="0.5">
      <c r="A23" s="171">
        <v>11</v>
      </c>
      <c r="B23" s="172" t="s">
        <v>93</v>
      </c>
      <c r="C23" s="174">
        <v>1157.086</v>
      </c>
      <c r="D23" s="174">
        <v>2.9860000000000002</v>
      </c>
      <c r="E23" s="174">
        <v>2.9860000000000002</v>
      </c>
      <c r="F23" s="174">
        <v>0</v>
      </c>
      <c r="G23" s="174">
        <v>0</v>
      </c>
      <c r="H23" s="174">
        <v>1160.0720000000001</v>
      </c>
      <c r="I23" s="174">
        <v>10.169999999999996</v>
      </c>
      <c r="J23" s="174">
        <v>0.124</v>
      </c>
      <c r="K23" s="174">
        <v>0.124</v>
      </c>
      <c r="L23" s="174">
        <v>0</v>
      </c>
      <c r="M23" s="174">
        <v>0</v>
      </c>
      <c r="N23" s="174">
        <v>10.293999999999997</v>
      </c>
      <c r="O23" s="175">
        <v>145.57</v>
      </c>
      <c r="P23" s="174">
        <v>0</v>
      </c>
      <c r="Q23" s="174">
        <v>0</v>
      </c>
      <c r="R23" s="174">
        <v>0</v>
      </c>
      <c r="S23" s="174">
        <v>0</v>
      </c>
      <c r="T23" s="175">
        <v>145.57</v>
      </c>
      <c r="U23" s="175">
        <v>1315.9360000000001</v>
      </c>
    </row>
    <row r="24" spans="1:21" s="111" customFormat="1" ht="38.25" customHeight="1" x14ac:dyDescent="0.5">
      <c r="A24" s="335" t="s">
        <v>94</v>
      </c>
      <c r="B24" s="335"/>
      <c r="C24" s="176">
        <v>4063.905999999999</v>
      </c>
      <c r="D24" s="176">
        <v>3.4810000000000003</v>
      </c>
      <c r="E24" s="176">
        <v>3.4810000000000003</v>
      </c>
      <c r="F24" s="176">
        <v>0</v>
      </c>
      <c r="G24" s="176">
        <v>0</v>
      </c>
      <c r="H24" s="176">
        <v>4067.3869999999993</v>
      </c>
      <c r="I24" s="176">
        <v>228.34799999999998</v>
      </c>
      <c r="J24" s="176">
        <v>0.35399999999999998</v>
      </c>
      <c r="K24" s="176">
        <v>0.35399999999999998</v>
      </c>
      <c r="L24" s="176">
        <v>0</v>
      </c>
      <c r="M24" s="176">
        <v>0</v>
      </c>
      <c r="N24" s="176">
        <v>228.702</v>
      </c>
      <c r="O24" s="178">
        <v>873.23399999999992</v>
      </c>
      <c r="P24" s="176">
        <v>0</v>
      </c>
      <c r="Q24" s="176">
        <v>0</v>
      </c>
      <c r="R24" s="176">
        <v>0</v>
      </c>
      <c r="S24" s="176">
        <v>0</v>
      </c>
      <c r="T24" s="178">
        <v>873.23399999999992</v>
      </c>
      <c r="U24" s="176">
        <v>5169.3229999999994</v>
      </c>
    </row>
    <row r="25" spans="1:21" s="145" customFormat="1" ht="38.25" customHeight="1" x14ac:dyDescent="0.5">
      <c r="A25" s="338" t="s">
        <v>95</v>
      </c>
      <c r="B25" s="339"/>
      <c r="C25" s="176">
        <v>16335.575999999995</v>
      </c>
      <c r="D25" s="176">
        <v>5.5869999999999997</v>
      </c>
      <c r="E25" s="176">
        <v>5.5869999999999997</v>
      </c>
      <c r="F25" s="176">
        <v>12</v>
      </c>
      <c r="G25" s="176">
        <v>12</v>
      </c>
      <c r="H25" s="176">
        <v>16329.162999999995</v>
      </c>
      <c r="I25" s="176">
        <v>1446.8520000000001</v>
      </c>
      <c r="J25" s="176">
        <v>5.4939999999999998</v>
      </c>
      <c r="K25" s="176">
        <v>5.4939999999999998</v>
      </c>
      <c r="L25" s="176">
        <v>0</v>
      </c>
      <c r="M25" s="176">
        <v>0</v>
      </c>
      <c r="N25" s="176">
        <v>1452.346</v>
      </c>
      <c r="O25" s="178">
        <v>2943.942</v>
      </c>
      <c r="P25" s="176">
        <v>0.45</v>
      </c>
      <c r="Q25" s="176">
        <v>0.45</v>
      </c>
      <c r="R25" s="176">
        <v>0</v>
      </c>
      <c r="S25" s="176">
        <v>0</v>
      </c>
      <c r="T25" s="178">
        <v>2944.3919999999998</v>
      </c>
      <c r="U25" s="176">
        <v>20725.900999999994</v>
      </c>
    </row>
    <row r="26" spans="1:21" ht="38.25" customHeight="1" x14ac:dyDescent="0.5">
      <c r="A26" s="171">
        <v>15</v>
      </c>
      <c r="B26" s="172" t="s">
        <v>96</v>
      </c>
      <c r="C26" s="174">
        <v>11572.587</v>
      </c>
      <c r="D26" s="174">
        <v>4.66</v>
      </c>
      <c r="E26" s="174">
        <v>4.66</v>
      </c>
      <c r="F26" s="174">
        <v>0</v>
      </c>
      <c r="G26" s="174">
        <v>0</v>
      </c>
      <c r="H26" s="174">
        <v>11577.246999999999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5">
        <v>0</v>
      </c>
      <c r="P26" s="174">
        <v>0</v>
      </c>
      <c r="Q26" s="174">
        <v>0</v>
      </c>
      <c r="R26" s="174">
        <v>0</v>
      </c>
      <c r="S26" s="174">
        <v>0</v>
      </c>
      <c r="T26" s="175">
        <v>0</v>
      </c>
      <c r="U26" s="175">
        <v>11577.246999999999</v>
      </c>
    </row>
    <row r="27" spans="1:21" s="111" customFormat="1" ht="38.25" customHeight="1" x14ac:dyDescent="0.5">
      <c r="A27" s="171">
        <v>16</v>
      </c>
      <c r="B27" s="173" t="s">
        <v>97</v>
      </c>
      <c r="C27" s="174">
        <v>10142.856999999995</v>
      </c>
      <c r="D27" s="174">
        <v>12.219999999999999</v>
      </c>
      <c r="E27" s="174">
        <v>12.219999999999999</v>
      </c>
      <c r="F27" s="174">
        <v>0</v>
      </c>
      <c r="G27" s="174">
        <v>0</v>
      </c>
      <c r="H27" s="174">
        <v>10155.076999999994</v>
      </c>
      <c r="I27" s="174">
        <v>329.55499999999995</v>
      </c>
      <c r="J27" s="174">
        <v>0.72</v>
      </c>
      <c r="K27" s="174">
        <v>0.72</v>
      </c>
      <c r="L27" s="174">
        <v>0</v>
      </c>
      <c r="M27" s="174">
        <v>0</v>
      </c>
      <c r="N27" s="174">
        <v>330.27499999999998</v>
      </c>
      <c r="O27" s="175">
        <v>74.960000000000008</v>
      </c>
      <c r="P27" s="174">
        <v>0</v>
      </c>
      <c r="Q27" s="174">
        <v>0</v>
      </c>
      <c r="R27" s="174">
        <v>0</v>
      </c>
      <c r="S27" s="174">
        <v>0</v>
      </c>
      <c r="T27" s="175">
        <v>74.960000000000008</v>
      </c>
      <c r="U27" s="175">
        <v>10560.311999999993</v>
      </c>
    </row>
    <row r="28" spans="1:21" s="111" customFormat="1" ht="38.25" customHeight="1" x14ac:dyDescent="0.5">
      <c r="A28" s="335" t="s">
        <v>98</v>
      </c>
      <c r="B28" s="335"/>
      <c r="C28" s="176">
        <v>21715.443999999996</v>
      </c>
      <c r="D28" s="176">
        <v>16.88</v>
      </c>
      <c r="E28" s="176">
        <v>16.88</v>
      </c>
      <c r="F28" s="176">
        <v>0</v>
      </c>
      <c r="G28" s="176">
        <v>0</v>
      </c>
      <c r="H28" s="176">
        <v>21732.323999999993</v>
      </c>
      <c r="I28" s="176">
        <v>329.55499999999995</v>
      </c>
      <c r="J28" s="176">
        <v>0.72</v>
      </c>
      <c r="K28" s="176">
        <v>0.72</v>
      </c>
      <c r="L28" s="176">
        <v>0</v>
      </c>
      <c r="M28" s="176">
        <v>0</v>
      </c>
      <c r="N28" s="176">
        <v>330.27499999999998</v>
      </c>
      <c r="O28" s="178">
        <v>74.960000000000008</v>
      </c>
      <c r="P28" s="176">
        <v>0</v>
      </c>
      <c r="Q28" s="176">
        <v>0</v>
      </c>
      <c r="R28" s="176">
        <v>0</v>
      </c>
      <c r="S28" s="176">
        <v>0</v>
      </c>
      <c r="T28" s="178">
        <v>74.960000000000008</v>
      </c>
      <c r="U28" s="176">
        <v>22137.558999999994</v>
      </c>
    </row>
    <row r="29" spans="1:21" ht="38.25" customHeight="1" x14ac:dyDescent="0.5">
      <c r="A29" s="171">
        <v>17</v>
      </c>
      <c r="B29" s="172" t="s">
        <v>99</v>
      </c>
      <c r="C29" s="174">
        <v>6971.0870000000004</v>
      </c>
      <c r="D29" s="174">
        <v>6.86</v>
      </c>
      <c r="E29" s="174">
        <v>6.86</v>
      </c>
      <c r="F29" s="174">
        <v>0</v>
      </c>
      <c r="G29" s="174">
        <v>0</v>
      </c>
      <c r="H29" s="174">
        <v>6977.9470000000001</v>
      </c>
      <c r="I29" s="174">
        <v>3.5700000000000003</v>
      </c>
      <c r="J29" s="174">
        <v>0</v>
      </c>
      <c r="K29" s="174">
        <v>0</v>
      </c>
      <c r="L29" s="174">
        <v>0</v>
      </c>
      <c r="M29" s="174">
        <v>0</v>
      </c>
      <c r="N29" s="174">
        <v>3.5700000000000003</v>
      </c>
      <c r="O29" s="175">
        <v>47.8</v>
      </c>
      <c r="P29" s="174">
        <v>0</v>
      </c>
      <c r="Q29" s="174">
        <v>0</v>
      </c>
      <c r="R29" s="174">
        <v>0</v>
      </c>
      <c r="S29" s="174">
        <v>0</v>
      </c>
      <c r="T29" s="175">
        <v>47.8</v>
      </c>
      <c r="U29" s="175">
        <v>7029.317</v>
      </c>
    </row>
    <row r="30" spans="1:21" ht="38.25" customHeight="1" x14ac:dyDescent="0.5">
      <c r="A30" s="171">
        <v>18</v>
      </c>
      <c r="B30" s="172" t="s">
        <v>100</v>
      </c>
      <c r="C30" s="174">
        <v>475.33399999999995</v>
      </c>
      <c r="D30" s="174">
        <v>5.59</v>
      </c>
      <c r="E30" s="174">
        <v>5.59</v>
      </c>
      <c r="F30" s="174">
        <v>0</v>
      </c>
      <c r="G30" s="174">
        <v>0</v>
      </c>
      <c r="H30" s="174">
        <v>480.92399999999992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5">
        <v>0.22</v>
      </c>
      <c r="P30" s="174">
        <v>0</v>
      </c>
      <c r="Q30" s="174">
        <v>0</v>
      </c>
      <c r="R30" s="174">
        <v>0</v>
      </c>
      <c r="S30" s="174">
        <v>0</v>
      </c>
      <c r="T30" s="175">
        <v>0.22</v>
      </c>
      <c r="U30" s="175">
        <v>481.14399999999995</v>
      </c>
    </row>
    <row r="31" spans="1:21" s="111" customFormat="1" ht="38.25" customHeight="1" x14ac:dyDescent="0.5">
      <c r="A31" s="171">
        <v>19</v>
      </c>
      <c r="B31" s="172" t="s">
        <v>101</v>
      </c>
      <c r="C31" s="174">
        <v>5469.7550000000001</v>
      </c>
      <c r="D31" s="174">
        <v>0.46</v>
      </c>
      <c r="E31" s="174">
        <v>0.46</v>
      </c>
      <c r="F31" s="174">
        <v>0</v>
      </c>
      <c r="G31" s="174">
        <v>0</v>
      </c>
      <c r="H31" s="174">
        <v>5470.2150000000001</v>
      </c>
      <c r="I31" s="174">
        <v>32.010000000000005</v>
      </c>
      <c r="J31" s="174">
        <v>0</v>
      </c>
      <c r="K31" s="174">
        <v>0</v>
      </c>
      <c r="L31" s="174">
        <v>0</v>
      </c>
      <c r="M31" s="174">
        <v>0</v>
      </c>
      <c r="N31" s="174">
        <v>32.010000000000005</v>
      </c>
      <c r="O31" s="175">
        <v>48.29</v>
      </c>
      <c r="P31" s="174">
        <v>80.19</v>
      </c>
      <c r="Q31" s="174">
        <v>80.19</v>
      </c>
      <c r="R31" s="174">
        <v>0</v>
      </c>
      <c r="S31" s="174">
        <v>0</v>
      </c>
      <c r="T31" s="175">
        <v>128.47999999999999</v>
      </c>
      <c r="U31" s="175">
        <v>5630.7049999999999</v>
      </c>
    </row>
    <row r="32" spans="1:21" ht="38.25" customHeight="1" x14ac:dyDescent="0.5">
      <c r="A32" s="171">
        <v>20</v>
      </c>
      <c r="B32" s="172" t="s">
        <v>102</v>
      </c>
      <c r="C32" s="174">
        <v>4478.7379999999994</v>
      </c>
      <c r="D32" s="174">
        <v>5.6</v>
      </c>
      <c r="E32" s="174">
        <v>5.6</v>
      </c>
      <c r="F32" s="174">
        <v>0</v>
      </c>
      <c r="G32" s="174">
        <v>0</v>
      </c>
      <c r="H32" s="174">
        <v>4484.3379999999997</v>
      </c>
      <c r="I32" s="174">
        <v>57.860000000000007</v>
      </c>
      <c r="J32" s="174">
        <v>2.5</v>
      </c>
      <c r="K32" s="174">
        <v>2.5</v>
      </c>
      <c r="L32" s="174">
        <v>0</v>
      </c>
      <c r="M32" s="174">
        <v>0</v>
      </c>
      <c r="N32" s="174">
        <v>60.360000000000007</v>
      </c>
      <c r="O32" s="175">
        <v>266.54999999999995</v>
      </c>
      <c r="P32" s="174">
        <v>4.5</v>
      </c>
      <c r="Q32" s="174">
        <v>4.5</v>
      </c>
      <c r="R32" s="174">
        <v>0</v>
      </c>
      <c r="S32" s="174">
        <v>0</v>
      </c>
      <c r="T32" s="175">
        <v>271.04999999999995</v>
      </c>
      <c r="U32" s="175">
        <v>4815.7479999999996</v>
      </c>
    </row>
    <row r="33" spans="1:21" s="111" customFormat="1" ht="38.25" customHeight="1" x14ac:dyDescent="0.5">
      <c r="A33" s="335" t="s">
        <v>99</v>
      </c>
      <c r="B33" s="335"/>
      <c r="C33" s="176">
        <v>17394.913999999997</v>
      </c>
      <c r="D33" s="176">
        <v>18.509999999999998</v>
      </c>
      <c r="E33" s="176">
        <v>18.509999999999998</v>
      </c>
      <c r="F33" s="176">
        <v>0</v>
      </c>
      <c r="G33" s="176">
        <v>0</v>
      </c>
      <c r="H33" s="176">
        <v>17413.423999999999</v>
      </c>
      <c r="I33" s="176">
        <v>93.440000000000012</v>
      </c>
      <c r="J33" s="176">
        <v>2.5</v>
      </c>
      <c r="K33" s="176">
        <v>2.5</v>
      </c>
      <c r="L33" s="176">
        <v>0</v>
      </c>
      <c r="M33" s="176">
        <v>0</v>
      </c>
      <c r="N33" s="176">
        <v>95.940000000000012</v>
      </c>
      <c r="O33" s="178">
        <v>362.85999999999996</v>
      </c>
      <c r="P33" s="176">
        <v>84.69</v>
      </c>
      <c r="Q33" s="176">
        <v>84.69</v>
      </c>
      <c r="R33" s="176">
        <v>0</v>
      </c>
      <c r="S33" s="176">
        <v>0</v>
      </c>
      <c r="T33" s="178">
        <v>447.54999999999995</v>
      </c>
      <c r="U33" s="176">
        <v>17956.914000000001</v>
      </c>
    </row>
    <row r="34" spans="1:21" ht="38.25" customHeight="1" x14ac:dyDescent="0.5">
      <c r="A34" s="171">
        <v>21</v>
      </c>
      <c r="B34" s="172" t="s">
        <v>103</v>
      </c>
      <c r="C34" s="174">
        <v>5801.43</v>
      </c>
      <c r="D34" s="174">
        <v>0.32</v>
      </c>
      <c r="E34" s="174">
        <v>0.32</v>
      </c>
      <c r="F34" s="174">
        <v>0</v>
      </c>
      <c r="G34" s="174">
        <v>0</v>
      </c>
      <c r="H34" s="174">
        <v>5801.75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5">
        <v>0</v>
      </c>
      <c r="P34" s="174">
        <v>0</v>
      </c>
      <c r="Q34" s="174">
        <v>0</v>
      </c>
      <c r="R34" s="174">
        <v>0</v>
      </c>
      <c r="S34" s="174">
        <v>0</v>
      </c>
      <c r="T34" s="175">
        <v>0</v>
      </c>
      <c r="U34" s="175">
        <v>5801.75</v>
      </c>
    </row>
    <row r="35" spans="1:21" ht="38.25" customHeight="1" x14ac:dyDescent="0.5">
      <c r="A35" s="171">
        <v>22</v>
      </c>
      <c r="B35" s="172" t="s">
        <v>104</v>
      </c>
      <c r="C35" s="174">
        <v>4508.4349999999995</v>
      </c>
      <c r="D35" s="174">
        <v>1</v>
      </c>
      <c r="E35" s="174">
        <v>1</v>
      </c>
      <c r="F35" s="174">
        <v>0</v>
      </c>
      <c r="G35" s="174">
        <v>0</v>
      </c>
      <c r="H35" s="174">
        <v>4509.4349999999995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5">
        <v>16.43</v>
      </c>
      <c r="P35" s="174">
        <v>0</v>
      </c>
      <c r="Q35" s="174">
        <v>0</v>
      </c>
      <c r="R35" s="174">
        <v>0</v>
      </c>
      <c r="S35" s="174">
        <v>0</v>
      </c>
      <c r="T35" s="175">
        <v>16.43</v>
      </c>
      <c r="U35" s="175">
        <v>4525.8649999999998</v>
      </c>
    </row>
    <row r="36" spans="1:21" s="111" customFormat="1" ht="38.25" customHeight="1" x14ac:dyDescent="0.5">
      <c r="A36" s="171">
        <v>23</v>
      </c>
      <c r="B36" s="172" t="s">
        <v>105</v>
      </c>
      <c r="C36" s="174">
        <v>5698.4699999999993</v>
      </c>
      <c r="D36" s="174">
        <v>4.4800000000000004</v>
      </c>
      <c r="E36" s="174">
        <v>4.4800000000000004</v>
      </c>
      <c r="F36" s="174">
        <v>0</v>
      </c>
      <c r="G36" s="174">
        <v>0</v>
      </c>
      <c r="H36" s="174">
        <v>5702.9499999999989</v>
      </c>
      <c r="I36" s="174">
        <v>6.33</v>
      </c>
      <c r="J36" s="174">
        <v>0</v>
      </c>
      <c r="K36" s="174">
        <v>0</v>
      </c>
      <c r="L36" s="174">
        <v>0</v>
      </c>
      <c r="M36" s="174">
        <v>0</v>
      </c>
      <c r="N36" s="174">
        <v>6.33</v>
      </c>
      <c r="O36" s="175">
        <v>0</v>
      </c>
      <c r="P36" s="174">
        <v>0</v>
      </c>
      <c r="Q36" s="174">
        <v>0</v>
      </c>
      <c r="R36" s="174">
        <v>0</v>
      </c>
      <c r="S36" s="174">
        <v>0</v>
      </c>
      <c r="T36" s="175">
        <v>0</v>
      </c>
      <c r="U36" s="175">
        <v>5709.2799999999988</v>
      </c>
    </row>
    <row r="37" spans="1:21" s="111" customFormat="1" ht="38.25" customHeight="1" x14ac:dyDescent="0.5">
      <c r="A37" s="171">
        <v>24</v>
      </c>
      <c r="B37" s="172" t="s">
        <v>106</v>
      </c>
      <c r="C37" s="174">
        <v>6976.4999999999991</v>
      </c>
      <c r="D37" s="174">
        <v>1.95</v>
      </c>
      <c r="E37" s="174">
        <v>1.95</v>
      </c>
      <c r="F37" s="174">
        <v>0</v>
      </c>
      <c r="G37" s="174">
        <v>0</v>
      </c>
      <c r="H37" s="174">
        <v>6978.4499999999989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5">
        <v>0</v>
      </c>
      <c r="P37" s="174">
        <v>0</v>
      </c>
      <c r="Q37" s="174">
        <v>0</v>
      </c>
      <c r="R37" s="174">
        <v>0</v>
      </c>
      <c r="S37" s="174">
        <v>0</v>
      </c>
      <c r="T37" s="175">
        <v>0</v>
      </c>
      <c r="U37" s="175">
        <v>6978.4499999999989</v>
      </c>
    </row>
    <row r="38" spans="1:21" s="111" customFormat="1" ht="38.25" customHeight="1" x14ac:dyDescent="0.5">
      <c r="A38" s="335" t="s">
        <v>107</v>
      </c>
      <c r="B38" s="335"/>
      <c r="C38" s="176">
        <v>22984.834999999999</v>
      </c>
      <c r="D38" s="176">
        <v>7.7500000000000009</v>
      </c>
      <c r="E38" s="176">
        <v>7.7500000000000009</v>
      </c>
      <c r="F38" s="176">
        <v>0</v>
      </c>
      <c r="G38" s="176">
        <v>0</v>
      </c>
      <c r="H38" s="176">
        <v>22992.584999999999</v>
      </c>
      <c r="I38" s="176">
        <v>6.33</v>
      </c>
      <c r="J38" s="176">
        <v>0</v>
      </c>
      <c r="K38" s="176">
        <v>0</v>
      </c>
      <c r="L38" s="176">
        <v>0</v>
      </c>
      <c r="M38" s="176">
        <v>0</v>
      </c>
      <c r="N38" s="176">
        <v>6.33</v>
      </c>
      <c r="O38" s="178">
        <v>16.43</v>
      </c>
      <c r="P38" s="176">
        <v>0</v>
      </c>
      <c r="Q38" s="176">
        <v>0</v>
      </c>
      <c r="R38" s="176">
        <v>0</v>
      </c>
      <c r="S38" s="176">
        <v>0</v>
      </c>
      <c r="T38" s="178">
        <v>16.43</v>
      </c>
      <c r="U38" s="176">
        <v>23015.344999999998</v>
      </c>
    </row>
    <row r="39" spans="1:21" s="145" customFormat="1" ht="38.25" customHeight="1" x14ac:dyDescent="0.5">
      <c r="A39" s="335" t="s">
        <v>108</v>
      </c>
      <c r="B39" s="335"/>
      <c r="C39" s="176">
        <v>62095.192999999992</v>
      </c>
      <c r="D39" s="176">
        <v>43.14</v>
      </c>
      <c r="E39" s="176">
        <v>43.14</v>
      </c>
      <c r="F39" s="176">
        <v>0</v>
      </c>
      <c r="G39" s="176">
        <v>0</v>
      </c>
      <c r="H39" s="176">
        <v>62138.332999999991</v>
      </c>
      <c r="I39" s="176">
        <v>429.32499999999993</v>
      </c>
      <c r="J39" s="176">
        <v>3.2199999999999998</v>
      </c>
      <c r="K39" s="176">
        <v>3.2199999999999998</v>
      </c>
      <c r="L39" s="176">
        <v>0</v>
      </c>
      <c r="M39" s="176">
        <v>0</v>
      </c>
      <c r="N39" s="176">
        <v>432.54499999999996</v>
      </c>
      <c r="O39" s="178">
        <v>454.25</v>
      </c>
      <c r="P39" s="176">
        <v>84.69</v>
      </c>
      <c r="Q39" s="176">
        <v>84.69</v>
      </c>
      <c r="R39" s="176">
        <v>0</v>
      </c>
      <c r="S39" s="176">
        <v>0</v>
      </c>
      <c r="T39" s="178">
        <v>538.93999999999994</v>
      </c>
      <c r="U39" s="176">
        <v>63109.817999999992</v>
      </c>
    </row>
    <row r="40" spans="1:21" ht="38.25" customHeight="1" x14ac:dyDescent="0.5">
      <c r="A40" s="171">
        <v>25</v>
      </c>
      <c r="B40" s="172" t="s">
        <v>109</v>
      </c>
      <c r="C40" s="174">
        <v>14954.505000000003</v>
      </c>
      <c r="D40" s="174">
        <v>18.893000000000001</v>
      </c>
      <c r="E40" s="174">
        <v>18.893000000000001</v>
      </c>
      <c r="F40" s="174">
        <v>0</v>
      </c>
      <c r="G40" s="174">
        <v>0</v>
      </c>
      <c r="H40" s="174">
        <v>14973.398000000003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5">
        <v>0</v>
      </c>
      <c r="P40" s="174">
        <v>0</v>
      </c>
      <c r="Q40" s="174">
        <v>0</v>
      </c>
      <c r="R40" s="174">
        <v>0</v>
      </c>
      <c r="S40" s="174">
        <v>0</v>
      </c>
      <c r="T40" s="175">
        <v>0</v>
      </c>
      <c r="U40" s="175">
        <v>14973.398000000003</v>
      </c>
    </row>
    <row r="41" spans="1:21" ht="38.25" customHeight="1" x14ac:dyDescent="0.5">
      <c r="A41" s="171">
        <v>26</v>
      </c>
      <c r="B41" s="172" t="s">
        <v>110</v>
      </c>
      <c r="C41" s="174">
        <v>9649.2109999999921</v>
      </c>
      <c r="D41" s="174">
        <v>2.02</v>
      </c>
      <c r="E41" s="174">
        <v>2.02</v>
      </c>
      <c r="F41" s="174">
        <v>0</v>
      </c>
      <c r="G41" s="174">
        <v>0</v>
      </c>
      <c r="H41" s="174">
        <v>9651.2309999999925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5">
        <v>0</v>
      </c>
      <c r="P41" s="174">
        <v>0</v>
      </c>
      <c r="Q41" s="174">
        <v>0</v>
      </c>
      <c r="R41" s="174">
        <v>0</v>
      </c>
      <c r="S41" s="174">
        <v>0</v>
      </c>
      <c r="T41" s="175">
        <v>0</v>
      </c>
      <c r="U41" s="175">
        <v>9651.2309999999925</v>
      </c>
    </row>
    <row r="42" spans="1:21" s="111" customFormat="1" ht="38.25" customHeight="1" x14ac:dyDescent="0.5">
      <c r="A42" s="171">
        <v>27</v>
      </c>
      <c r="B42" s="172" t="s">
        <v>111</v>
      </c>
      <c r="C42" s="174">
        <v>23509.908000000003</v>
      </c>
      <c r="D42" s="174">
        <v>12.932</v>
      </c>
      <c r="E42" s="174">
        <v>12.932</v>
      </c>
      <c r="F42" s="174">
        <v>0</v>
      </c>
      <c r="G42" s="174">
        <v>0</v>
      </c>
      <c r="H42" s="174">
        <v>23522.840000000004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5">
        <v>0</v>
      </c>
      <c r="P42" s="174">
        <v>0</v>
      </c>
      <c r="Q42" s="174">
        <v>0</v>
      </c>
      <c r="R42" s="174">
        <v>0</v>
      </c>
      <c r="S42" s="174">
        <v>0</v>
      </c>
      <c r="T42" s="175">
        <v>0</v>
      </c>
      <c r="U42" s="175">
        <v>23522.840000000004</v>
      </c>
    </row>
    <row r="43" spans="1:21" ht="38.25" customHeight="1" x14ac:dyDescent="0.5">
      <c r="A43" s="171">
        <v>28</v>
      </c>
      <c r="B43" s="172" t="s">
        <v>112</v>
      </c>
      <c r="C43" s="174">
        <v>351.56800000000004</v>
      </c>
      <c r="D43" s="174">
        <v>13.295</v>
      </c>
      <c r="E43" s="174">
        <v>13.295</v>
      </c>
      <c r="F43" s="174">
        <v>0</v>
      </c>
      <c r="G43" s="174">
        <v>0</v>
      </c>
      <c r="H43" s="174">
        <v>364.86300000000006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5">
        <v>0</v>
      </c>
      <c r="P43" s="174">
        <v>0</v>
      </c>
      <c r="Q43" s="174">
        <v>0</v>
      </c>
      <c r="R43" s="174">
        <v>0</v>
      </c>
      <c r="S43" s="174">
        <v>0</v>
      </c>
      <c r="T43" s="175">
        <v>0</v>
      </c>
      <c r="U43" s="175">
        <v>364.86300000000006</v>
      </c>
    </row>
    <row r="44" spans="1:21" s="111" customFormat="1" ht="38.25" customHeight="1" x14ac:dyDescent="0.5">
      <c r="A44" s="335" t="s">
        <v>109</v>
      </c>
      <c r="B44" s="335"/>
      <c r="C44" s="176">
        <v>48465.191999999995</v>
      </c>
      <c r="D44" s="176">
        <v>47.14</v>
      </c>
      <c r="E44" s="176">
        <v>47.14</v>
      </c>
      <c r="F44" s="176">
        <v>0</v>
      </c>
      <c r="G44" s="176">
        <v>0</v>
      </c>
      <c r="H44" s="176">
        <v>48512.331999999995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8">
        <v>0</v>
      </c>
      <c r="P44" s="176">
        <v>0</v>
      </c>
      <c r="Q44" s="176">
        <v>0</v>
      </c>
      <c r="R44" s="176">
        <v>0</v>
      </c>
      <c r="S44" s="176">
        <v>0</v>
      </c>
      <c r="T44" s="178">
        <v>0</v>
      </c>
      <c r="U44" s="176">
        <v>48512.331999999995</v>
      </c>
    </row>
    <row r="45" spans="1:21" ht="38.25" customHeight="1" x14ac:dyDescent="0.5">
      <c r="A45" s="171">
        <v>29</v>
      </c>
      <c r="B45" s="172" t="s">
        <v>113</v>
      </c>
      <c r="C45" s="174">
        <v>14226.93</v>
      </c>
      <c r="D45" s="174">
        <v>0.87</v>
      </c>
      <c r="E45" s="174">
        <v>0.87</v>
      </c>
      <c r="F45" s="174">
        <v>0</v>
      </c>
      <c r="G45" s="174">
        <v>0</v>
      </c>
      <c r="H45" s="174">
        <v>14227.800000000001</v>
      </c>
      <c r="I45" s="174">
        <v>0.51</v>
      </c>
      <c r="J45" s="174">
        <v>0</v>
      </c>
      <c r="K45" s="174">
        <v>0</v>
      </c>
      <c r="L45" s="174">
        <v>0</v>
      </c>
      <c r="M45" s="174">
        <v>0</v>
      </c>
      <c r="N45" s="174">
        <v>0.51</v>
      </c>
      <c r="O45" s="175">
        <v>0</v>
      </c>
      <c r="P45" s="174">
        <v>0</v>
      </c>
      <c r="Q45" s="174">
        <v>0</v>
      </c>
      <c r="R45" s="174">
        <v>0</v>
      </c>
      <c r="S45" s="174">
        <v>0</v>
      </c>
      <c r="T45" s="175">
        <v>0</v>
      </c>
      <c r="U45" s="175">
        <v>14228.310000000001</v>
      </c>
    </row>
    <row r="46" spans="1:21" ht="38.25" customHeight="1" x14ac:dyDescent="0.5">
      <c r="A46" s="171">
        <v>30</v>
      </c>
      <c r="B46" s="172" t="s">
        <v>114</v>
      </c>
      <c r="C46" s="174">
        <v>7167.7300000000014</v>
      </c>
      <c r="D46" s="174">
        <v>14.31</v>
      </c>
      <c r="E46" s="174">
        <v>14.31</v>
      </c>
      <c r="F46" s="174">
        <v>0</v>
      </c>
      <c r="G46" s="174">
        <v>0</v>
      </c>
      <c r="H46" s="174">
        <v>7182.0400000000018</v>
      </c>
      <c r="I46" s="174">
        <v>0.24</v>
      </c>
      <c r="J46" s="174">
        <v>0</v>
      </c>
      <c r="K46" s="174">
        <v>0</v>
      </c>
      <c r="L46" s="174">
        <v>0</v>
      </c>
      <c r="M46" s="174">
        <v>0</v>
      </c>
      <c r="N46" s="174">
        <v>0.24</v>
      </c>
      <c r="O46" s="175">
        <v>0</v>
      </c>
      <c r="P46" s="174">
        <v>0</v>
      </c>
      <c r="Q46" s="174">
        <v>0</v>
      </c>
      <c r="R46" s="174">
        <v>0</v>
      </c>
      <c r="S46" s="174">
        <v>0</v>
      </c>
      <c r="T46" s="175">
        <v>0</v>
      </c>
      <c r="U46" s="175">
        <v>7182.2800000000016</v>
      </c>
    </row>
    <row r="47" spans="1:21" s="111" customFormat="1" ht="38.25" customHeight="1" x14ac:dyDescent="0.5">
      <c r="A47" s="171">
        <v>31</v>
      </c>
      <c r="B47" s="172" t="s">
        <v>115</v>
      </c>
      <c r="C47" s="174">
        <v>12240.540000000005</v>
      </c>
      <c r="D47" s="174">
        <v>2.4700000000000002</v>
      </c>
      <c r="E47" s="174">
        <v>2.4700000000000002</v>
      </c>
      <c r="F47" s="174">
        <v>0</v>
      </c>
      <c r="G47" s="174">
        <v>0</v>
      </c>
      <c r="H47" s="174">
        <v>12243.010000000004</v>
      </c>
      <c r="I47" s="174">
        <v>5.34</v>
      </c>
      <c r="J47" s="174">
        <v>0</v>
      </c>
      <c r="K47" s="174">
        <v>0</v>
      </c>
      <c r="L47" s="174">
        <v>0</v>
      </c>
      <c r="M47" s="174">
        <v>0</v>
      </c>
      <c r="N47" s="174">
        <v>5.34</v>
      </c>
      <c r="O47" s="175">
        <v>46.550000000000004</v>
      </c>
      <c r="P47" s="174">
        <v>0</v>
      </c>
      <c r="Q47" s="174">
        <v>0</v>
      </c>
      <c r="R47" s="174">
        <v>0</v>
      </c>
      <c r="S47" s="174">
        <v>0</v>
      </c>
      <c r="T47" s="175">
        <v>46.550000000000004</v>
      </c>
      <c r="U47" s="175">
        <v>12294.900000000003</v>
      </c>
    </row>
    <row r="48" spans="1:21" s="111" customFormat="1" ht="38.25" customHeight="1" x14ac:dyDescent="0.5">
      <c r="A48" s="171">
        <v>32</v>
      </c>
      <c r="B48" s="172" t="s">
        <v>116</v>
      </c>
      <c r="C48" s="174">
        <v>11085.917000000005</v>
      </c>
      <c r="D48" s="174">
        <v>9.1649999999999991</v>
      </c>
      <c r="E48" s="174">
        <v>9.1649999999999991</v>
      </c>
      <c r="F48" s="174">
        <v>0</v>
      </c>
      <c r="G48" s="174">
        <v>0</v>
      </c>
      <c r="H48" s="174">
        <v>11095.082000000006</v>
      </c>
      <c r="I48" s="174">
        <v>6.2</v>
      </c>
      <c r="J48" s="174">
        <v>0</v>
      </c>
      <c r="K48" s="174">
        <v>0</v>
      </c>
      <c r="L48" s="174">
        <v>0</v>
      </c>
      <c r="M48" s="174">
        <v>0</v>
      </c>
      <c r="N48" s="174">
        <v>6.2</v>
      </c>
      <c r="O48" s="175">
        <v>0</v>
      </c>
      <c r="P48" s="174">
        <v>0</v>
      </c>
      <c r="Q48" s="174">
        <v>0</v>
      </c>
      <c r="R48" s="174">
        <v>0</v>
      </c>
      <c r="S48" s="174">
        <v>0</v>
      </c>
      <c r="T48" s="175">
        <v>0</v>
      </c>
      <c r="U48" s="175">
        <v>11101.282000000007</v>
      </c>
    </row>
    <row r="49" spans="1:21" s="111" customFormat="1" ht="38.25" customHeight="1" x14ac:dyDescent="0.5">
      <c r="A49" s="335" t="s">
        <v>117</v>
      </c>
      <c r="B49" s="335"/>
      <c r="C49" s="176">
        <v>44721.117000000013</v>
      </c>
      <c r="D49" s="176">
        <v>26.814999999999998</v>
      </c>
      <c r="E49" s="176">
        <v>26.814999999999998</v>
      </c>
      <c r="F49" s="176">
        <v>0</v>
      </c>
      <c r="G49" s="176">
        <v>0</v>
      </c>
      <c r="H49" s="176">
        <v>44747.932000000015</v>
      </c>
      <c r="I49" s="176">
        <v>12.29</v>
      </c>
      <c r="J49" s="176">
        <v>0</v>
      </c>
      <c r="K49" s="176">
        <v>0</v>
      </c>
      <c r="L49" s="176">
        <v>0</v>
      </c>
      <c r="M49" s="176">
        <v>0</v>
      </c>
      <c r="N49" s="176">
        <v>12.29</v>
      </c>
      <c r="O49" s="178">
        <v>46.550000000000004</v>
      </c>
      <c r="P49" s="176">
        <v>0</v>
      </c>
      <c r="Q49" s="176">
        <v>0</v>
      </c>
      <c r="R49" s="176">
        <v>0</v>
      </c>
      <c r="S49" s="176">
        <v>0</v>
      </c>
      <c r="T49" s="178">
        <v>46.550000000000004</v>
      </c>
      <c r="U49" s="176">
        <v>44806.772000000012</v>
      </c>
    </row>
    <row r="50" spans="1:21" s="145" customFormat="1" ht="38.25" customHeight="1" x14ac:dyDescent="0.5">
      <c r="A50" s="335" t="s">
        <v>118</v>
      </c>
      <c r="B50" s="335"/>
      <c r="C50" s="176">
        <v>93186.309000000008</v>
      </c>
      <c r="D50" s="176">
        <v>73.954999999999998</v>
      </c>
      <c r="E50" s="176">
        <v>73.954999999999998</v>
      </c>
      <c r="F50" s="176">
        <v>0</v>
      </c>
      <c r="G50" s="176">
        <v>0</v>
      </c>
      <c r="H50" s="176">
        <v>93260.26400000001</v>
      </c>
      <c r="I50" s="176">
        <v>12.29</v>
      </c>
      <c r="J50" s="176">
        <v>0</v>
      </c>
      <c r="K50" s="176">
        <v>0</v>
      </c>
      <c r="L50" s="176">
        <v>0</v>
      </c>
      <c r="M50" s="176">
        <v>0</v>
      </c>
      <c r="N50" s="176">
        <v>12.29</v>
      </c>
      <c r="O50" s="178">
        <v>46.550000000000004</v>
      </c>
      <c r="P50" s="176">
        <v>0</v>
      </c>
      <c r="Q50" s="176">
        <v>0</v>
      </c>
      <c r="R50" s="176">
        <v>0</v>
      </c>
      <c r="S50" s="176">
        <v>0</v>
      </c>
      <c r="T50" s="178">
        <v>46.550000000000004</v>
      </c>
      <c r="U50" s="176">
        <v>93319.104000000007</v>
      </c>
    </row>
    <row r="51" spans="1:21" s="146" customFormat="1" ht="38.25" customHeight="1" x14ac:dyDescent="0.5">
      <c r="A51" s="335" t="s">
        <v>119</v>
      </c>
      <c r="B51" s="335"/>
      <c r="C51" s="176">
        <v>171617.07800000001</v>
      </c>
      <c r="D51" s="176">
        <v>122.682</v>
      </c>
      <c r="E51" s="176">
        <v>122.682</v>
      </c>
      <c r="F51" s="176">
        <v>12</v>
      </c>
      <c r="G51" s="176">
        <v>12</v>
      </c>
      <c r="H51" s="176">
        <v>171727.76</v>
      </c>
      <c r="I51" s="176">
        <v>1888.4670000000001</v>
      </c>
      <c r="J51" s="176">
        <v>8.7139999999999986</v>
      </c>
      <c r="K51" s="176">
        <v>8.7139999999999986</v>
      </c>
      <c r="L51" s="176">
        <v>0</v>
      </c>
      <c r="M51" s="176">
        <v>0</v>
      </c>
      <c r="N51" s="176">
        <v>1897.181</v>
      </c>
      <c r="O51" s="178">
        <v>3444.7420000000002</v>
      </c>
      <c r="P51" s="176">
        <v>85.14</v>
      </c>
      <c r="Q51" s="176">
        <v>85.14</v>
      </c>
      <c r="R51" s="176">
        <v>0</v>
      </c>
      <c r="S51" s="176">
        <v>0</v>
      </c>
      <c r="T51" s="178">
        <v>3529.8819999999996</v>
      </c>
      <c r="U51" s="176">
        <v>177154.82299999997</v>
      </c>
    </row>
    <row r="52" spans="1:21" s="111" customFormat="1" ht="19.5" customHeight="1" x14ac:dyDescent="0.4">
      <c r="A52" s="115"/>
      <c r="B52" s="115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</row>
    <row r="53" spans="1:21" s="115" customFormat="1" ht="24.75" hidden="1" customHeight="1" x14ac:dyDescent="0.4">
      <c r="B53" s="183"/>
      <c r="C53" s="309" t="s">
        <v>54</v>
      </c>
      <c r="D53" s="309"/>
      <c r="E53" s="309"/>
      <c r="F53" s="309"/>
      <c r="G53" s="309"/>
      <c r="H53" s="118"/>
      <c r="I53" s="183"/>
      <c r="J53" s="183">
        <f>D51+J51+P51-F51-L51-R51</f>
        <v>204.536</v>
      </c>
      <c r="K53" s="183"/>
      <c r="L53" s="183"/>
      <c r="M53" s="183"/>
      <c r="N53" s="183"/>
      <c r="R53" s="183"/>
      <c r="U53" s="183"/>
    </row>
    <row r="54" spans="1:21" s="115" customFormat="1" ht="30" hidden="1" customHeight="1" x14ac:dyDescent="0.35">
      <c r="B54" s="183"/>
      <c r="C54" s="309" t="s">
        <v>55</v>
      </c>
      <c r="D54" s="309"/>
      <c r="E54" s="309"/>
      <c r="F54" s="309"/>
      <c r="G54" s="309"/>
      <c r="H54" s="119"/>
      <c r="I54" s="183"/>
      <c r="J54" s="183">
        <f>E51+K51+Q51-G51-M51-S51</f>
        <v>204.536</v>
      </c>
      <c r="K54" s="183"/>
      <c r="L54" s="183"/>
      <c r="M54" s="183"/>
      <c r="N54" s="183"/>
      <c r="R54" s="183"/>
      <c r="T54" s="183"/>
    </row>
    <row r="55" spans="1:21" ht="33" hidden="1" customHeight="1" x14ac:dyDescent="0.5">
      <c r="C55" s="309" t="s">
        <v>56</v>
      </c>
      <c r="D55" s="309"/>
      <c r="E55" s="309"/>
      <c r="F55" s="309"/>
      <c r="G55" s="309"/>
      <c r="H55" s="119"/>
      <c r="I55" s="121"/>
      <c r="J55" s="183">
        <f>H51+N51+T51</f>
        <v>177154.82300000003</v>
      </c>
      <c r="K55" s="119"/>
      <c r="L55" s="119"/>
      <c r="M55" s="142" t="e">
        <f>#REF!+'April-2021'!J53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83"/>
      <c r="E56" s="183"/>
      <c r="F56" s="183"/>
      <c r="G56" s="183"/>
      <c r="H56" s="119"/>
      <c r="I56" s="121"/>
      <c r="J56" s="183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83"/>
      <c r="E57" s="183"/>
      <c r="F57" s="183"/>
      <c r="G57" s="183"/>
      <c r="H57" s="119"/>
      <c r="I57" s="121"/>
      <c r="J57" s="183"/>
      <c r="K57" s="119"/>
      <c r="L57" s="119"/>
      <c r="M57" s="142" t="e">
        <f>#REF!+'April-2021'!J53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14" t="s">
        <v>57</v>
      </c>
      <c r="C58" s="314"/>
      <c r="D58" s="314"/>
      <c r="E58" s="314"/>
      <c r="F58" s="314"/>
      <c r="G58" s="153"/>
      <c r="H58" s="154"/>
      <c r="I58" s="155"/>
      <c r="J58" s="315"/>
      <c r="K58" s="313"/>
      <c r="L58" s="313"/>
      <c r="M58" s="169" t="e">
        <f>#REF!+'April-2021'!J53</f>
        <v>#REF!</v>
      </c>
      <c r="N58" s="154"/>
      <c r="O58" s="154"/>
      <c r="P58" s="186"/>
      <c r="Q58" s="314" t="s">
        <v>58</v>
      </c>
      <c r="R58" s="314"/>
      <c r="S58" s="314"/>
      <c r="T58" s="314"/>
      <c r="U58" s="314"/>
    </row>
    <row r="59" spans="1:21" s="152" customFormat="1" ht="37.5" hidden="1" customHeight="1" x14ac:dyDescent="0.45">
      <c r="B59" s="314" t="s">
        <v>59</v>
      </c>
      <c r="C59" s="314"/>
      <c r="D59" s="314"/>
      <c r="E59" s="314"/>
      <c r="F59" s="314"/>
      <c r="G59" s="154"/>
      <c r="H59" s="153"/>
      <c r="I59" s="156"/>
      <c r="J59" s="157"/>
      <c r="K59" s="185"/>
      <c r="L59" s="157"/>
      <c r="M59" s="154"/>
      <c r="N59" s="153"/>
      <c r="O59" s="154"/>
      <c r="P59" s="186"/>
      <c r="Q59" s="314" t="s">
        <v>59</v>
      </c>
      <c r="R59" s="314"/>
      <c r="S59" s="314"/>
      <c r="T59" s="314"/>
      <c r="U59" s="314"/>
    </row>
    <row r="60" spans="1:21" s="152" customFormat="1" ht="37.5" hidden="1" customHeight="1" x14ac:dyDescent="0.45">
      <c r="I60" s="158"/>
      <c r="J60" s="313" t="s">
        <v>61</v>
      </c>
      <c r="K60" s="313"/>
      <c r="L60" s="313"/>
      <c r="M60" s="159" t="e">
        <f>#REF!+'April-2021'!J53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#REF!+'April-2021'!J53</f>
        <v>#REF!</v>
      </c>
      <c r="I61" s="158"/>
      <c r="J61" s="313" t="s">
        <v>62</v>
      </c>
      <c r="K61" s="313"/>
      <c r="L61" s="313"/>
      <c r="M61" s="159" t="e">
        <f>#REF!+'April-2021'!J53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40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25" t="s">
        <v>123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1" ht="54" customHeight="1" x14ac:dyDescent="0.35">
      <c r="A2" s="327" t="s">
        <v>135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spans="1:21" ht="32.25" customHeight="1" x14ac:dyDescent="0.35">
      <c r="A3" s="329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</row>
    <row r="4" spans="1:21" s="108" customFormat="1" ht="43.5" customHeight="1" x14ac:dyDescent="0.25">
      <c r="A4" s="329" t="s">
        <v>122</v>
      </c>
      <c r="B4" s="332" t="s">
        <v>121</v>
      </c>
      <c r="C4" s="304" t="s">
        <v>131</v>
      </c>
      <c r="D4" s="307"/>
      <c r="E4" s="307"/>
      <c r="F4" s="307"/>
      <c r="G4" s="307"/>
      <c r="H4" s="307"/>
      <c r="I4" s="304" t="s">
        <v>130</v>
      </c>
      <c r="J4" s="307"/>
      <c r="K4" s="307"/>
      <c r="L4" s="307"/>
      <c r="M4" s="307"/>
      <c r="N4" s="307"/>
      <c r="O4" s="304" t="s">
        <v>129</v>
      </c>
      <c r="P4" s="307"/>
      <c r="Q4" s="307"/>
      <c r="R4" s="307"/>
      <c r="S4" s="307"/>
      <c r="T4" s="307"/>
      <c r="U4" s="188"/>
    </row>
    <row r="5" spans="1:21" s="108" customFormat="1" ht="54.75" customHeight="1" x14ac:dyDescent="0.25">
      <c r="A5" s="331"/>
      <c r="B5" s="333"/>
      <c r="C5" s="318" t="s">
        <v>6</v>
      </c>
      <c r="D5" s="316" t="s">
        <v>127</v>
      </c>
      <c r="E5" s="317"/>
      <c r="F5" s="316" t="s">
        <v>126</v>
      </c>
      <c r="G5" s="317"/>
      <c r="H5" s="318" t="s">
        <v>9</v>
      </c>
      <c r="I5" s="318" t="s">
        <v>6</v>
      </c>
      <c r="J5" s="316" t="s">
        <v>127</v>
      </c>
      <c r="K5" s="317"/>
      <c r="L5" s="316" t="s">
        <v>126</v>
      </c>
      <c r="M5" s="317"/>
      <c r="N5" s="318" t="s">
        <v>9</v>
      </c>
      <c r="O5" s="318" t="s">
        <v>6</v>
      </c>
      <c r="P5" s="316" t="s">
        <v>127</v>
      </c>
      <c r="Q5" s="317"/>
      <c r="R5" s="316" t="s">
        <v>126</v>
      </c>
      <c r="S5" s="317"/>
      <c r="T5" s="318" t="s">
        <v>9</v>
      </c>
      <c r="U5" s="332" t="s">
        <v>128</v>
      </c>
    </row>
    <row r="6" spans="1:21" s="108" customFormat="1" ht="38.25" customHeight="1" x14ac:dyDescent="0.25">
      <c r="A6" s="331"/>
      <c r="B6" s="334"/>
      <c r="C6" s="319"/>
      <c r="D6" s="172" t="s">
        <v>124</v>
      </c>
      <c r="E6" s="172" t="s">
        <v>125</v>
      </c>
      <c r="F6" s="172" t="s">
        <v>124</v>
      </c>
      <c r="G6" s="172" t="s">
        <v>125</v>
      </c>
      <c r="H6" s="319"/>
      <c r="I6" s="319"/>
      <c r="J6" s="172" t="s">
        <v>124</v>
      </c>
      <c r="K6" s="172" t="s">
        <v>125</v>
      </c>
      <c r="L6" s="172" t="s">
        <v>124</v>
      </c>
      <c r="M6" s="172" t="s">
        <v>125</v>
      </c>
      <c r="N6" s="319"/>
      <c r="O6" s="319"/>
      <c r="P6" s="172" t="s">
        <v>124</v>
      </c>
      <c r="Q6" s="172" t="s">
        <v>125</v>
      </c>
      <c r="R6" s="172" t="s">
        <v>124</v>
      </c>
      <c r="S6" s="172" t="s">
        <v>125</v>
      </c>
      <c r="T6" s="319"/>
      <c r="U6" s="334"/>
    </row>
    <row r="7" spans="1:21" ht="38.25" customHeight="1" x14ac:dyDescent="0.5">
      <c r="A7" s="171">
        <v>1</v>
      </c>
      <c r="B7" s="172" t="s">
        <v>78</v>
      </c>
      <c r="C7" s="174">
        <v>2176.6200000000008</v>
      </c>
      <c r="D7" s="174">
        <v>0</v>
      </c>
      <c r="E7" s="174">
        <v>0</v>
      </c>
      <c r="F7" s="174">
        <v>0</v>
      </c>
      <c r="G7" s="174">
        <v>0</v>
      </c>
      <c r="H7" s="174">
        <v>2176.6200000000008</v>
      </c>
      <c r="I7" s="174">
        <v>297.56999999999994</v>
      </c>
      <c r="J7" s="174">
        <v>0.03</v>
      </c>
      <c r="K7" s="174">
        <v>0.23</v>
      </c>
      <c r="L7" s="174">
        <v>0</v>
      </c>
      <c r="M7" s="174">
        <v>0</v>
      </c>
      <c r="N7" s="174">
        <v>297.59999999999991</v>
      </c>
      <c r="O7" s="175">
        <v>207.97000000000006</v>
      </c>
      <c r="P7" s="174">
        <v>0</v>
      </c>
      <c r="Q7" s="174">
        <v>0.06</v>
      </c>
      <c r="R7" s="174">
        <v>0</v>
      </c>
      <c r="S7" s="174">
        <v>0</v>
      </c>
      <c r="T7" s="175">
        <v>207.97000000000006</v>
      </c>
      <c r="U7" s="175">
        <v>2682.190000000001</v>
      </c>
    </row>
    <row r="8" spans="1:21" ht="38.25" customHeight="1" x14ac:dyDescent="0.5">
      <c r="A8" s="171">
        <v>2</v>
      </c>
      <c r="B8" s="172" t="s">
        <v>79</v>
      </c>
      <c r="C8" s="174">
        <v>10.324999999999999</v>
      </c>
      <c r="D8" s="174">
        <v>0</v>
      </c>
      <c r="E8" s="174">
        <v>0</v>
      </c>
      <c r="F8" s="174">
        <v>0</v>
      </c>
      <c r="G8" s="174">
        <v>0</v>
      </c>
      <c r="H8" s="174">
        <v>10.324999999999999</v>
      </c>
      <c r="I8" s="174">
        <v>31.580000000000002</v>
      </c>
      <c r="J8" s="174">
        <v>3.93</v>
      </c>
      <c r="K8" s="174">
        <v>4.2300000000000004</v>
      </c>
      <c r="L8" s="174">
        <v>0</v>
      </c>
      <c r="M8" s="174">
        <v>0</v>
      </c>
      <c r="N8" s="174">
        <v>35.510000000000005</v>
      </c>
      <c r="O8" s="175">
        <v>164.56</v>
      </c>
      <c r="P8" s="174">
        <v>0</v>
      </c>
      <c r="Q8" s="174">
        <v>0</v>
      </c>
      <c r="R8" s="174">
        <v>0</v>
      </c>
      <c r="S8" s="174">
        <v>0</v>
      </c>
      <c r="T8" s="175">
        <v>164.56</v>
      </c>
      <c r="U8" s="175">
        <v>210.39500000000001</v>
      </c>
    </row>
    <row r="9" spans="1:21" ht="38.25" customHeight="1" x14ac:dyDescent="0.5">
      <c r="A9" s="171">
        <v>3</v>
      </c>
      <c r="B9" s="172" t="s">
        <v>80</v>
      </c>
      <c r="C9" s="174">
        <v>1250.3299999999997</v>
      </c>
      <c r="D9" s="174">
        <v>0</v>
      </c>
      <c r="E9" s="174">
        <v>0</v>
      </c>
      <c r="F9" s="174">
        <v>0</v>
      </c>
      <c r="G9" s="174">
        <v>0</v>
      </c>
      <c r="H9" s="174">
        <v>1250.3299999999997</v>
      </c>
      <c r="I9" s="174">
        <v>150.04600000000005</v>
      </c>
      <c r="J9" s="174">
        <v>0</v>
      </c>
      <c r="K9" s="174">
        <v>1.032</v>
      </c>
      <c r="L9" s="174">
        <v>0</v>
      </c>
      <c r="M9" s="174">
        <v>0</v>
      </c>
      <c r="N9" s="174">
        <v>150.04600000000005</v>
      </c>
      <c r="O9" s="175">
        <v>141.44</v>
      </c>
      <c r="P9" s="174">
        <v>0</v>
      </c>
      <c r="Q9" s="174">
        <v>0</v>
      </c>
      <c r="R9" s="174">
        <v>0</v>
      </c>
      <c r="S9" s="174">
        <v>0</v>
      </c>
      <c r="T9" s="175">
        <v>141.44</v>
      </c>
      <c r="U9" s="175">
        <v>1541.8159999999998</v>
      </c>
    </row>
    <row r="10" spans="1:21" s="111" customFormat="1" ht="38.25" customHeight="1" x14ac:dyDescent="0.5">
      <c r="A10" s="171">
        <v>4</v>
      </c>
      <c r="B10" s="172" t="s">
        <v>81</v>
      </c>
      <c r="C10" s="174">
        <v>183.93</v>
      </c>
      <c r="D10" s="174">
        <v>0</v>
      </c>
      <c r="E10" s="174">
        <v>0</v>
      </c>
      <c r="F10" s="174">
        <v>0</v>
      </c>
      <c r="G10" s="174">
        <v>0</v>
      </c>
      <c r="H10" s="174">
        <v>183.93</v>
      </c>
      <c r="I10" s="174">
        <v>161.77500000000003</v>
      </c>
      <c r="J10" s="174">
        <v>2.2400000000000002</v>
      </c>
      <c r="K10" s="174">
        <v>2.2400000000000002</v>
      </c>
      <c r="L10" s="174">
        <v>0</v>
      </c>
      <c r="M10" s="174">
        <v>0</v>
      </c>
      <c r="N10" s="174">
        <v>164.01500000000004</v>
      </c>
      <c r="O10" s="175">
        <v>409.47999999999996</v>
      </c>
      <c r="P10" s="174">
        <v>0</v>
      </c>
      <c r="Q10" s="174">
        <v>0</v>
      </c>
      <c r="R10" s="174">
        <v>0</v>
      </c>
      <c r="S10" s="174">
        <v>0</v>
      </c>
      <c r="T10" s="175">
        <v>409.47999999999996</v>
      </c>
      <c r="U10" s="175">
        <v>757.42499999999995</v>
      </c>
    </row>
    <row r="11" spans="1:21" s="111" customFormat="1" ht="38.25" customHeight="1" x14ac:dyDescent="0.5">
      <c r="A11" s="336" t="s">
        <v>82</v>
      </c>
      <c r="B11" s="337"/>
      <c r="C11" s="176">
        <v>3621.2050000000004</v>
      </c>
      <c r="D11" s="176">
        <v>0</v>
      </c>
      <c r="E11" s="176">
        <v>0</v>
      </c>
      <c r="F11" s="176">
        <v>0</v>
      </c>
      <c r="G11" s="176">
        <v>0</v>
      </c>
      <c r="H11" s="176">
        <v>3621.2050000000004</v>
      </c>
      <c r="I11" s="176">
        <v>640.971</v>
      </c>
      <c r="J11" s="176">
        <v>6.2</v>
      </c>
      <c r="K11" s="176">
        <v>7.7320000000000011</v>
      </c>
      <c r="L11" s="176">
        <v>0</v>
      </c>
      <c r="M11" s="176">
        <v>0</v>
      </c>
      <c r="N11" s="176">
        <v>647.17100000000005</v>
      </c>
      <c r="O11" s="178">
        <v>923.45</v>
      </c>
      <c r="P11" s="176">
        <v>0</v>
      </c>
      <c r="Q11" s="176">
        <v>0.06</v>
      </c>
      <c r="R11" s="176">
        <v>0</v>
      </c>
      <c r="S11" s="176">
        <v>0</v>
      </c>
      <c r="T11" s="178">
        <v>923.45</v>
      </c>
      <c r="U11" s="176">
        <v>5191.8260000000009</v>
      </c>
    </row>
    <row r="12" spans="1:21" ht="38.25" customHeight="1" x14ac:dyDescent="0.5">
      <c r="A12" s="171">
        <v>4</v>
      </c>
      <c r="B12" s="172" t="s">
        <v>83</v>
      </c>
      <c r="C12" s="174">
        <v>1974.1999999999989</v>
      </c>
      <c r="D12" s="174">
        <v>0</v>
      </c>
      <c r="E12" s="174">
        <v>0</v>
      </c>
      <c r="F12" s="174">
        <v>64.61</v>
      </c>
      <c r="G12" s="174">
        <v>64.61</v>
      </c>
      <c r="H12" s="174">
        <v>1909.589999999999</v>
      </c>
      <c r="I12" s="174">
        <v>122.47299999999998</v>
      </c>
      <c r="J12" s="174">
        <v>0.14000000000000001</v>
      </c>
      <c r="K12" s="174">
        <v>0.32</v>
      </c>
      <c r="L12" s="174">
        <v>0</v>
      </c>
      <c r="M12" s="174">
        <v>0</v>
      </c>
      <c r="N12" s="174">
        <v>122.61299999999999</v>
      </c>
      <c r="O12" s="175">
        <v>248.64</v>
      </c>
      <c r="P12" s="174">
        <v>78.11</v>
      </c>
      <c r="Q12" s="174">
        <v>78.11</v>
      </c>
      <c r="R12" s="174">
        <v>0</v>
      </c>
      <c r="S12" s="174">
        <v>0</v>
      </c>
      <c r="T12" s="175">
        <v>326.75</v>
      </c>
      <c r="U12" s="175">
        <v>2358.9529999999991</v>
      </c>
    </row>
    <row r="13" spans="1:21" ht="38.25" customHeight="1" x14ac:dyDescent="0.5">
      <c r="A13" s="171">
        <v>5</v>
      </c>
      <c r="B13" s="172" t="s">
        <v>84</v>
      </c>
      <c r="C13" s="174">
        <v>1014.7699999999998</v>
      </c>
      <c r="D13" s="174">
        <v>0</v>
      </c>
      <c r="E13" s="174">
        <v>0</v>
      </c>
      <c r="F13" s="174">
        <v>0</v>
      </c>
      <c r="G13" s="174">
        <v>0</v>
      </c>
      <c r="H13" s="174">
        <v>1014.7699999999998</v>
      </c>
      <c r="I13" s="174">
        <v>141.91400000000004</v>
      </c>
      <c r="J13" s="174">
        <v>0.45</v>
      </c>
      <c r="K13" s="174">
        <v>1.43</v>
      </c>
      <c r="L13" s="174">
        <v>0</v>
      </c>
      <c r="M13" s="174">
        <v>0</v>
      </c>
      <c r="N13" s="174">
        <v>142.36400000000003</v>
      </c>
      <c r="O13" s="175">
        <v>85.32</v>
      </c>
      <c r="P13" s="174">
        <v>0</v>
      </c>
      <c r="Q13" s="174">
        <v>0</v>
      </c>
      <c r="R13" s="174">
        <v>0</v>
      </c>
      <c r="S13" s="174">
        <v>0</v>
      </c>
      <c r="T13" s="175">
        <v>85.32</v>
      </c>
      <c r="U13" s="175">
        <v>1242.4539999999997</v>
      </c>
    </row>
    <row r="14" spans="1:21" s="111" customFormat="1" ht="38.25" customHeight="1" x14ac:dyDescent="0.5">
      <c r="A14" s="171">
        <v>6</v>
      </c>
      <c r="B14" s="172" t="s">
        <v>85</v>
      </c>
      <c r="C14" s="174">
        <v>2182.1799999999994</v>
      </c>
      <c r="D14" s="174">
        <v>0</v>
      </c>
      <c r="E14" s="174">
        <v>0</v>
      </c>
      <c r="F14" s="174">
        <v>0</v>
      </c>
      <c r="G14" s="174">
        <v>0</v>
      </c>
      <c r="H14" s="174">
        <v>2182.1799999999994</v>
      </c>
      <c r="I14" s="174">
        <v>194.25399999999996</v>
      </c>
      <c r="J14" s="174">
        <v>0.06</v>
      </c>
      <c r="K14" s="174">
        <v>2.3370000000000002</v>
      </c>
      <c r="L14" s="174">
        <v>0</v>
      </c>
      <c r="M14" s="174">
        <v>0</v>
      </c>
      <c r="N14" s="174">
        <v>194.31399999999996</v>
      </c>
      <c r="O14" s="175">
        <v>318.15999999999997</v>
      </c>
      <c r="P14" s="174">
        <v>0</v>
      </c>
      <c r="Q14" s="174">
        <v>0</v>
      </c>
      <c r="R14" s="174">
        <v>0</v>
      </c>
      <c r="S14" s="174">
        <v>0</v>
      </c>
      <c r="T14" s="175">
        <v>318.15999999999997</v>
      </c>
      <c r="U14" s="175">
        <v>2694.6539999999991</v>
      </c>
    </row>
    <row r="15" spans="1:21" s="111" customFormat="1" ht="38.25" customHeight="1" x14ac:dyDescent="0.5">
      <c r="A15" s="336" t="s">
        <v>86</v>
      </c>
      <c r="B15" s="337"/>
      <c r="C15" s="176">
        <v>5171.1499999999978</v>
      </c>
      <c r="D15" s="176">
        <v>0</v>
      </c>
      <c r="E15" s="176">
        <v>0</v>
      </c>
      <c r="F15" s="176">
        <v>64.61</v>
      </c>
      <c r="G15" s="176">
        <v>64.61</v>
      </c>
      <c r="H15" s="176">
        <v>5106.5399999999981</v>
      </c>
      <c r="I15" s="176">
        <v>458.64100000000002</v>
      </c>
      <c r="J15" s="176">
        <v>0.65000000000000013</v>
      </c>
      <c r="K15" s="176">
        <v>4.0869999999999997</v>
      </c>
      <c r="L15" s="176">
        <v>0</v>
      </c>
      <c r="M15" s="176">
        <v>0</v>
      </c>
      <c r="N15" s="176">
        <v>459.291</v>
      </c>
      <c r="O15" s="178">
        <v>652.11999999999989</v>
      </c>
      <c r="P15" s="176">
        <v>78.11</v>
      </c>
      <c r="Q15" s="176">
        <v>78.11</v>
      </c>
      <c r="R15" s="176">
        <v>0</v>
      </c>
      <c r="S15" s="176">
        <v>0</v>
      </c>
      <c r="T15" s="178">
        <v>730.23</v>
      </c>
      <c r="U15" s="176">
        <v>6296.0609999999979</v>
      </c>
    </row>
    <row r="16" spans="1:21" s="112" customFormat="1" ht="38.25" customHeight="1" x14ac:dyDescent="0.5">
      <c r="A16" s="171">
        <v>8</v>
      </c>
      <c r="B16" s="172" t="s">
        <v>88</v>
      </c>
      <c r="C16" s="174">
        <v>1907.7719999999995</v>
      </c>
      <c r="D16" s="174">
        <v>0.1</v>
      </c>
      <c r="E16" s="174">
        <v>1.8760000000000001</v>
      </c>
      <c r="F16" s="174">
        <v>12</v>
      </c>
      <c r="G16" s="174">
        <v>24</v>
      </c>
      <c r="H16" s="174">
        <v>1895.8719999999994</v>
      </c>
      <c r="I16" s="174">
        <v>65.565000000000026</v>
      </c>
      <c r="J16" s="174">
        <v>0.17</v>
      </c>
      <c r="K16" s="174">
        <v>0.25600000000000001</v>
      </c>
      <c r="L16" s="174">
        <v>0</v>
      </c>
      <c r="M16" s="174">
        <v>0</v>
      </c>
      <c r="N16" s="174">
        <v>65.735000000000028</v>
      </c>
      <c r="O16" s="175">
        <v>77.049000000000007</v>
      </c>
      <c r="P16" s="174">
        <v>0.1</v>
      </c>
      <c r="Q16" s="174">
        <v>0.44000000000000006</v>
      </c>
      <c r="R16" s="174">
        <v>0</v>
      </c>
      <c r="S16" s="174">
        <v>0</v>
      </c>
      <c r="T16" s="175">
        <v>77.149000000000001</v>
      </c>
      <c r="U16" s="175">
        <v>2038.7559999999994</v>
      </c>
    </row>
    <row r="17" spans="1:21" ht="38.25" customHeight="1" x14ac:dyDescent="0.5">
      <c r="A17" s="171">
        <v>9</v>
      </c>
      <c r="B17" s="172" t="s">
        <v>120</v>
      </c>
      <c r="C17" s="174">
        <v>734.11399999999981</v>
      </c>
      <c r="D17" s="174">
        <v>0</v>
      </c>
      <c r="E17" s="174">
        <v>0</v>
      </c>
      <c r="F17" s="174">
        <v>0</v>
      </c>
      <c r="G17" s="174">
        <v>0</v>
      </c>
      <c r="H17" s="174">
        <v>734.11399999999981</v>
      </c>
      <c r="I17" s="174">
        <v>22.381999999999994</v>
      </c>
      <c r="J17" s="174">
        <v>3.5000000000000003E-2</v>
      </c>
      <c r="K17" s="174">
        <v>7.0000000000000007E-2</v>
      </c>
      <c r="L17" s="174">
        <v>0</v>
      </c>
      <c r="M17" s="174">
        <v>0</v>
      </c>
      <c r="N17" s="174">
        <v>22.416999999999994</v>
      </c>
      <c r="O17" s="175">
        <v>358.08099999999996</v>
      </c>
      <c r="P17" s="174">
        <v>0.05</v>
      </c>
      <c r="Q17" s="174">
        <v>0.1</v>
      </c>
      <c r="R17" s="174">
        <v>0</v>
      </c>
      <c r="S17" s="174">
        <v>0</v>
      </c>
      <c r="T17" s="175">
        <v>358.13099999999997</v>
      </c>
      <c r="U17" s="175">
        <v>1114.6619999999998</v>
      </c>
    </row>
    <row r="18" spans="1:21" s="111" customFormat="1" ht="38.25" customHeight="1" x14ac:dyDescent="0.5">
      <c r="A18" s="171">
        <v>10</v>
      </c>
      <c r="B18" s="172" t="s">
        <v>87</v>
      </c>
      <c r="C18" s="174">
        <v>827.53499999999951</v>
      </c>
      <c r="D18" s="174">
        <v>0.36</v>
      </c>
      <c r="E18" s="174">
        <v>0.69</v>
      </c>
      <c r="F18" s="174">
        <v>0</v>
      </c>
      <c r="G18" s="174">
        <v>0</v>
      </c>
      <c r="H18" s="174">
        <v>827.89499999999953</v>
      </c>
      <c r="I18" s="174">
        <v>36.084999999999987</v>
      </c>
      <c r="J18" s="177">
        <v>0</v>
      </c>
      <c r="K18" s="174">
        <v>0.05</v>
      </c>
      <c r="L18" s="174">
        <v>0</v>
      </c>
      <c r="M18" s="174">
        <v>0</v>
      </c>
      <c r="N18" s="174">
        <v>36.084999999999987</v>
      </c>
      <c r="O18" s="175">
        <v>60.458000000000006</v>
      </c>
      <c r="P18" s="174">
        <v>0</v>
      </c>
      <c r="Q18" s="174">
        <v>0</v>
      </c>
      <c r="R18" s="174">
        <v>0</v>
      </c>
      <c r="S18" s="174">
        <v>0</v>
      </c>
      <c r="T18" s="175">
        <v>60.458000000000006</v>
      </c>
      <c r="U18" s="175">
        <v>924.43799999999953</v>
      </c>
    </row>
    <row r="19" spans="1:21" s="111" customFormat="1" ht="38.25" customHeight="1" x14ac:dyDescent="0.5">
      <c r="A19" s="336" t="s">
        <v>89</v>
      </c>
      <c r="B19" s="337"/>
      <c r="C19" s="176">
        <v>3469.4209999999989</v>
      </c>
      <c r="D19" s="176">
        <v>0.45999999999999996</v>
      </c>
      <c r="E19" s="176">
        <v>2.5659999999999998</v>
      </c>
      <c r="F19" s="176">
        <v>12</v>
      </c>
      <c r="G19" s="176">
        <v>24</v>
      </c>
      <c r="H19" s="176">
        <v>3457.8809999999985</v>
      </c>
      <c r="I19" s="176">
        <v>124.03200000000001</v>
      </c>
      <c r="J19" s="176">
        <v>0.20500000000000002</v>
      </c>
      <c r="K19" s="176">
        <v>0.376</v>
      </c>
      <c r="L19" s="176">
        <v>0</v>
      </c>
      <c r="M19" s="176">
        <v>0</v>
      </c>
      <c r="N19" s="176">
        <v>124.23699999999999</v>
      </c>
      <c r="O19" s="178">
        <v>495.58800000000002</v>
      </c>
      <c r="P19" s="176">
        <v>0.15000000000000002</v>
      </c>
      <c r="Q19" s="176">
        <v>0.54</v>
      </c>
      <c r="R19" s="176">
        <v>0</v>
      </c>
      <c r="S19" s="176">
        <v>0</v>
      </c>
      <c r="T19" s="178">
        <v>495.738</v>
      </c>
      <c r="U19" s="176">
        <v>4077.8559999999989</v>
      </c>
    </row>
    <row r="20" spans="1:21" ht="38.25" customHeight="1" x14ac:dyDescent="0.5">
      <c r="A20" s="171">
        <v>8</v>
      </c>
      <c r="B20" s="172" t="s">
        <v>91</v>
      </c>
      <c r="C20" s="174">
        <v>1409.1349999999995</v>
      </c>
      <c r="D20" s="174">
        <v>0</v>
      </c>
      <c r="E20" s="174">
        <v>0.495</v>
      </c>
      <c r="F20" s="174">
        <v>0</v>
      </c>
      <c r="G20" s="174">
        <v>0</v>
      </c>
      <c r="H20" s="174">
        <v>1409.1349999999995</v>
      </c>
      <c r="I20" s="174">
        <v>144.82499999999999</v>
      </c>
      <c r="J20" s="174">
        <v>0.12</v>
      </c>
      <c r="K20" s="174">
        <v>0.25</v>
      </c>
      <c r="L20" s="174">
        <v>0</v>
      </c>
      <c r="M20" s="174">
        <v>0</v>
      </c>
      <c r="N20" s="174">
        <v>144.94499999999999</v>
      </c>
      <c r="O20" s="175">
        <v>284.72399999999993</v>
      </c>
      <c r="P20" s="174">
        <v>0</v>
      </c>
      <c r="Q20" s="174">
        <v>0</v>
      </c>
      <c r="R20" s="174">
        <v>0</v>
      </c>
      <c r="S20" s="174">
        <v>0</v>
      </c>
      <c r="T20" s="175">
        <v>284.72399999999993</v>
      </c>
      <c r="U20" s="175">
        <v>1838.8039999999994</v>
      </c>
    </row>
    <row r="21" spans="1:21" ht="38.25" customHeight="1" x14ac:dyDescent="0.5">
      <c r="A21" s="171">
        <v>9</v>
      </c>
      <c r="B21" s="172" t="s">
        <v>90</v>
      </c>
      <c r="C21" s="174">
        <v>898.61999999999989</v>
      </c>
      <c r="D21" s="174">
        <v>0</v>
      </c>
      <c r="E21" s="174">
        <v>0</v>
      </c>
      <c r="F21" s="174">
        <v>0</v>
      </c>
      <c r="G21" s="174">
        <v>0</v>
      </c>
      <c r="H21" s="174">
        <v>898.61999999999989</v>
      </c>
      <c r="I21" s="174">
        <v>46.453000000000003</v>
      </c>
      <c r="J21" s="174">
        <v>0.03</v>
      </c>
      <c r="K21" s="174">
        <v>0.12</v>
      </c>
      <c r="L21" s="174">
        <v>0</v>
      </c>
      <c r="M21" s="174">
        <v>0</v>
      </c>
      <c r="N21" s="174">
        <v>46.483000000000004</v>
      </c>
      <c r="O21" s="175">
        <v>151.93</v>
      </c>
      <c r="P21" s="174">
        <v>0</v>
      </c>
      <c r="Q21" s="174">
        <v>0</v>
      </c>
      <c r="R21" s="174">
        <v>0</v>
      </c>
      <c r="S21" s="174">
        <v>0</v>
      </c>
      <c r="T21" s="175">
        <v>151.93</v>
      </c>
      <c r="U21" s="175">
        <v>1097.0329999999999</v>
      </c>
    </row>
    <row r="22" spans="1:21" s="111" customFormat="1" ht="38.25" customHeight="1" x14ac:dyDescent="0.5">
      <c r="A22" s="171">
        <v>10</v>
      </c>
      <c r="B22" s="172" t="s">
        <v>92</v>
      </c>
      <c r="C22" s="174">
        <v>599.55999999999983</v>
      </c>
      <c r="D22" s="174">
        <v>0</v>
      </c>
      <c r="E22" s="174">
        <v>0</v>
      </c>
      <c r="F22" s="174">
        <v>0</v>
      </c>
      <c r="G22" s="174">
        <v>0</v>
      </c>
      <c r="H22" s="174">
        <v>599.55999999999983</v>
      </c>
      <c r="I22" s="174">
        <v>27.130000000000006</v>
      </c>
      <c r="J22" s="174">
        <v>1.5</v>
      </c>
      <c r="K22" s="174">
        <v>1.51</v>
      </c>
      <c r="L22" s="174">
        <v>0</v>
      </c>
      <c r="M22" s="174">
        <v>0</v>
      </c>
      <c r="N22" s="174">
        <v>28.630000000000006</v>
      </c>
      <c r="O22" s="175">
        <v>291.01</v>
      </c>
      <c r="P22" s="174">
        <v>0</v>
      </c>
      <c r="Q22" s="174">
        <v>0</v>
      </c>
      <c r="R22" s="174">
        <v>0</v>
      </c>
      <c r="S22" s="174">
        <v>0</v>
      </c>
      <c r="T22" s="175">
        <v>291.01</v>
      </c>
      <c r="U22" s="175">
        <v>919.19999999999982</v>
      </c>
    </row>
    <row r="23" spans="1:21" s="111" customFormat="1" ht="38.25" customHeight="1" x14ac:dyDescent="0.5">
      <c r="A23" s="171">
        <v>11</v>
      </c>
      <c r="B23" s="172" t="s">
        <v>93</v>
      </c>
      <c r="C23" s="174">
        <v>1160.0720000000001</v>
      </c>
      <c r="D23" s="174">
        <v>1.5</v>
      </c>
      <c r="E23" s="174">
        <v>4.4860000000000007</v>
      </c>
      <c r="F23" s="174">
        <v>0</v>
      </c>
      <c r="G23" s="174">
        <v>0</v>
      </c>
      <c r="H23" s="174">
        <v>1161.5720000000001</v>
      </c>
      <c r="I23" s="174">
        <v>10.293999999999997</v>
      </c>
      <c r="J23" s="174">
        <v>0</v>
      </c>
      <c r="K23" s="174">
        <v>0.124</v>
      </c>
      <c r="L23" s="174">
        <v>0</v>
      </c>
      <c r="M23" s="174">
        <v>0</v>
      </c>
      <c r="N23" s="174">
        <v>10.293999999999997</v>
      </c>
      <c r="O23" s="175">
        <v>145.57</v>
      </c>
      <c r="P23" s="174">
        <v>0</v>
      </c>
      <c r="Q23" s="174">
        <v>0</v>
      </c>
      <c r="R23" s="174">
        <v>0</v>
      </c>
      <c r="S23" s="174">
        <v>0</v>
      </c>
      <c r="T23" s="175">
        <v>145.57</v>
      </c>
      <c r="U23" s="175">
        <v>1317.4360000000001</v>
      </c>
    </row>
    <row r="24" spans="1:21" s="111" customFormat="1" ht="38.25" customHeight="1" x14ac:dyDescent="0.5">
      <c r="A24" s="335" t="s">
        <v>94</v>
      </c>
      <c r="B24" s="335"/>
      <c r="C24" s="176">
        <v>4067.3869999999993</v>
      </c>
      <c r="D24" s="176">
        <v>1.5</v>
      </c>
      <c r="E24" s="176">
        <v>4.9810000000000008</v>
      </c>
      <c r="F24" s="176">
        <v>0</v>
      </c>
      <c r="G24" s="176">
        <v>0</v>
      </c>
      <c r="H24" s="176">
        <v>4068.8869999999993</v>
      </c>
      <c r="I24" s="176">
        <v>228.702</v>
      </c>
      <c r="J24" s="176">
        <v>1.65</v>
      </c>
      <c r="K24" s="176">
        <v>2.004</v>
      </c>
      <c r="L24" s="176">
        <v>0</v>
      </c>
      <c r="M24" s="176">
        <v>0</v>
      </c>
      <c r="N24" s="176">
        <v>230.35199999999998</v>
      </c>
      <c r="O24" s="178">
        <v>873.23399999999992</v>
      </c>
      <c r="P24" s="176">
        <v>0</v>
      </c>
      <c r="Q24" s="176">
        <v>0</v>
      </c>
      <c r="R24" s="176">
        <v>0</v>
      </c>
      <c r="S24" s="176">
        <v>0</v>
      </c>
      <c r="T24" s="178">
        <v>873.23399999999992</v>
      </c>
      <c r="U24" s="176">
        <v>5172.473</v>
      </c>
    </row>
    <row r="25" spans="1:21" s="145" customFormat="1" ht="38.25" customHeight="1" x14ac:dyDescent="0.5">
      <c r="A25" s="338" t="s">
        <v>95</v>
      </c>
      <c r="B25" s="339"/>
      <c r="C25" s="176">
        <v>16329.162999999995</v>
      </c>
      <c r="D25" s="176">
        <v>1.96</v>
      </c>
      <c r="E25" s="176">
        <v>7.5470000000000006</v>
      </c>
      <c r="F25" s="176">
        <v>76.61</v>
      </c>
      <c r="G25" s="176">
        <v>88.61</v>
      </c>
      <c r="H25" s="176">
        <v>16254.512999999997</v>
      </c>
      <c r="I25" s="176">
        <v>1452.346</v>
      </c>
      <c r="J25" s="176">
        <v>8.7050000000000001</v>
      </c>
      <c r="K25" s="176">
        <v>14.199000000000002</v>
      </c>
      <c r="L25" s="176">
        <v>0</v>
      </c>
      <c r="M25" s="176">
        <v>0</v>
      </c>
      <c r="N25" s="176">
        <v>1461.0509999999999</v>
      </c>
      <c r="O25" s="178">
        <v>2944.3919999999998</v>
      </c>
      <c r="P25" s="176">
        <v>78.260000000000005</v>
      </c>
      <c r="Q25" s="176">
        <v>78.710000000000008</v>
      </c>
      <c r="R25" s="176">
        <v>0</v>
      </c>
      <c r="S25" s="176">
        <v>0</v>
      </c>
      <c r="T25" s="178">
        <v>3022.652</v>
      </c>
      <c r="U25" s="176">
        <v>20738.215999999997</v>
      </c>
    </row>
    <row r="26" spans="1:21" ht="38.25" customHeight="1" x14ac:dyDescent="0.5">
      <c r="A26" s="171">
        <v>15</v>
      </c>
      <c r="B26" s="172" t="s">
        <v>96</v>
      </c>
      <c r="C26" s="174">
        <v>11577.246999999999</v>
      </c>
      <c r="D26" s="174">
        <v>2.3650000000000002</v>
      </c>
      <c r="E26" s="174">
        <v>7.0250000000000004</v>
      </c>
      <c r="F26" s="174">
        <v>0</v>
      </c>
      <c r="G26" s="174">
        <v>0</v>
      </c>
      <c r="H26" s="174">
        <v>11579.611999999999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5">
        <v>0</v>
      </c>
      <c r="P26" s="174">
        <v>0</v>
      </c>
      <c r="Q26" s="174">
        <v>0</v>
      </c>
      <c r="R26" s="174">
        <v>0</v>
      </c>
      <c r="S26" s="174">
        <v>0</v>
      </c>
      <c r="T26" s="175">
        <v>0</v>
      </c>
      <c r="U26" s="175">
        <v>11579.611999999999</v>
      </c>
    </row>
    <row r="27" spans="1:21" s="111" customFormat="1" ht="38.25" customHeight="1" x14ac:dyDescent="0.5">
      <c r="A27" s="171">
        <v>16</v>
      </c>
      <c r="B27" s="173" t="s">
        <v>97</v>
      </c>
      <c r="C27" s="174">
        <v>10155.076999999994</v>
      </c>
      <c r="D27" s="174">
        <v>2.63</v>
      </c>
      <c r="E27" s="174">
        <v>14.849999999999998</v>
      </c>
      <c r="F27" s="174">
        <v>0</v>
      </c>
      <c r="G27" s="174">
        <v>0</v>
      </c>
      <c r="H27" s="174">
        <v>10157.706999999993</v>
      </c>
      <c r="I27" s="174">
        <v>330.27499999999998</v>
      </c>
      <c r="J27" s="174">
        <v>0</v>
      </c>
      <c r="K27" s="174">
        <v>0.72</v>
      </c>
      <c r="L27" s="174">
        <v>0</v>
      </c>
      <c r="M27" s="174">
        <v>0</v>
      </c>
      <c r="N27" s="174">
        <v>330.27499999999998</v>
      </c>
      <c r="O27" s="175">
        <v>74.960000000000008</v>
      </c>
      <c r="P27" s="174">
        <v>0</v>
      </c>
      <c r="Q27" s="174">
        <v>0</v>
      </c>
      <c r="R27" s="174">
        <v>0</v>
      </c>
      <c r="S27" s="174">
        <v>0</v>
      </c>
      <c r="T27" s="175">
        <v>74.960000000000008</v>
      </c>
      <c r="U27" s="175">
        <v>10562.941999999992</v>
      </c>
    </row>
    <row r="28" spans="1:21" s="111" customFormat="1" ht="38.25" customHeight="1" x14ac:dyDescent="0.5">
      <c r="A28" s="335" t="s">
        <v>98</v>
      </c>
      <c r="B28" s="335"/>
      <c r="C28" s="176">
        <v>21732.323999999993</v>
      </c>
      <c r="D28" s="176">
        <v>4.9950000000000001</v>
      </c>
      <c r="E28" s="176">
        <v>21.875</v>
      </c>
      <c r="F28" s="176">
        <v>0</v>
      </c>
      <c r="G28" s="176">
        <v>0</v>
      </c>
      <c r="H28" s="176">
        <v>21737.318999999992</v>
      </c>
      <c r="I28" s="176">
        <v>330.27499999999998</v>
      </c>
      <c r="J28" s="176">
        <v>0</v>
      </c>
      <c r="K28" s="176">
        <v>0.72</v>
      </c>
      <c r="L28" s="176">
        <v>0</v>
      </c>
      <c r="M28" s="176">
        <v>0</v>
      </c>
      <c r="N28" s="176">
        <v>330.27499999999998</v>
      </c>
      <c r="O28" s="178">
        <v>74.960000000000008</v>
      </c>
      <c r="P28" s="176">
        <v>0</v>
      </c>
      <c r="Q28" s="176">
        <v>0</v>
      </c>
      <c r="R28" s="176">
        <v>0</v>
      </c>
      <c r="S28" s="176">
        <v>0</v>
      </c>
      <c r="T28" s="178">
        <v>74.960000000000008</v>
      </c>
      <c r="U28" s="176">
        <v>22142.553999999989</v>
      </c>
    </row>
    <row r="29" spans="1:21" ht="38.25" customHeight="1" x14ac:dyDescent="0.5">
      <c r="A29" s="171">
        <v>17</v>
      </c>
      <c r="B29" s="172" t="s">
        <v>99</v>
      </c>
      <c r="C29" s="174">
        <v>6977.9470000000001</v>
      </c>
      <c r="D29" s="174">
        <v>1.4</v>
      </c>
      <c r="E29" s="174">
        <v>8.26</v>
      </c>
      <c r="F29" s="174">
        <v>0</v>
      </c>
      <c r="G29" s="174">
        <v>0</v>
      </c>
      <c r="H29" s="174">
        <v>6979.3469999999998</v>
      </c>
      <c r="I29" s="174">
        <v>3.5700000000000003</v>
      </c>
      <c r="J29" s="174">
        <v>0</v>
      </c>
      <c r="K29" s="174">
        <v>0</v>
      </c>
      <c r="L29" s="174">
        <v>0</v>
      </c>
      <c r="M29" s="174">
        <v>0</v>
      </c>
      <c r="N29" s="174">
        <v>3.5700000000000003</v>
      </c>
      <c r="O29" s="175">
        <v>47.8</v>
      </c>
      <c r="P29" s="174">
        <v>0</v>
      </c>
      <c r="Q29" s="174">
        <v>0</v>
      </c>
      <c r="R29" s="174">
        <v>0</v>
      </c>
      <c r="S29" s="174">
        <v>0</v>
      </c>
      <c r="T29" s="175">
        <v>47.8</v>
      </c>
      <c r="U29" s="175">
        <v>7030.7169999999996</v>
      </c>
    </row>
    <row r="30" spans="1:21" ht="38.25" customHeight="1" x14ac:dyDescent="0.5">
      <c r="A30" s="171">
        <v>18</v>
      </c>
      <c r="B30" s="172" t="s">
        <v>100</v>
      </c>
      <c r="C30" s="174">
        <v>480.92399999999992</v>
      </c>
      <c r="D30" s="174">
        <v>13.35</v>
      </c>
      <c r="E30" s="174">
        <v>18.939999999999998</v>
      </c>
      <c r="F30" s="174">
        <v>0</v>
      </c>
      <c r="G30" s="174">
        <v>0</v>
      </c>
      <c r="H30" s="174">
        <v>494.27399999999994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5">
        <v>0.22</v>
      </c>
      <c r="P30" s="174">
        <v>0</v>
      </c>
      <c r="Q30" s="174">
        <v>0</v>
      </c>
      <c r="R30" s="174">
        <v>0</v>
      </c>
      <c r="S30" s="174">
        <v>0</v>
      </c>
      <c r="T30" s="175">
        <v>0.22</v>
      </c>
      <c r="U30" s="175">
        <v>494.49399999999997</v>
      </c>
    </row>
    <row r="31" spans="1:21" s="111" customFormat="1" ht="38.25" customHeight="1" x14ac:dyDescent="0.5">
      <c r="A31" s="171">
        <v>19</v>
      </c>
      <c r="B31" s="172" t="s">
        <v>101</v>
      </c>
      <c r="C31" s="174">
        <v>5470.2150000000001</v>
      </c>
      <c r="D31" s="174">
        <v>1.36</v>
      </c>
      <c r="E31" s="174">
        <v>1.82</v>
      </c>
      <c r="F31" s="174">
        <v>0</v>
      </c>
      <c r="G31" s="174">
        <v>0</v>
      </c>
      <c r="H31" s="174">
        <v>5471.5749999999998</v>
      </c>
      <c r="I31" s="174">
        <v>32.010000000000005</v>
      </c>
      <c r="J31" s="174">
        <v>0</v>
      </c>
      <c r="K31" s="174">
        <v>0</v>
      </c>
      <c r="L31" s="174">
        <v>0</v>
      </c>
      <c r="M31" s="174">
        <v>0</v>
      </c>
      <c r="N31" s="174">
        <v>32.010000000000005</v>
      </c>
      <c r="O31" s="175">
        <v>128.47999999999999</v>
      </c>
      <c r="P31" s="174">
        <v>0</v>
      </c>
      <c r="Q31" s="174">
        <v>80.19</v>
      </c>
      <c r="R31" s="174">
        <v>0</v>
      </c>
      <c r="S31" s="174">
        <v>0</v>
      </c>
      <c r="T31" s="175">
        <v>128.47999999999999</v>
      </c>
      <c r="U31" s="175">
        <v>5632.0649999999996</v>
      </c>
    </row>
    <row r="32" spans="1:21" ht="38.25" customHeight="1" x14ac:dyDescent="0.5">
      <c r="A32" s="171">
        <v>20</v>
      </c>
      <c r="B32" s="172" t="s">
        <v>102</v>
      </c>
      <c r="C32" s="174">
        <v>4484.3379999999997</v>
      </c>
      <c r="D32" s="174">
        <v>3.02</v>
      </c>
      <c r="E32" s="174">
        <v>8.6199999999999992</v>
      </c>
      <c r="F32" s="174">
        <v>0</v>
      </c>
      <c r="G32" s="174">
        <v>0</v>
      </c>
      <c r="H32" s="174">
        <v>4487.3580000000002</v>
      </c>
      <c r="I32" s="174">
        <v>60.360000000000007</v>
      </c>
      <c r="J32" s="174">
        <v>0.13</v>
      </c>
      <c r="K32" s="174">
        <v>2.63</v>
      </c>
      <c r="L32" s="174">
        <v>0</v>
      </c>
      <c r="M32" s="174">
        <v>0</v>
      </c>
      <c r="N32" s="174">
        <v>60.490000000000009</v>
      </c>
      <c r="O32" s="175">
        <v>271.04999999999995</v>
      </c>
      <c r="P32" s="174">
        <v>0</v>
      </c>
      <c r="Q32" s="174">
        <v>4.5</v>
      </c>
      <c r="R32" s="174">
        <v>0</v>
      </c>
      <c r="S32" s="174">
        <v>0</v>
      </c>
      <c r="T32" s="175">
        <v>271.04999999999995</v>
      </c>
      <c r="U32" s="175">
        <v>4818.8980000000001</v>
      </c>
    </row>
    <row r="33" spans="1:21" s="111" customFormat="1" ht="38.25" customHeight="1" x14ac:dyDescent="0.5">
      <c r="A33" s="335" t="s">
        <v>99</v>
      </c>
      <c r="B33" s="335"/>
      <c r="C33" s="176">
        <v>17413.423999999999</v>
      </c>
      <c r="D33" s="176">
        <v>19.13</v>
      </c>
      <c r="E33" s="176">
        <v>37.639999999999993</v>
      </c>
      <c r="F33" s="176">
        <v>0</v>
      </c>
      <c r="G33" s="176">
        <v>0</v>
      </c>
      <c r="H33" s="176">
        <v>17432.554</v>
      </c>
      <c r="I33" s="176">
        <v>95.940000000000012</v>
      </c>
      <c r="J33" s="176">
        <v>0.13</v>
      </c>
      <c r="K33" s="176">
        <v>2.63</v>
      </c>
      <c r="L33" s="176">
        <v>0</v>
      </c>
      <c r="M33" s="176">
        <v>0</v>
      </c>
      <c r="N33" s="176">
        <v>96.070000000000022</v>
      </c>
      <c r="O33" s="178">
        <v>447.54999999999995</v>
      </c>
      <c r="P33" s="176">
        <v>0</v>
      </c>
      <c r="Q33" s="176">
        <v>84.69</v>
      </c>
      <c r="R33" s="176">
        <v>0</v>
      </c>
      <c r="S33" s="176">
        <v>0</v>
      </c>
      <c r="T33" s="178">
        <v>447.54999999999995</v>
      </c>
      <c r="U33" s="176">
        <v>17976.173999999999</v>
      </c>
    </row>
    <row r="34" spans="1:21" ht="38.25" customHeight="1" x14ac:dyDescent="0.5">
      <c r="A34" s="171">
        <v>21</v>
      </c>
      <c r="B34" s="172" t="s">
        <v>103</v>
      </c>
      <c r="C34" s="174">
        <v>5801.75</v>
      </c>
      <c r="D34" s="174">
        <v>0</v>
      </c>
      <c r="E34" s="174">
        <v>0.32</v>
      </c>
      <c r="F34" s="174">
        <v>0</v>
      </c>
      <c r="G34" s="174">
        <v>0</v>
      </c>
      <c r="H34" s="174">
        <v>5801.75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5">
        <v>0</v>
      </c>
      <c r="P34" s="174">
        <v>0</v>
      </c>
      <c r="Q34" s="174">
        <v>0</v>
      </c>
      <c r="R34" s="174">
        <v>0</v>
      </c>
      <c r="S34" s="174">
        <v>0</v>
      </c>
      <c r="T34" s="175">
        <v>0</v>
      </c>
      <c r="U34" s="175">
        <v>5801.75</v>
      </c>
    </row>
    <row r="35" spans="1:21" ht="38.25" customHeight="1" x14ac:dyDescent="0.5">
      <c r="A35" s="171">
        <v>22</v>
      </c>
      <c r="B35" s="172" t="s">
        <v>104</v>
      </c>
      <c r="C35" s="174">
        <v>4509.4349999999995</v>
      </c>
      <c r="D35" s="174">
        <v>2.04</v>
      </c>
      <c r="E35" s="174">
        <v>3.04</v>
      </c>
      <c r="F35" s="174">
        <v>0</v>
      </c>
      <c r="G35" s="174">
        <v>0</v>
      </c>
      <c r="H35" s="174">
        <v>4511.4749999999995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5">
        <v>16.43</v>
      </c>
      <c r="P35" s="174">
        <v>0</v>
      </c>
      <c r="Q35" s="174">
        <v>0</v>
      </c>
      <c r="R35" s="174">
        <v>0</v>
      </c>
      <c r="S35" s="174">
        <v>0</v>
      </c>
      <c r="T35" s="175">
        <v>16.43</v>
      </c>
      <c r="U35" s="175">
        <v>4527.9049999999997</v>
      </c>
    </row>
    <row r="36" spans="1:21" s="111" customFormat="1" ht="38.25" customHeight="1" x14ac:dyDescent="0.5">
      <c r="A36" s="171">
        <v>23</v>
      </c>
      <c r="B36" s="172" t="s">
        <v>105</v>
      </c>
      <c r="C36" s="174">
        <v>5702.9499999999989</v>
      </c>
      <c r="D36" s="174">
        <v>0.19</v>
      </c>
      <c r="E36" s="174">
        <v>4.6700000000000008</v>
      </c>
      <c r="F36" s="174">
        <v>0</v>
      </c>
      <c r="G36" s="174">
        <v>0</v>
      </c>
      <c r="H36" s="174">
        <v>5703.1399999999985</v>
      </c>
      <c r="I36" s="174">
        <v>6.33</v>
      </c>
      <c r="J36" s="174">
        <v>0</v>
      </c>
      <c r="K36" s="174">
        <v>0</v>
      </c>
      <c r="L36" s="174">
        <v>0</v>
      </c>
      <c r="M36" s="174">
        <v>0</v>
      </c>
      <c r="N36" s="174">
        <v>6.33</v>
      </c>
      <c r="O36" s="175">
        <v>0</v>
      </c>
      <c r="P36" s="174">
        <v>0</v>
      </c>
      <c r="Q36" s="174">
        <v>0</v>
      </c>
      <c r="R36" s="174">
        <v>0</v>
      </c>
      <c r="S36" s="174">
        <v>0</v>
      </c>
      <c r="T36" s="175">
        <v>0</v>
      </c>
      <c r="U36" s="175">
        <v>5709.4699999999984</v>
      </c>
    </row>
    <row r="37" spans="1:21" s="111" customFormat="1" ht="38.25" customHeight="1" x14ac:dyDescent="0.5">
      <c r="A37" s="171">
        <v>24</v>
      </c>
      <c r="B37" s="172" t="s">
        <v>106</v>
      </c>
      <c r="C37" s="174">
        <v>6978.4499999999989</v>
      </c>
      <c r="D37" s="174">
        <v>0.21</v>
      </c>
      <c r="E37" s="174">
        <v>2.16</v>
      </c>
      <c r="F37" s="174">
        <v>0</v>
      </c>
      <c r="G37" s="174">
        <v>0</v>
      </c>
      <c r="H37" s="174">
        <v>6978.6599999999989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5">
        <v>0</v>
      </c>
      <c r="P37" s="174">
        <v>0</v>
      </c>
      <c r="Q37" s="174">
        <v>0</v>
      </c>
      <c r="R37" s="174">
        <v>0</v>
      </c>
      <c r="S37" s="174">
        <v>0</v>
      </c>
      <c r="T37" s="175">
        <v>0</v>
      </c>
      <c r="U37" s="175">
        <v>6978.6599999999989</v>
      </c>
    </row>
    <row r="38" spans="1:21" s="111" customFormat="1" ht="38.25" customHeight="1" x14ac:dyDescent="0.5">
      <c r="A38" s="335" t="s">
        <v>107</v>
      </c>
      <c r="B38" s="335"/>
      <c r="C38" s="176">
        <v>22992.584999999999</v>
      </c>
      <c r="D38" s="176">
        <v>2.44</v>
      </c>
      <c r="E38" s="176">
        <v>10.190000000000001</v>
      </c>
      <c r="F38" s="176">
        <v>0</v>
      </c>
      <c r="G38" s="176">
        <v>0</v>
      </c>
      <c r="H38" s="176">
        <v>22995.024999999998</v>
      </c>
      <c r="I38" s="176">
        <v>6.33</v>
      </c>
      <c r="J38" s="176">
        <v>0</v>
      </c>
      <c r="K38" s="176">
        <v>0</v>
      </c>
      <c r="L38" s="176">
        <v>0</v>
      </c>
      <c r="M38" s="176">
        <v>0</v>
      </c>
      <c r="N38" s="176">
        <v>6.33</v>
      </c>
      <c r="O38" s="178">
        <v>16.43</v>
      </c>
      <c r="P38" s="176">
        <v>0</v>
      </c>
      <c r="Q38" s="176">
        <v>0</v>
      </c>
      <c r="R38" s="176">
        <v>0</v>
      </c>
      <c r="S38" s="176">
        <v>0</v>
      </c>
      <c r="T38" s="178">
        <v>16.43</v>
      </c>
      <c r="U38" s="176">
        <v>23017.784999999996</v>
      </c>
    </row>
    <row r="39" spans="1:21" s="145" customFormat="1" ht="38.25" customHeight="1" x14ac:dyDescent="0.5">
      <c r="A39" s="335" t="s">
        <v>108</v>
      </c>
      <c r="B39" s="335"/>
      <c r="C39" s="176">
        <v>62138.332999999991</v>
      </c>
      <c r="D39" s="176">
        <v>26.565000000000001</v>
      </c>
      <c r="E39" s="176">
        <v>69.704999999999998</v>
      </c>
      <c r="F39" s="176">
        <v>0</v>
      </c>
      <c r="G39" s="176">
        <v>0</v>
      </c>
      <c r="H39" s="176">
        <v>62164.897999999986</v>
      </c>
      <c r="I39" s="176">
        <v>432.54499999999996</v>
      </c>
      <c r="J39" s="176">
        <v>0.13</v>
      </c>
      <c r="K39" s="176">
        <v>3.3499999999999996</v>
      </c>
      <c r="L39" s="176">
        <v>0</v>
      </c>
      <c r="M39" s="176">
        <v>0</v>
      </c>
      <c r="N39" s="176">
        <v>432.67500000000001</v>
      </c>
      <c r="O39" s="178">
        <v>538.93999999999994</v>
      </c>
      <c r="P39" s="176">
        <v>0</v>
      </c>
      <c r="Q39" s="176">
        <v>84.69</v>
      </c>
      <c r="R39" s="176">
        <v>0</v>
      </c>
      <c r="S39" s="176">
        <v>0</v>
      </c>
      <c r="T39" s="178">
        <v>538.93999999999994</v>
      </c>
      <c r="U39" s="176">
        <v>63136.512999999984</v>
      </c>
    </row>
    <row r="40" spans="1:21" ht="38.25" customHeight="1" x14ac:dyDescent="0.5">
      <c r="A40" s="171">
        <v>25</v>
      </c>
      <c r="B40" s="172" t="s">
        <v>109</v>
      </c>
      <c r="C40" s="174">
        <v>14973.398000000003</v>
      </c>
      <c r="D40" s="174">
        <v>3.13</v>
      </c>
      <c r="E40" s="174">
        <v>22.023</v>
      </c>
      <c r="F40" s="174">
        <v>0</v>
      </c>
      <c r="G40" s="174">
        <v>0</v>
      </c>
      <c r="H40" s="174">
        <v>14976.528000000002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5">
        <v>0</v>
      </c>
      <c r="P40" s="174">
        <v>0</v>
      </c>
      <c r="Q40" s="174">
        <v>0</v>
      </c>
      <c r="R40" s="174">
        <v>0</v>
      </c>
      <c r="S40" s="174">
        <v>0</v>
      </c>
      <c r="T40" s="175">
        <v>0</v>
      </c>
      <c r="U40" s="175">
        <v>14976.528000000002</v>
      </c>
    </row>
    <row r="41" spans="1:21" ht="38.25" customHeight="1" x14ac:dyDescent="0.5">
      <c r="A41" s="171">
        <v>26</v>
      </c>
      <c r="B41" s="172" t="s">
        <v>110</v>
      </c>
      <c r="C41" s="174">
        <v>9651.2309999999925</v>
      </c>
      <c r="D41" s="174">
        <v>1.02</v>
      </c>
      <c r="E41" s="174">
        <v>3.04</v>
      </c>
      <c r="F41" s="174">
        <v>0</v>
      </c>
      <c r="G41" s="174">
        <v>0</v>
      </c>
      <c r="H41" s="174">
        <v>9652.2509999999929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5">
        <v>0</v>
      </c>
      <c r="P41" s="174">
        <v>0</v>
      </c>
      <c r="Q41" s="174">
        <v>0</v>
      </c>
      <c r="R41" s="174">
        <v>0</v>
      </c>
      <c r="S41" s="174">
        <v>0</v>
      </c>
      <c r="T41" s="175">
        <v>0</v>
      </c>
      <c r="U41" s="175">
        <v>9652.2509999999929</v>
      </c>
    </row>
    <row r="42" spans="1:21" s="111" customFormat="1" ht="38.25" customHeight="1" x14ac:dyDescent="0.5">
      <c r="A42" s="171">
        <v>27</v>
      </c>
      <c r="B42" s="172" t="s">
        <v>111</v>
      </c>
      <c r="C42" s="174">
        <v>23522.840000000004</v>
      </c>
      <c r="D42" s="174">
        <v>6.25</v>
      </c>
      <c r="E42" s="174">
        <v>19.182000000000002</v>
      </c>
      <c r="F42" s="174">
        <v>0</v>
      </c>
      <c r="G42" s="174">
        <v>0</v>
      </c>
      <c r="H42" s="174">
        <v>23529.090000000004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5">
        <v>0</v>
      </c>
      <c r="P42" s="174">
        <v>0</v>
      </c>
      <c r="Q42" s="174">
        <v>0</v>
      </c>
      <c r="R42" s="174">
        <v>0</v>
      </c>
      <c r="S42" s="174">
        <v>0</v>
      </c>
      <c r="T42" s="175">
        <v>0</v>
      </c>
      <c r="U42" s="175">
        <v>23529.090000000004</v>
      </c>
    </row>
    <row r="43" spans="1:21" ht="38.25" customHeight="1" x14ac:dyDescent="0.5">
      <c r="A43" s="171">
        <v>28</v>
      </c>
      <c r="B43" s="172" t="s">
        <v>112</v>
      </c>
      <c r="C43" s="174">
        <v>364.86300000000006</v>
      </c>
      <c r="D43" s="174">
        <v>12.8</v>
      </c>
      <c r="E43" s="174">
        <v>26.094999999999999</v>
      </c>
      <c r="F43" s="174">
        <v>0</v>
      </c>
      <c r="G43" s="174">
        <v>0</v>
      </c>
      <c r="H43" s="174">
        <v>377.66300000000007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5">
        <v>0</v>
      </c>
      <c r="P43" s="174">
        <v>0</v>
      </c>
      <c r="Q43" s="174">
        <v>0</v>
      </c>
      <c r="R43" s="174">
        <v>0</v>
      </c>
      <c r="S43" s="174">
        <v>0</v>
      </c>
      <c r="T43" s="175">
        <v>0</v>
      </c>
      <c r="U43" s="175">
        <v>377.66300000000007</v>
      </c>
    </row>
    <row r="44" spans="1:21" s="111" customFormat="1" ht="38.25" customHeight="1" x14ac:dyDescent="0.5">
      <c r="A44" s="335" t="s">
        <v>109</v>
      </c>
      <c r="B44" s="335"/>
      <c r="C44" s="176">
        <v>48512.331999999995</v>
      </c>
      <c r="D44" s="176">
        <v>23.200000000000003</v>
      </c>
      <c r="E44" s="176">
        <v>70.34</v>
      </c>
      <c r="F44" s="176">
        <v>0</v>
      </c>
      <c r="G44" s="176">
        <v>0</v>
      </c>
      <c r="H44" s="176">
        <v>48535.531999999999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8">
        <v>0</v>
      </c>
      <c r="P44" s="176">
        <v>0</v>
      </c>
      <c r="Q44" s="176">
        <v>0</v>
      </c>
      <c r="R44" s="176">
        <v>0</v>
      </c>
      <c r="S44" s="176">
        <v>0</v>
      </c>
      <c r="T44" s="178">
        <v>0</v>
      </c>
      <c r="U44" s="176">
        <v>48535.531999999999</v>
      </c>
    </row>
    <row r="45" spans="1:21" ht="38.25" customHeight="1" x14ac:dyDescent="0.5">
      <c r="A45" s="171">
        <v>29</v>
      </c>
      <c r="B45" s="172" t="s">
        <v>113</v>
      </c>
      <c r="C45" s="174">
        <v>14227.800000000001</v>
      </c>
      <c r="D45" s="174">
        <v>1.99</v>
      </c>
      <c r="E45" s="174">
        <v>2.86</v>
      </c>
      <c r="F45" s="174">
        <v>0</v>
      </c>
      <c r="G45" s="174">
        <v>0</v>
      </c>
      <c r="H45" s="174">
        <v>14229.79</v>
      </c>
      <c r="I45" s="174">
        <v>0.51</v>
      </c>
      <c r="J45" s="174">
        <v>0</v>
      </c>
      <c r="K45" s="174">
        <v>0</v>
      </c>
      <c r="L45" s="174">
        <v>0</v>
      </c>
      <c r="M45" s="174">
        <v>0</v>
      </c>
      <c r="N45" s="174">
        <v>0.51</v>
      </c>
      <c r="O45" s="175">
        <v>0</v>
      </c>
      <c r="P45" s="174">
        <v>0</v>
      </c>
      <c r="Q45" s="174">
        <v>0</v>
      </c>
      <c r="R45" s="174">
        <v>0</v>
      </c>
      <c r="S45" s="174">
        <v>0</v>
      </c>
      <c r="T45" s="175">
        <v>0</v>
      </c>
      <c r="U45" s="175">
        <v>14230.300000000001</v>
      </c>
    </row>
    <row r="46" spans="1:21" ht="38.25" customHeight="1" x14ac:dyDescent="0.5">
      <c r="A46" s="171">
        <v>30</v>
      </c>
      <c r="B46" s="172" t="s">
        <v>114</v>
      </c>
      <c r="C46" s="174">
        <v>7182.0400000000018</v>
      </c>
      <c r="D46" s="174">
        <v>12.7</v>
      </c>
      <c r="E46" s="174">
        <v>27.009999999999998</v>
      </c>
      <c r="F46" s="174">
        <v>0</v>
      </c>
      <c r="G46" s="174">
        <v>0</v>
      </c>
      <c r="H46" s="174">
        <v>7194.7400000000016</v>
      </c>
      <c r="I46" s="174">
        <v>0.24</v>
      </c>
      <c r="J46" s="174">
        <v>0</v>
      </c>
      <c r="K46" s="174">
        <v>0</v>
      </c>
      <c r="L46" s="174">
        <v>0</v>
      </c>
      <c r="M46" s="174">
        <v>0</v>
      </c>
      <c r="N46" s="174">
        <v>0.24</v>
      </c>
      <c r="O46" s="175">
        <v>0</v>
      </c>
      <c r="P46" s="174">
        <v>0</v>
      </c>
      <c r="Q46" s="174">
        <v>0</v>
      </c>
      <c r="R46" s="174">
        <v>0</v>
      </c>
      <c r="S46" s="174">
        <v>0</v>
      </c>
      <c r="T46" s="175">
        <v>0</v>
      </c>
      <c r="U46" s="175">
        <v>7194.9800000000014</v>
      </c>
    </row>
    <row r="47" spans="1:21" s="111" customFormat="1" ht="38.25" customHeight="1" x14ac:dyDescent="0.5">
      <c r="A47" s="171">
        <v>31</v>
      </c>
      <c r="B47" s="172" t="s">
        <v>115</v>
      </c>
      <c r="C47" s="174">
        <v>12243.010000000004</v>
      </c>
      <c r="D47" s="174">
        <v>0</v>
      </c>
      <c r="E47" s="174">
        <v>2.4700000000000002</v>
      </c>
      <c r="F47" s="174">
        <v>0</v>
      </c>
      <c r="G47" s="174">
        <v>0</v>
      </c>
      <c r="H47" s="174">
        <v>12243.010000000004</v>
      </c>
      <c r="I47" s="174">
        <v>5.34</v>
      </c>
      <c r="J47" s="174">
        <v>0</v>
      </c>
      <c r="K47" s="174">
        <v>0</v>
      </c>
      <c r="L47" s="174">
        <v>0</v>
      </c>
      <c r="M47" s="174">
        <v>0</v>
      </c>
      <c r="N47" s="174">
        <v>5.34</v>
      </c>
      <c r="O47" s="175">
        <v>46.550000000000004</v>
      </c>
      <c r="P47" s="174">
        <v>0</v>
      </c>
      <c r="Q47" s="174">
        <v>0</v>
      </c>
      <c r="R47" s="174">
        <v>0</v>
      </c>
      <c r="S47" s="174">
        <v>0</v>
      </c>
      <c r="T47" s="175">
        <v>46.550000000000004</v>
      </c>
      <c r="U47" s="175">
        <v>12294.900000000003</v>
      </c>
    </row>
    <row r="48" spans="1:21" s="111" customFormat="1" ht="38.25" customHeight="1" x14ac:dyDescent="0.5">
      <c r="A48" s="171">
        <v>32</v>
      </c>
      <c r="B48" s="172" t="s">
        <v>116</v>
      </c>
      <c r="C48" s="174">
        <v>11095.082000000006</v>
      </c>
      <c r="D48" s="174">
        <v>0</v>
      </c>
      <c r="E48" s="174">
        <v>9.1649999999999991</v>
      </c>
      <c r="F48" s="174">
        <v>0</v>
      </c>
      <c r="G48" s="174">
        <v>0</v>
      </c>
      <c r="H48" s="174">
        <v>11095.082000000006</v>
      </c>
      <c r="I48" s="174">
        <v>6.2</v>
      </c>
      <c r="J48" s="174">
        <v>0</v>
      </c>
      <c r="K48" s="174">
        <v>0</v>
      </c>
      <c r="L48" s="174">
        <v>0</v>
      </c>
      <c r="M48" s="174">
        <v>0</v>
      </c>
      <c r="N48" s="174">
        <v>6.2</v>
      </c>
      <c r="O48" s="175">
        <v>0</v>
      </c>
      <c r="P48" s="174">
        <v>0</v>
      </c>
      <c r="Q48" s="174">
        <v>0</v>
      </c>
      <c r="R48" s="174">
        <v>0</v>
      </c>
      <c r="S48" s="174">
        <v>0</v>
      </c>
      <c r="T48" s="175">
        <v>0</v>
      </c>
      <c r="U48" s="175">
        <v>11101.282000000007</v>
      </c>
    </row>
    <row r="49" spans="1:21" s="111" customFormat="1" ht="38.25" customHeight="1" x14ac:dyDescent="0.5">
      <c r="A49" s="335" t="s">
        <v>117</v>
      </c>
      <c r="B49" s="335"/>
      <c r="C49" s="176">
        <v>44747.932000000015</v>
      </c>
      <c r="D49" s="176">
        <v>14.69</v>
      </c>
      <c r="E49" s="176">
        <v>41.504999999999995</v>
      </c>
      <c r="F49" s="176">
        <v>0</v>
      </c>
      <c r="G49" s="176">
        <v>0</v>
      </c>
      <c r="H49" s="176">
        <v>44762.622000000018</v>
      </c>
      <c r="I49" s="176">
        <v>12.29</v>
      </c>
      <c r="J49" s="176">
        <v>0</v>
      </c>
      <c r="K49" s="176">
        <v>0</v>
      </c>
      <c r="L49" s="176">
        <v>0</v>
      </c>
      <c r="M49" s="176">
        <v>0</v>
      </c>
      <c r="N49" s="176">
        <v>12.29</v>
      </c>
      <c r="O49" s="178">
        <v>46.550000000000004</v>
      </c>
      <c r="P49" s="176">
        <v>0</v>
      </c>
      <c r="Q49" s="176">
        <v>0</v>
      </c>
      <c r="R49" s="176">
        <v>0</v>
      </c>
      <c r="S49" s="176">
        <v>0</v>
      </c>
      <c r="T49" s="178">
        <v>46.550000000000004</v>
      </c>
      <c r="U49" s="176">
        <v>44821.462000000014</v>
      </c>
    </row>
    <row r="50" spans="1:21" s="145" customFormat="1" ht="38.25" customHeight="1" x14ac:dyDescent="0.5">
      <c r="A50" s="335" t="s">
        <v>118</v>
      </c>
      <c r="B50" s="335"/>
      <c r="C50" s="176">
        <v>93260.26400000001</v>
      </c>
      <c r="D50" s="176">
        <v>37.89</v>
      </c>
      <c r="E50" s="176">
        <v>111.845</v>
      </c>
      <c r="F50" s="176">
        <v>0</v>
      </c>
      <c r="G50" s="176">
        <v>0</v>
      </c>
      <c r="H50" s="176">
        <v>93298.15400000001</v>
      </c>
      <c r="I50" s="176">
        <v>12.29</v>
      </c>
      <c r="J50" s="176">
        <v>0</v>
      </c>
      <c r="K50" s="176">
        <v>0</v>
      </c>
      <c r="L50" s="176">
        <v>0</v>
      </c>
      <c r="M50" s="176">
        <v>0</v>
      </c>
      <c r="N50" s="176">
        <v>12.29</v>
      </c>
      <c r="O50" s="178">
        <v>46.550000000000004</v>
      </c>
      <c r="P50" s="176">
        <v>0</v>
      </c>
      <c r="Q50" s="176">
        <v>0</v>
      </c>
      <c r="R50" s="176">
        <v>0</v>
      </c>
      <c r="S50" s="176">
        <v>0</v>
      </c>
      <c r="T50" s="178">
        <v>46.550000000000004</v>
      </c>
      <c r="U50" s="176">
        <v>93356.994000000006</v>
      </c>
    </row>
    <row r="51" spans="1:21" s="146" customFormat="1" ht="38.25" customHeight="1" x14ac:dyDescent="0.5">
      <c r="A51" s="335" t="s">
        <v>119</v>
      </c>
      <c r="B51" s="335"/>
      <c r="C51" s="176">
        <v>171727.76</v>
      </c>
      <c r="D51" s="176">
        <v>66.414999999999992</v>
      </c>
      <c r="E51" s="176">
        <v>189.09700000000001</v>
      </c>
      <c r="F51" s="176">
        <v>76.61</v>
      </c>
      <c r="G51" s="176">
        <v>88.61</v>
      </c>
      <c r="H51" s="176">
        <v>171717.565</v>
      </c>
      <c r="I51" s="176">
        <v>1897.181</v>
      </c>
      <c r="J51" s="176">
        <v>8.8350000000000009</v>
      </c>
      <c r="K51" s="176">
        <v>17.548999999999999</v>
      </c>
      <c r="L51" s="176">
        <v>0</v>
      </c>
      <c r="M51" s="176">
        <v>0</v>
      </c>
      <c r="N51" s="176">
        <v>1906.0160000000001</v>
      </c>
      <c r="O51" s="178">
        <v>3529.8819999999996</v>
      </c>
      <c r="P51" s="176">
        <v>78.260000000000005</v>
      </c>
      <c r="Q51" s="176">
        <v>163.4</v>
      </c>
      <c r="R51" s="176">
        <v>0</v>
      </c>
      <c r="S51" s="176">
        <v>0</v>
      </c>
      <c r="T51" s="178">
        <v>3608.1419999999998</v>
      </c>
      <c r="U51" s="176">
        <v>177231.72299999997</v>
      </c>
    </row>
    <row r="52" spans="1:21" s="111" customFormat="1" ht="19.5" customHeight="1" x14ac:dyDescent="0.4">
      <c r="A52" s="115"/>
      <c r="B52" s="115"/>
      <c r="C52" s="187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</row>
    <row r="53" spans="1:21" s="115" customFormat="1" ht="24.75" hidden="1" customHeight="1" x14ac:dyDescent="0.4">
      <c r="B53" s="187"/>
      <c r="C53" s="309" t="s">
        <v>54</v>
      </c>
      <c r="D53" s="309"/>
      <c r="E53" s="309"/>
      <c r="F53" s="309"/>
      <c r="G53" s="309"/>
      <c r="H53" s="118"/>
      <c r="I53" s="187"/>
      <c r="J53" s="187">
        <f>D51+J51+P51-F51-L51-R51</f>
        <v>76.899999999999991</v>
      </c>
      <c r="K53" s="187"/>
      <c r="L53" s="187"/>
      <c r="M53" s="187"/>
      <c r="N53" s="187"/>
      <c r="R53" s="187"/>
      <c r="U53" s="187"/>
    </row>
    <row r="54" spans="1:21" s="115" customFormat="1" ht="30" hidden="1" customHeight="1" x14ac:dyDescent="0.35">
      <c r="B54" s="187"/>
      <c r="C54" s="309" t="s">
        <v>55</v>
      </c>
      <c r="D54" s="309"/>
      <c r="E54" s="309"/>
      <c r="F54" s="309"/>
      <c r="G54" s="309"/>
      <c r="H54" s="119"/>
      <c r="I54" s="187"/>
      <c r="J54" s="187">
        <f>E51+K51+Q51-G51-M51-S51</f>
        <v>281.43600000000004</v>
      </c>
      <c r="K54" s="187"/>
      <c r="L54" s="187"/>
      <c r="M54" s="187"/>
      <c r="N54" s="187"/>
      <c r="R54" s="187"/>
      <c r="T54" s="187"/>
    </row>
    <row r="55" spans="1:21" ht="33" hidden="1" customHeight="1" x14ac:dyDescent="0.5">
      <c r="C55" s="309" t="s">
        <v>56</v>
      </c>
      <c r="D55" s="309"/>
      <c r="E55" s="309"/>
      <c r="F55" s="309"/>
      <c r="G55" s="309"/>
      <c r="H55" s="119"/>
      <c r="I55" s="121"/>
      <c r="J55" s="187">
        <f>H51+N51+T51</f>
        <v>177231.723</v>
      </c>
      <c r="K55" s="119"/>
      <c r="L55" s="119"/>
      <c r="M55" s="142" t="e">
        <f>#REF!+'may-2021'!J53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87"/>
      <c r="E56" s="187"/>
      <c r="F56" s="187"/>
      <c r="G56" s="187"/>
      <c r="H56" s="119"/>
      <c r="I56" s="121"/>
      <c r="J56" s="187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87"/>
      <c r="E57" s="187"/>
      <c r="F57" s="187"/>
      <c r="G57" s="187"/>
      <c r="H57" s="119"/>
      <c r="I57" s="121"/>
      <c r="J57" s="187"/>
      <c r="K57" s="119"/>
      <c r="L57" s="119"/>
      <c r="M57" s="142" t="e">
        <f>#REF!+'may-2021'!J53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14" t="s">
        <v>57</v>
      </c>
      <c r="C58" s="314"/>
      <c r="D58" s="314"/>
      <c r="E58" s="314"/>
      <c r="F58" s="314"/>
      <c r="G58" s="153"/>
      <c r="H58" s="154"/>
      <c r="I58" s="155"/>
      <c r="J58" s="315"/>
      <c r="K58" s="313"/>
      <c r="L58" s="313"/>
      <c r="M58" s="169" t="e">
        <f>#REF!+'may-2021'!J53</f>
        <v>#REF!</v>
      </c>
      <c r="N58" s="154"/>
      <c r="O58" s="154"/>
      <c r="P58" s="190"/>
      <c r="Q58" s="314" t="s">
        <v>58</v>
      </c>
      <c r="R58" s="314"/>
      <c r="S58" s="314"/>
      <c r="T58" s="314"/>
      <c r="U58" s="314"/>
    </row>
    <row r="59" spans="1:21" s="152" customFormat="1" ht="37.5" hidden="1" customHeight="1" x14ac:dyDescent="0.45">
      <c r="B59" s="314" t="s">
        <v>59</v>
      </c>
      <c r="C59" s="314"/>
      <c r="D59" s="314"/>
      <c r="E59" s="314"/>
      <c r="F59" s="314"/>
      <c r="G59" s="154"/>
      <c r="H59" s="153"/>
      <c r="I59" s="156"/>
      <c r="J59" s="157"/>
      <c r="K59" s="189"/>
      <c r="L59" s="157"/>
      <c r="M59" s="154"/>
      <c r="N59" s="153"/>
      <c r="O59" s="154"/>
      <c r="P59" s="190"/>
      <c r="Q59" s="314" t="s">
        <v>59</v>
      </c>
      <c r="R59" s="314"/>
      <c r="S59" s="314"/>
      <c r="T59" s="314"/>
      <c r="U59" s="314"/>
    </row>
    <row r="60" spans="1:21" s="152" customFormat="1" ht="37.5" hidden="1" customHeight="1" x14ac:dyDescent="0.45">
      <c r="I60" s="158"/>
      <c r="J60" s="313" t="s">
        <v>61</v>
      </c>
      <c r="K60" s="313"/>
      <c r="L60" s="313"/>
      <c r="M60" s="159" t="e">
        <f>#REF!+'may-2021'!J53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#REF!+'may-2021'!J53</f>
        <v>#REF!</v>
      </c>
      <c r="I61" s="158"/>
      <c r="J61" s="313" t="s">
        <v>62</v>
      </c>
      <c r="K61" s="313"/>
      <c r="L61" s="313"/>
      <c r="M61" s="159" t="e">
        <f>#REF!+'may-2021'!J53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topLeftCell="H1" zoomScale="48" zoomScaleNormal="48" workbookViewId="0">
      <pane ySplit="6" topLeftCell="A46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25" t="s">
        <v>123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1" ht="54" customHeight="1" x14ac:dyDescent="0.35">
      <c r="A2" s="327" t="s">
        <v>134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spans="1:21" ht="32.25" customHeight="1" x14ac:dyDescent="0.35">
      <c r="A3" s="329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</row>
    <row r="4" spans="1:21" s="108" customFormat="1" ht="43.5" customHeight="1" x14ac:dyDescent="0.25">
      <c r="A4" s="329" t="s">
        <v>122</v>
      </c>
      <c r="B4" s="332" t="s">
        <v>121</v>
      </c>
      <c r="C4" s="304" t="s">
        <v>131</v>
      </c>
      <c r="D4" s="307"/>
      <c r="E4" s="307"/>
      <c r="F4" s="307"/>
      <c r="G4" s="307"/>
      <c r="H4" s="307"/>
      <c r="I4" s="304" t="s">
        <v>130</v>
      </c>
      <c r="J4" s="307"/>
      <c r="K4" s="307"/>
      <c r="L4" s="307"/>
      <c r="M4" s="307"/>
      <c r="N4" s="307"/>
      <c r="O4" s="304" t="s">
        <v>129</v>
      </c>
      <c r="P4" s="307"/>
      <c r="Q4" s="307"/>
      <c r="R4" s="307"/>
      <c r="S4" s="307"/>
      <c r="T4" s="307"/>
      <c r="U4" s="192"/>
    </row>
    <row r="5" spans="1:21" s="108" customFormat="1" ht="54.75" customHeight="1" x14ac:dyDescent="0.25">
      <c r="A5" s="331"/>
      <c r="B5" s="333"/>
      <c r="C5" s="318" t="s">
        <v>6</v>
      </c>
      <c r="D5" s="316" t="s">
        <v>127</v>
      </c>
      <c r="E5" s="317"/>
      <c r="F5" s="316" t="s">
        <v>126</v>
      </c>
      <c r="G5" s="317"/>
      <c r="H5" s="318" t="s">
        <v>9</v>
      </c>
      <c r="I5" s="318" t="s">
        <v>6</v>
      </c>
      <c r="J5" s="316" t="s">
        <v>127</v>
      </c>
      <c r="K5" s="317"/>
      <c r="L5" s="316" t="s">
        <v>126</v>
      </c>
      <c r="M5" s="317"/>
      <c r="N5" s="318" t="s">
        <v>9</v>
      </c>
      <c r="O5" s="318" t="s">
        <v>6</v>
      </c>
      <c r="P5" s="316" t="s">
        <v>127</v>
      </c>
      <c r="Q5" s="317"/>
      <c r="R5" s="316" t="s">
        <v>126</v>
      </c>
      <c r="S5" s="317"/>
      <c r="T5" s="318" t="s">
        <v>9</v>
      </c>
      <c r="U5" s="332" t="s">
        <v>128</v>
      </c>
    </row>
    <row r="6" spans="1:21" s="108" customFormat="1" ht="38.25" customHeight="1" x14ac:dyDescent="0.25">
      <c r="A6" s="331"/>
      <c r="B6" s="334"/>
      <c r="C6" s="319"/>
      <c r="D6" s="172" t="s">
        <v>124</v>
      </c>
      <c r="E6" s="172" t="s">
        <v>125</v>
      </c>
      <c r="F6" s="172" t="s">
        <v>124</v>
      </c>
      <c r="G6" s="172" t="s">
        <v>125</v>
      </c>
      <c r="H6" s="319"/>
      <c r="I6" s="319"/>
      <c r="J6" s="172" t="s">
        <v>124</v>
      </c>
      <c r="K6" s="172" t="s">
        <v>125</v>
      </c>
      <c r="L6" s="172" t="s">
        <v>124</v>
      </c>
      <c r="M6" s="172" t="s">
        <v>125</v>
      </c>
      <c r="N6" s="319"/>
      <c r="O6" s="319"/>
      <c r="P6" s="172" t="s">
        <v>124</v>
      </c>
      <c r="Q6" s="172" t="s">
        <v>125</v>
      </c>
      <c r="R6" s="172" t="s">
        <v>124</v>
      </c>
      <c r="S6" s="172" t="s">
        <v>125</v>
      </c>
      <c r="T6" s="319"/>
      <c r="U6" s="334"/>
    </row>
    <row r="7" spans="1:21" ht="38.25" customHeight="1" x14ac:dyDescent="0.45">
      <c r="A7" s="171">
        <v>1</v>
      </c>
      <c r="B7" s="172" t="s">
        <v>78</v>
      </c>
      <c r="C7" s="200">
        <f>'[3]May 2021'!H7</f>
        <v>2176.6200000000008</v>
      </c>
      <c r="D7" s="200">
        <v>0</v>
      </c>
      <c r="E7" s="200">
        <f>'[3]May 2021'!E7+D7</f>
        <v>0</v>
      </c>
      <c r="F7" s="200">
        <v>0</v>
      </c>
      <c r="G7" s="200">
        <f>'[3]May 2021'!G7+'[3]June 2021'!F7</f>
        <v>0</v>
      </c>
      <c r="H7" s="200">
        <f>C7+(D7-F7)</f>
        <v>2176.6200000000008</v>
      </c>
      <c r="I7" s="200">
        <f>'[3]May 2021'!N7</f>
        <v>297.59999999999991</v>
      </c>
      <c r="J7" s="200">
        <v>0</v>
      </c>
      <c r="K7" s="200">
        <f>'[3]May 2021'!K7+'[3]June 2021'!J7</f>
        <v>0.23</v>
      </c>
      <c r="L7" s="200">
        <v>0</v>
      </c>
      <c r="M7" s="200">
        <f>'[3]May 2021'!M7+'[3]June 2021'!L7</f>
        <v>0</v>
      </c>
      <c r="N7" s="200">
        <f>I7+J7-L7</f>
        <v>297.59999999999991</v>
      </c>
      <c r="O7" s="201">
        <f>'[3]May 2021'!T7</f>
        <v>207.97000000000006</v>
      </c>
      <c r="P7" s="200">
        <v>0</v>
      </c>
      <c r="Q7" s="200">
        <f>'[3]May 2021'!Q7+'[3]June 2021'!P7</f>
        <v>0.06</v>
      </c>
      <c r="R7" s="200">
        <v>0</v>
      </c>
      <c r="S7" s="200">
        <f>'[3]May 2021'!S7+'[3]June 2021'!R7</f>
        <v>0</v>
      </c>
      <c r="T7" s="201">
        <f>O7+P7-R7</f>
        <v>207.97000000000006</v>
      </c>
      <c r="U7" s="201">
        <f>H7+N7+T7</f>
        <v>2682.190000000001</v>
      </c>
    </row>
    <row r="8" spans="1:21" ht="38.25" customHeight="1" x14ac:dyDescent="0.45">
      <c r="A8" s="171">
        <v>2</v>
      </c>
      <c r="B8" s="172" t="s">
        <v>79</v>
      </c>
      <c r="C8" s="200">
        <f>'[3]May 2021'!H8</f>
        <v>10.324999999999999</v>
      </c>
      <c r="D8" s="200">
        <v>0</v>
      </c>
      <c r="E8" s="200">
        <f>'[3]May 2021'!E8+D8</f>
        <v>0</v>
      </c>
      <c r="F8" s="200">
        <v>0</v>
      </c>
      <c r="G8" s="200">
        <f>'[3]May 2021'!G8+'[3]June 2021'!F8</f>
        <v>0</v>
      </c>
      <c r="H8" s="200">
        <f t="shared" ref="H8:H48" si="0">C8+(D8-F8)</f>
        <v>10.324999999999999</v>
      </c>
      <c r="I8" s="200">
        <f>'[3]May 2021'!N8</f>
        <v>35.510000000000005</v>
      </c>
      <c r="J8" s="200">
        <v>0.47</v>
      </c>
      <c r="K8" s="200">
        <f>'[3]May 2021'!K8+'[3]June 2021'!J8</f>
        <v>4.7</v>
      </c>
      <c r="L8" s="200">
        <v>0</v>
      </c>
      <c r="M8" s="200">
        <f>'[3]May 2021'!M8+'[3]June 2021'!L8</f>
        <v>0</v>
      </c>
      <c r="N8" s="200">
        <f t="shared" ref="N8:N48" si="1">I8+J8-L8</f>
        <v>35.980000000000004</v>
      </c>
      <c r="O8" s="201">
        <f>'[3]May 2021'!T8</f>
        <v>164.56</v>
      </c>
      <c r="P8" s="200">
        <v>0</v>
      </c>
      <c r="Q8" s="200">
        <f>'[3]May 2021'!Q8+'[3]June 2021'!P8</f>
        <v>0</v>
      </c>
      <c r="R8" s="200">
        <v>0</v>
      </c>
      <c r="S8" s="200">
        <f>'[3]May 2021'!S8+'[3]June 2021'!R8</f>
        <v>0</v>
      </c>
      <c r="T8" s="201">
        <f t="shared" ref="T8:T48" si="2">O8+P8-R8</f>
        <v>164.56</v>
      </c>
      <c r="U8" s="201">
        <f t="shared" ref="U8:U48" si="3">H8+N8+T8</f>
        <v>210.86500000000001</v>
      </c>
    </row>
    <row r="9" spans="1:21" ht="38.25" customHeight="1" x14ac:dyDescent="0.45">
      <c r="A9" s="171">
        <v>3</v>
      </c>
      <c r="B9" s="172" t="s">
        <v>80</v>
      </c>
      <c r="C9" s="200">
        <f>'[3]May 2021'!H9</f>
        <v>1250.3299999999997</v>
      </c>
      <c r="D9" s="200">
        <v>0</v>
      </c>
      <c r="E9" s="200">
        <f>'[3]May 2021'!E9+D9</f>
        <v>0</v>
      </c>
      <c r="F9" s="200">
        <v>0</v>
      </c>
      <c r="G9" s="200">
        <f>'[3]May 2021'!G9+'[3]June 2021'!F9</f>
        <v>0</v>
      </c>
      <c r="H9" s="200">
        <f t="shared" si="0"/>
        <v>1250.3299999999997</v>
      </c>
      <c r="I9" s="200">
        <f>'[3]May 2021'!N9</f>
        <v>150.04600000000005</v>
      </c>
      <c r="J9" s="200">
        <v>0.4</v>
      </c>
      <c r="K9" s="200">
        <f>'[3]May 2021'!K9+'[3]June 2021'!J9</f>
        <v>1.4319999999999999</v>
      </c>
      <c r="L9" s="200">
        <v>0</v>
      </c>
      <c r="M9" s="200">
        <f>'[3]May 2021'!M9+'[3]June 2021'!L9</f>
        <v>0</v>
      </c>
      <c r="N9" s="200">
        <f t="shared" si="1"/>
        <v>150.44600000000005</v>
      </c>
      <c r="O9" s="201">
        <f>'[3]May 2021'!T9</f>
        <v>141.44</v>
      </c>
      <c r="P9" s="200">
        <v>0</v>
      </c>
      <c r="Q9" s="200">
        <f>'[3]May 2021'!Q9+'[3]June 2021'!P9</f>
        <v>0</v>
      </c>
      <c r="R9" s="200">
        <v>0</v>
      </c>
      <c r="S9" s="200">
        <f>'[3]May 2021'!S9+'[3]June 2021'!R9</f>
        <v>0</v>
      </c>
      <c r="T9" s="201">
        <f t="shared" si="2"/>
        <v>141.44</v>
      </c>
      <c r="U9" s="201">
        <f t="shared" si="3"/>
        <v>1542.2159999999999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f>'[3]May 2021'!H10</f>
        <v>183.93</v>
      </c>
      <c r="D10" s="200">
        <v>0</v>
      </c>
      <c r="E10" s="200">
        <f>'[3]May 2021'!E10+D10</f>
        <v>0</v>
      </c>
      <c r="F10" s="200">
        <v>0</v>
      </c>
      <c r="G10" s="200">
        <f>'[3]May 2021'!G10+'[3]June 2021'!F10</f>
        <v>0</v>
      </c>
      <c r="H10" s="200">
        <f t="shared" si="0"/>
        <v>183.93</v>
      </c>
      <c r="I10" s="200">
        <f>'[3]May 2021'!N10</f>
        <v>164.01500000000004</v>
      </c>
      <c r="J10" s="200">
        <v>0</v>
      </c>
      <c r="K10" s="200">
        <f>'[3]May 2021'!K10+'[3]June 2021'!J10</f>
        <v>2.2400000000000002</v>
      </c>
      <c r="L10" s="200">
        <v>0</v>
      </c>
      <c r="M10" s="200">
        <f>'[3]May 2021'!M10+'[3]June 2021'!L10</f>
        <v>0</v>
      </c>
      <c r="N10" s="200">
        <f t="shared" si="1"/>
        <v>164.01500000000004</v>
      </c>
      <c r="O10" s="201">
        <f>'[3]May 2021'!T10</f>
        <v>409.47999999999996</v>
      </c>
      <c r="P10" s="200">
        <v>0</v>
      </c>
      <c r="Q10" s="200">
        <f>'[3]May 2021'!Q10+'[3]June 2021'!P10</f>
        <v>0</v>
      </c>
      <c r="R10" s="200">
        <v>0</v>
      </c>
      <c r="S10" s="200">
        <f>'[3]May 2021'!S10+'[3]June 2021'!R10</f>
        <v>0</v>
      </c>
      <c r="T10" s="201">
        <f t="shared" si="2"/>
        <v>409.47999999999996</v>
      </c>
      <c r="U10" s="201">
        <f t="shared" si="3"/>
        <v>757.42499999999995</v>
      </c>
    </row>
    <row r="11" spans="1:21" s="111" customFormat="1" ht="38.25" customHeight="1" x14ac:dyDescent="0.4">
      <c r="A11" s="336" t="s">
        <v>82</v>
      </c>
      <c r="B11" s="337"/>
      <c r="C11" s="202">
        <f>SUM(C7:C10)</f>
        <v>3621.2050000000004</v>
      </c>
      <c r="D11" s="202">
        <f t="shared" ref="D11:U11" si="4">SUM(D7:D10)</f>
        <v>0</v>
      </c>
      <c r="E11" s="202">
        <f t="shared" si="4"/>
        <v>0</v>
      </c>
      <c r="F11" s="202">
        <f t="shared" si="4"/>
        <v>0</v>
      </c>
      <c r="G11" s="202">
        <f t="shared" si="4"/>
        <v>0</v>
      </c>
      <c r="H11" s="202">
        <f t="shared" si="4"/>
        <v>3621.2050000000004</v>
      </c>
      <c r="I11" s="202">
        <f t="shared" si="4"/>
        <v>647.17100000000005</v>
      </c>
      <c r="J11" s="202">
        <f t="shared" si="4"/>
        <v>0.87</v>
      </c>
      <c r="K11" s="202">
        <f t="shared" si="4"/>
        <v>8.6020000000000003</v>
      </c>
      <c r="L11" s="202">
        <f t="shared" si="4"/>
        <v>0</v>
      </c>
      <c r="M11" s="202">
        <f t="shared" si="4"/>
        <v>0</v>
      </c>
      <c r="N11" s="202">
        <f t="shared" si="4"/>
        <v>648.04099999999994</v>
      </c>
      <c r="O11" s="202">
        <f t="shared" si="4"/>
        <v>923.45</v>
      </c>
      <c r="P11" s="202">
        <f t="shared" si="4"/>
        <v>0</v>
      </c>
      <c r="Q11" s="202">
        <f t="shared" si="4"/>
        <v>0.06</v>
      </c>
      <c r="R11" s="202">
        <f t="shared" si="4"/>
        <v>0</v>
      </c>
      <c r="S11" s="202">
        <f t="shared" si="4"/>
        <v>0</v>
      </c>
      <c r="T11" s="202">
        <f t="shared" si="4"/>
        <v>923.45</v>
      </c>
      <c r="U11" s="202">
        <f t="shared" si="4"/>
        <v>5192.6960000000008</v>
      </c>
    </row>
    <row r="12" spans="1:21" ht="38.25" customHeight="1" x14ac:dyDescent="0.45">
      <c r="A12" s="171">
        <v>4</v>
      </c>
      <c r="B12" s="172" t="s">
        <v>83</v>
      </c>
      <c r="C12" s="200">
        <f>'[3]May 2021'!H12</f>
        <v>1909.589999999999</v>
      </c>
      <c r="D12" s="200">
        <v>0</v>
      </c>
      <c r="E12" s="200">
        <f>'[3]May 2021'!E12+D12</f>
        <v>0</v>
      </c>
      <c r="F12" s="200">
        <v>0</v>
      </c>
      <c r="G12" s="200">
        <f>'[3]May 2021'!G12+'[3]June 2021'!F12</f>
        <v>64.61</v>
      </c>
      <c r="H12" s="200">
        <f t="shared" si="0"/>
        <v>1909.589999999999</v>
      </c>
      <c r="I12" s="200">
        <f>'[3]May 2021'!N12</f>
        <v>122.61299999999999</v>
      </c>
      <c r="J12" s="203">
        <v>0.27</v>
      </c>
      <c r="K12" s="200">
        <f>'[3]May 2021'!K12+'[3]June 2021'!J12</f>
        <v>0.59000000000000008</v>
      </c>
      <c r="L12" s="200">
        <v>0</v>
      </c>
      <c r="M12" s="200">
        <f>'[3]May 2021'!M12+'[3]June 2021'!L12</f>
        <v>0</v>
      </c>
      <c r="N12" s="200">
        <f t="shared" si="1"/>
        <v>122.88299999999998</v>
      </c>
      <c r="O12" s="201">
        <f>'[3]May 2021'!T12</f>
        <v>326.75</v>
      </c>
      <c r="P12" s="200">
        <v>0</v>
      </c>
      <c r="Q12" s="200">
        <f>'[3]May 2021'!Q12+'[3]June 2021'!P12</f>
        <v>78.11</v>
      </c>
      <c r="R12" s="200">
        <v>0</v>
      </c>
      <c r="S12" s="200">
        <f>'[3]May 2021'!S12+'[3]June 2021'!R12</f>
        <v>0</v>
      </c>
      <c r="T12" s="201">
        <f t="shared" si="2"/>
        <v>326.75</v>
      </c>
      <c r="U12" s="201">
        <f t="shared" si="3"/>
        <v>2359.222999999999</v>
      </c>
    </row>
    <row r="13" spans="1:21" ht="38.25" customHeight="1" x14ac:dyDescent="0.45">
      <c r="A13" s="171">
        <v>5</v>
      </c>
      <c r="B13" s="172" t="s">
        <v>84</v>
      </c>
      <c r="C13" s="200">
        <f>'[3]May 2021'!H13</f>
        <v>1014.7699999999998</v>
      </c>
      <c r="D13" s="200">
        <v>0</v>
      </c>
      <c r="E13" s="200">
        <f>'[3]May 2021'!E13+D13</f>
        <v>0</v>
      </c>
      <c r="F13" s="200">
        <v>0</v>
      </c>
      <c r="G13" s="200">
        <f>'[3]May 2021'!G13+'[3]June 2021'!F13</f>
        <v>0</v>
      </c>
      <c r="H13" s="200">
        <f t="shared" si="0"/>
        <v>1014.7699999999998</v>
      </c>
      <c r="I13" s="200">
        <f>'[3]May 2021'!N13</f>
        <v>142.36400000000003</v>
      </c>
      <c r="J13" s="203">
        <v>0.1</v>
      </c>
      <c r="K13" s="200">
        <f>'[3]May 2021'!K13+'[3]June 2021'!J13</f>
        <v>1.53</v>
      </c>
      <c r="L13" s="200">
        <v>0</v>
      </c>
      <c r="M13" s="200">
        <f>'[3]May 2021'!M13+'[3]June 2021'!L13</f>
        <v>0</v>
      </c>
      <c r="N13" s="200">
        <f t="shared" si="1"/>
        <v>142.46400000000003</v>
      </c>
      <c r="O13" s="201">
        <f>'[3]May 2021'!T13</f>
        <v>85.32</v>
      </c>
      <c r="P13" s="200">
        <v>0</v>
      </c>
      <c r="Q13" s="200">
        <f>'[3]May 2021'!Q13+'[3]June 2021'!P13</f>
        <v>0</v>
      </c>
      <c r="R13" s="200">
        <v>0</v>
      </c>
      <c r="S13" s="200">
        <f>'[3]May 2021'!S13+'[3]June 2021'!R13</f>
        <v>0</v>
      </c>
      <c r="T13" s="201">
        <f t="shared" si="2"/>
        <v>85.32</v>
      </c>
      <c r="U13" s="201">
        <f t="shared" si="3"/>
        <v>1242.5539999999996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f>'[3]May 2021'!H14</f>
        <v>2182.1799999999994</v>
      </c>
      <c r="D14" s="200">
        <v>0.15</v>
      </c>
      <c r="E14" s="200">
        <f>'[3]May 2021'!E14+D14</f>
        <v>0.15</v>
      </c>
      <c r="F14" s="200">
        <v>0</v>
      </c>
      <c r="G14" s="200">
        <f>'[3]May 2021'!G14+'[3]June 2021'!F14</f>
        <v>0</v>
      </c>
      <c r="H14" s="200">
        <f t="shared" si="0"/>
        <v>2182.3299999999995</v>
      </c>
      <c r="I14" s="200">
        <f>'[3]May 2021'!N14</f>
        <v>194.31399999999996</v>
      </c>
      <c r="J14" s="204">
        <v>2.06</v>
      </c>
      <c r="K14" s="200">
        <f>'[3]May 2021'!K14+'[3]June 2021'!J14</f>
        <v>4.3970000000000002</v>
      </c>
      <c r="L14" s="200">
        <v>0</v>
      </c>
      <c r="M14" s="200">
        <f>'[3]May 2021'!M14+'[3]June 2021'!L14</f>
        <v>0</v>
      </c>
      <c r="N14" s="200">
        <f t="shared" si="1"/>
        <v>196.37399999999997</v>
      </c>
      <c r="O14" s="201">
        <f>'[3]May 2021'!T14</f>
        <v>318.15999999999997</v>
      </c>
      <c r="P14" s="200">
        <v>0</v>
      </c>
      <c r="Q14" s="200">
        <f>'[3]May 2021'!Q14+'[3]June 2021'!P14</f>
        <v>0</v>
      </c>
      <c r="R14" s="200">
        <v>0</v>
      </c>
      <c r="S14" s="200">
        <f>'[3]May 2021'!S14+'[3]June 2021'!R14</f>
        <v>0</v>
      </c>
      <c r="T14" s="201">
        <f t="shared" si="2"/>
        <v>318.15999999999997</v>
      </c>
      <c r="U14" s="201">
        <f t="shared" si="3"/>
        <v>2696.8639999999991</v>
      </c>
    </row>
    <row r="15" spans="1:21" s="111" customFormat="1" ht="38.25" customHeight="1" x14ac:dyDescent="0.4">
      <c r="A15" s="336" t="s">
        <v>86</v>
      </c>
      <c r="B15" s="337"/>
      <c r="C15" s="202">
        <f>SUM(C12:C14)</f>
        <v>5106.5399999999981</v>
      </c>
      <c r="D15" s="202">
        <f t="shared" ref="D15:U15" si="5">SUM(D12:D14)</f>
        <v>0.15</v>
      </c>
      <c r="E15" s="202">
        <f t="shared" si="5"/>
        <v>0.15</v>
      </c>
      <c r="F15" s="202">
        <f t="shared" si="5"/>
        <v>0</v>
      </c>
      <c r="G15" s="202">
        <f t="shared" si="5"/>
        <v>64.61</v>
      </c>
      <c r="H15" s="202">
        <f t="shared" si="5"/>
        <v>5106.6899999999987</v>
      </c>
      <c r="I15" s="202">
        <f t="shared" si="5"/>
        <v>459.291</v>
      </c>
      <c r="J15" s="202">
        <f t="shared" si="5"/>
        <v>2.4300000000000002</v>
      </c>
      <c r="K15" s="202">
        <f t="shared" si="5"/>
        <v>6.5170000000000003</v>
      </c>
      <c r="L15" s="202">
        <f t="shared" si="5"/>
        <v>0</v>
      </c>
      <c r="M15" s="202">
        <f t="shared" si="5"/>
        <v>0</v>
      </c>
      <c r="N15" s="202">
        <f t="shared" si="5"/>
        <v>461.72099999999995</v>
      </c>
      <c r="O15" s="202">
        <f t="shared" si="5"/>
        <v>730.23</v>
      </c>
      <c r="P15" s="202">
        <f t="shared" si="5"/>
        <v>0</v>
      </c>
      <c r="Q15" s="202">
        <f t="shared" si="5"/>
        <v>78.11</v>
      </c>
      <c r="R15" s="202">
        <f t="shared" si="5"/>
        <v>0</v>
      </c>
      <c r="S15" s="202">
        <f t="shared" si="5"/>
        <v>0</v>
      </c>
      <c r="T15" s="202">
        <f t="shared" si="5"/>
        <v>730.23</v>
      </c>
      <c r="U15" s="202">
        <f t="shared" si="5"/>
        <v>6298.6409999999978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f>'[3]May 2021'!H16</f>
        <v>1895.8719999999994</v>
      </c>
      <c r="D16" s="200">
        <v>0.39</v>
      </c>
      <c r="E16" s="200">
        <f>'[3]May 2021'!E16+D16</f>
        <v>2.266</v>
      </c>
      <c r="F16" s="200">
        <v>0.19</v>
      </c>
      <c r="G16" s="200">
        <f>'[3]May 2021'!G16+'[3]June 2021'!F16</f>
        <v>24.19</v>
      </c>
      <c r="H16" s="200">
        <f t="shared" si="0"/>
        <v>1896.0719999999994</v>
      </c>
      <c r="I16" s="200">
        <f>'[3]May 2021'!N16</f>
        <v>65.735000000000028</v>
      </c>
      <c r="J16" s="200">
        <v>0.03</v>
      </c>
      <c r="K16" s="200">
        <f>'[3]May 2021'!K16+'[3]June 2021'!J16</f>
        <v>0.28600000000000003</v>
      </c>
      <c r="L16" s="200">
        <v>0</v>
      </c>
      <c r="M16" s="200">
        <f>'[3]May 2021'!M16+'[3]June 2021'!L16</f>
        <v>0</v>
      </c>
      <c r="N16" s="200">
        <f t="shared" si="1"/>
        <v>65.765000000000029</v>
      </c>
      <c r="O16" s="201">
        <f>'[3]May 2021'!T16</f>
        <v>77.149000000000001</v>
      </c>
      <c r="P16" s="200">
        <v>0.74</v>
      </c>
      <c r="Q16" s="200">
        <f>'[3]May 2021'!Q16+'[3]June 2021'!P16</f>
        <v>1.1800000000000002</v>
      </c>
      <c r="R16" s="200">
        <v>0</v>
      </c>
      <c r="S16" s="200">
        <f>'[3]May 2021'!S16+'[3]June 2021'!R16</f>
        <v>0</v>
      </c>
      <c r="T16" s="201">
        <f t="shared" si="2"/>
        <v>77.888999999999996</v>
      </c>
      <c r="U16" s="201">
        <f t="shared" si="3"/>
        <v>2039.7259999999994</v>
      </c>
    </row>
    <row r="17" spans="1:21" ht="38.25" customHeight="1" x14ac:dyDescent="0.45">
      <c r="A17" s="171">
        <v>9</v>
      </c>
      <c r="B17" s="172" t="s">
        <v>120</v>
      </c>
      <c r="C17" s="200">
        <f>'[3]May 2021'!H17</f>
        <v>734.11399999999981</v>
      </c>
      <c r="D17" s="200">
        <v>0</v>
      </c>
      <c r="E17" s="200">
        <f>'[3]May 2021'!E17+D17</f>
        <v>0</v>
      </c>
      <c r="F17" s="200">
        <v>77.06</v>
      </c>
      <c r="G17" s="200">
        <f>'[3]May 2021'!G17+'[3]June 2021'!F17</f>
        <v>77.06</v>
      </c>
      <c r="H17" s="200">
        <f t="shared" si="0"/>
        <v>657.05399999999986</v>
      </c>
      <c r="I17" s="200">
        <f>'[3]May 2021'!N17</f>
        <v>22.416999999999994</v>
      </c>
      <c r="J17" s="200">
        <v>1.03</v>
      </c>
      <c r="K17" s="200">
        <f>'[3]May 2021'!K17+'[3]June 2021'!J17</f>
        <v>1.1000000000000001</v>
      </c>
      <c r="L17" s="200">
        <v>4.09</v>
      </c>
      <c r="M17" s="200">
        <f>'[3]May 2021'!M17+'[3]June 2021'!L17</f>
        <v>4.09</v>
      </c>
      <c r="N17" s="200">
        <f t="shared" si="1"/>
        <v>19.356999999999996</v>
      </c>
      <c r="O17" s="201">
        <f>'[3]May 2021'!T17</f>
        <v>358.13099999999997</v>
      </c>
      <c r="P17" s="200">
        <v>49.84</v>
      </c>
      <c r="Q17" s="200">
        <f>'[3]May 2021'!Q17+'[3]June 2021'!P17</f>
        <v>49.940000000000005</v>
      </c>
      <c r="R17" s="200">
        <v>0</v>
      </c>
      <c r="S17" s="200">
        <f>'[3]May 2021'!S17+'[3]June 2021'!R17</f>
        <v>0</v>
      </c>
      <c r="T17" s="201">
        <f t="shared" si="2"/>
        <v>407.971</v>
      </c>
      <c r="U17" s="201">
        <f t="shared" si="3"/>
        <v>1084.3819999999998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f>'[3]May 2021'!H18</f>
        <v>827.89499999999953</v>
      </c>
      <c r="D18" s="200">
        <v>0.06</v>
      </c>
      <c r="E18" s="200">
        <f>'[3]May 2021'!E18+D18</f>
        <v>0.75</v>
      </c>
      <c r="F18" s="200">
        <v>0</v>
      </c>
      <c r="G18" s="200">
        <f>'[3]May 2021'!G18+'[3]June 2021'!F18</f>
        <v>0</v>
      </c>
      <c r="H18" s="200">
        <f t="shared" si="0"/>
        <v>827.95499999999947</v>
      </c>
      <c r="I18" s="200">
        <f>'[3]May 2021'!N18</f>
        <v>36.084999999999987</v>
      </c>
      <c r="J18" s="200">
        <v>0.03</v>
      </c>
      <c r="K18" s="200">
        <f>'[3]May 2021'!K18+'[3]June 2021'!J18</f>
        <v>0.08</v>
      </c>
      <c r="L18" s="200">
        <v>0</v>
      </c>
      <c r="M18" s="200">
        <f>'[3]May 2021'!M18+'[3]June 2021'!L18</f>
        <v>0</v>
      </c>
      <c r="N18" s="200">
        <f t="shared" si="1"/>
        <v>36.114999999999988</v>
      </c>
      <c r="O18" s="201">
        <f>'[3]May 2021'!T18</f>
        <v>60.458000000000006</v>
      </c>
      <c r="P18" s="200">
        <v>1.6</v>
      </c>
      <c r="Q18" s="200">
        <f>'[3]May 2021'!Q18+'[3]June 2021'!P18</f>
        <v>1.6</v>
      </c>
      <c r="R18" s="200">
        <v>0</v>
      </c>
      <c r="S18" s="200">
        <f>'[3]May 2021'!S18+'[3]June 2021'!R18</f>
        <v>0</v>
      </c>
      <c r="T18" s="201">
        <f t="shared" si="2"/>
        <v>62.058000000000007</v>
      </c>
      <c r="U18" s="201">
        <f t="shared" si="3"/>
        <v>926.12799999999947</v>
      </c>
    </row>
    <row r="19" spans="1:21" s="111" customFormat="1" ht="38.25" customHeight="1" x14ac:dyDescent="0.4">
      <c r="A19" s="336" t="s">
        <v>89</v>
      </c>
      <c r="B19" s="337"/>
      <c r="C19" s="202">
        <f>SUM(C16:C18)</f>
        <v>3457.8809999999985</v>
      </c>
      <c r="D19" s="202">
        <f t="shared" ref="D19:U19" si="6">SUM(D16:D18)</f>
        <v>0.45</v>
      </c>
      <c r="E19" s="202">
        <f t="shared" si="6"/>
        <v>3.016</v>
      </c>
      <c r="F19" s="202">
        <f t="shared" si="6"/>
        <v>77.25</v>
      </c>
      <c r="G19" s="202">
        <f t="shared" si="6"/>
        <v>101.25</v>
      </c>
      <c r="H19" s="202">
        <f t="shared" si="6"/>
        <v>3381.0809999999988</v>
      </c>
      <c r="I19" s="202">
        <f t="shared" si="6"/>
        <v>124.23699999999999</v>
      </c>
      <c r="J19" s="202">
        <f t="shared" si="6"/>
        <v>1.0900000000000001</v>
      </c>
      <c r="K19" s="202">
        <f t="shared" si="6"/>
        <v>1.4660000000000002</v>
      </c>
      <c r="L19" s="202">
        <f t="shared" si="6"/>
        <v>4.09</v>
      </c>
      <c r="M19" s="202">
        <f t="shared" si="6"/>
        <v>4.09</v>
      </c>
      <c r="N19" s="202">
        <f t="shared" si="6"/>
        <v>121.23700000000002</v>
      </c>
      <c r="O19" s="202">
        <f t="shared" si="6"/>
        <v>495.738</v>
      </c>
      <c r="P19" s="202">
        <f t="shared" si="6"/>
        <v>52.180000000000007</v>
      </c>
      <c r="Q19" s="202">
        <f t="shared" si="6"/>
        <v>52.720000000000006</v>
      </c>
      <c r="R19" s="202">
        <f t="shared" si="6"/>
        <v>0</v>
      </c>
      <c r="S19" s="202">
        <f t="shared" si="6"/>
        <v>0</v>
      </c>
      <c r="T19" s="202">
        <f t="shared" si="6"/>
        <v>547.91800000000001</v>
      </c>
      <c r="U19" s="202">
        <f t="shared" si="6"/>
        <v>4050.235999999999</v>
      </c>
    </row>
    <row r="20" spans="1:21" ht="38.25" customHeight="1" x14ac:dyDescent="0.45">
      <c r="A20" s="171">
        <v>8</v>
      </c>
      <c r="B20" s="172" t="s">
        <v>91</v>
      </c>
      <c r="C20" s="200">
        <f>'[3]May 2021'!H20</f>
        <v>1409.1349999999995</v>
      </c>
      <c r="D20" s="200">
        <v>1.02</v>
      </c>
      <c r="E20" s="200">
        <f>'[3]May 2021'!E20+D20</f>
        <v>1.5150000000000001</v>
      </c>
      <c r="F20" s="200">
        <v>56</v>
      </c>
      <c r="G20" s="200">
        <f>'[3]May 2021'!G20+'[3]June 2021'!F20</f>
        <v>56</v>
      </c>
      <c r="H20" s="200">
        <f t="shared" si="0"/>
        <v>1354.1549999999995</v>
      </c>
      <c r="I20" s="200">
        <f>'[3]May 2021'!N20</f>
        <v>144.94499999999999</v>
      </c>
      <c r="J20" s="200">
        <v>0.23</v>
      </c>
      <c r="K20" s="200">
        <f>'[3]May 2021'!K20+'[3]June 2021'!J20</f>
        <v>0.48</v>
      </c>
      <c r="L20" s="200">
        <v>0</v>
      </c>
      <c r="M20" s="200">
        <f>'[3]May 2021'!M20+'[3]June 2021'!L20</f>
        <v>0</v>
      </c>
      <c r="N20" s="200">
        <f t="shared" si="1"/>
        <v>145.17499999999998</v>
      </c>
      <c r="O20" s="201">
        <f>'[3]May 2021'!T20</f>
        <v>284.72399999999993</v>
      </c>
      <c r="P20" s="200">
        <v>56.07</v>
      </c>
      <c r="Q20" s="200">
        <f>'[3]May 2021'!Q20+'[3]June 2021'!P20</f>
        <v>56.07</v>
      </c>
      <c r="R20" s="200">
        <v>0</v>
      </c>
      <c r="S20" s="200">
        <f>'[3]May 2021'!S20+'[3]June 2021'!R20</f>
        <v>0</v>
      </c>
      <c r="T20" s="201">
        <f t="shared" si="2"/>
        <v>340.79399999999993</v>
      </c>
      <c r="U20" s="201">
        <f t="shared" si="3"/>
        <v>1840.1239999999993</v>
      </c>
    </row>
    <row r="21" spans="1:21" ht="38.25" customHeight="1" x14ac:dyDescent="0.45">
      <c r="A21" s="171">
        <v>9</v>
      </c>
      <c r="B21" s="172" t="s">
        <v>90</v>
      </c>
      <c r="C21" s="200">
        <f>'[3]May 2021'!H21</f>
        <v>898.61999999999989</v>
      </c>
      <c r="D21" s="200">
        <v>0</v>
      </c>
      <c r="E21" s="200">
        <f>'[3]May 2021'!E21+D21</f>
        <v>0</v>
      </c>
      <c r="F21" s="200">
        <v>24.3</v>
      </c>
      <c r="G21" s="200">
        <f>'[3]May 2021'!G21+'[3]June 2021'!F21</f>
        <v>24.3</v>
      </c>
      <c r="H21" s="200">
        <f t="shared" si="0"/>
        <v>874.31999999999994</v>
      </c>
      <c r="I21" s="200">
        <f>'[3]May 2021'!N21</f>
        <v>46.483000000000004</v>
      </c>
      <c r="J21" s="200">
        <v>0</v>
      </c>
      <c r="K21" s="200">
        <f>'[3]May 2021'!K21+'[3]June 2021'!J21</f>
        <v>0.12</v>
      </c>
      <c r="L21" s="200">
        <v>0</v>
      </c>
      <c r="M21" s="200">
        <f>'[3]May 2021'!M21+'[3]June 2021'!L21</f>
        <v>0</v>
      </c>
      <c r="N21" s="200">
        <f t="shared" si="1"/>
        <v>46.483000000000004</v>
      </c>
      <c r="O21" s="201">
        <f>'[3]May 2021'!T21</f>
        <v>151.93</v>
      </c>
      <c r="P21" s="200">
        <v>24.3</v>
      </c>
      <c r="Q21" s="200">
        <f>'[3]May 2021'!Q21+'[3]June 2021'!P21</f>
        <v>24.3</v>
      </c>
      <c r="R21" s="200">
        <v>0</v>
      </c>
      <c r="S21" s="200">
        <f>'[3]May 2021'!S21+'[3]June 2021'!R21</f>
        <v>0</v>
      </c>
      <c r="T21" s="201">
        <f t="shared" si="2"/>
        <v>176.23000000000002</v>
      </c>
      <c r="U21" s="201">
        <f t="shared" si="3"/>
        <v>1097.0329999999999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f>'[3]May 2021'!H22</f>
        <v>599.55999999999983</v>
      </c>
      <c r="D22" s="200">
        <v>0</v>
      </c>
      <c r="E22" s="200">
        <f>'[3]May 2021'!E22+D22</f>
        <v>0</v>
      </c>
      <c r="F22" s="200">
        <v>269.70999999999998</v>
      </c>
      <c r="G22" s="200">
        <f>'[3]May 2021'!G22+'[3]June 2021'!F22</f>
        <v>269.70999999999998</v>
      </c>
      <c r="H22" s="200">
        <f t="shared" si="0"/>
        <v>329.84999999999985</v>
      </c>
      <c r="I22" s="200">
        <f>'[3]May 2021'!N22</f>
        <v>28.630000000000006</v>
      </c>
      <c r="J22" s="200">
        <v>7.0000000000000007E-2</v>
      </c>
      <c r="K22" s="200">
        <f>'[3]May 2021'!K22+'[3]June 2021'!J22</f>
        <v>1.58</v>
      </c>
      <c r="L22" s="200">
        <v>12.74</v>
      </c>
      <c r="M22" s="200">
        <f>'[3]May 2021'!M22+'[3]June 2021'!L22</f>
        <v>12.74</v>
      </c>
      <c r="N22" s="200">
        <f t="shared" si="1"/>
        <v>15.960000000000006</v>
      </c>
      <c r="O22" s="201">
        <f>'[3]May 2021'!T22</f>
        <v>291.01</v>
      </c>
      <c r="P22" s="200">
        <v>300.51</v>
      </c>
      <c r="Q22" s="200">
        <f>'[3]May 2021'!Q22+'[3]June 2021'!P22</f>
        <v>300.51</v>
      </c>
      <c r="R22" s="200">
        <v>5.72</v>
      </c>
      <c r="S22" s="200">
        <f>'[3]May 2021'!S22+'[3]June 2021'!R22</f>
        <v>5.72</v>
      </c>
      <c r="T22" s="201">
        <f t="shared" si="2"/>
        <v>585.79999999999995</v>
      </c>
      <c r="U22" s="201">
        <f t="shared" si="3"/>
        <v>931.60999999999979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f>'[3]May 2021'!H23</f>
        <v>1161.5720000000001</v>
      </c>
      <c r="D23" s="200">
        <v>2.25</v>
      </c>
      <c r="E23" s="200">
        <f>'[3]May 2021'!E23+D23</f>
        <v>6.7360000000000007</v>
      </c>
      <c r="F23" s="200">
        <v>0</v>
      </c>
      <c r="G23" s="200">
        <f>'[3]May 2021'!G23+'[3]June 2021'!F23</f>
        <v>0</v>
      </c>
      <c r="H23" s="200">
        <f t="shared" si="0"/>
        <v>1163.8220000000001</v>
      </c>
      <c r="I23" s="200">
        <f>'[3]May 2021'!N23</f>
        <v>10.293999999999997</v>
      </c>
      <c r="J23" s="200">
        <v>0.3</v>
      </c>
      <c r="K23" s="200">
        <f>'[3]May 2021'!K23+'[3]June 2021'!J23</f>
        <v>0.42399999999999999</v>
      </c>
      <c r="L23" s="200">
        <v>0</v>
      </c>
      <c r="M23" s="200">
        <f>'[3]May 2021'!M23+'[3]June 2021'!L23</f>
        <v>0</v>
      </c>
      <c r="N23" s="200">
        <f t="shared" si="1"/>
        <v>10.593999999999998</v>
      </c>
      <c r="O23" s="201">
        <f>'[3]May 2021'!T23</f>
        <v>145.57</v>
      </c>
      <c r="P23" s="200">
        <v>0</v>
      </c>
      <c r="Q23" s="200">
        <f>'[3]May 2021'!Q23+'[3]June 2021'!P23</f>
        <v>0</v>
      </c>
      <c r="R23" s="200">
        <v>0</v>
      </c>
      <c r="S23" s="200">
        <f>'[3]May 2021'!S23+'[3]June 2021'!R23</f>
        <v>0</v>
      </c>
      <c r="T23" s="201">
        <f t="shared" si="2"/>
        <v>145.57</v>
      </c>
      <c r="U23" s="201">
        <f t="shared" si="3"/>
        <v>1319.9860000000001</v>
      </c>
    </row>
    <row r="24" spans="1:21" s="111" customFormat="1" ht="38.25" customHeight="1" x14ac:dyDescent="0.4">
      <c r="A24" s="335" t="s">
        <v>94</v>
      </c>
      <c r="B24" s="335"/>
      <c r="C24" s="202">
        <f>SUM(C20:C23)</f>
        <v>4068.8869999999993</v>
      </c>
      <c r="D24" s="202">
        <f t="shared" ref="D24:U24" si="7">SUM(D20:D23)</f>
        <v>3.27</v>
      </c>
      <c r="E24" s="202">
        <f t="shared" si="7"/>
        <v>8.2510000000000012</v>
      </c>
      <c r="F24" s="202">
        <f t="shared" si="7"/>
        <v>350.01</v>
      </c>
      <c r="G24" s="202">
        <f t="shared" si="7"/>
        <v>350.01</v>
      </c>
      <c r="H24" s="202">
        <f t="shared" si="7"/>
        <v>3722.1469999999995</v>
      </c>
      <c r="I24" s="202">
        <f t="shared" si="7"/>
        <v>230.35199999999998</v>
      </c>
      <c r="J24" s="202">
        <f t="shared" si="7"/>
        <v>0.60000000000000009</v>
      </c>
      <c r="K24" s="202">
        <f t="shared" si="7"/>
        <v>2.6040000000000001</v>
      </c>
      <c r="L24" s="202">
        <f t="shared" si="7"/>
        <v>12.74</v>
      </c>
      <c r="M24" s="202">
        <f t="shared" si="7"/>
        <v>12.74</v>
      </c>
      <c r="N24" s="202">
        <f t="shared" si="7"/>
        <v>218.21199999999999</v>
      </c>
      <c r="O24" s="202">
        <f t="shared" si="7"/>
        <v>873.23399999999992</v>
      </c>
      <c r="P24" s="202">
        <f t="shared" si="7"/>
        <v>380.88</v>
      </c>
      <c r="Q24" s="202">
        <f t="shared" si="7"/>
        <v>380.88</v>
      </c>
      <c r="R24" s="202">
        <f t="shared" si="7"/>
        <v>5.72</v>
      </c>
      <c r="S24" s="202">
        <f t="shared" si="7"/>
        <v>5.72</v>
      </c>
      <c r="T24" s="202">
        <f t="shared" si="7"/>
        <v>1248.3939999999998</v>
      </c>
      <c r="U24" s="202">
        <f t="shared" si="7"/>
        <v>5188.7529999999988</v>
      </c>
    </row>
    <row r="25" spans="1:21" s="145" customFormat="1" ht="38.25" customHeight="1" x14ac:dyDescent="0.4">
      <c r="A25" s="338" t="s">
        <v>95</v>
      </c>
      <c r="B25" s="339"/>
      <c r="C25" s="202">
        <f>C24+C19+C15+C11</f>
        <v>16254.512999999997</v>
      </c>
      <c r="D25" s="202">
        <f t="shared" ref="D25:U25" si="8">D24+D19+D15+D11</f>
        <v>3.87</v>
      </c>
      <c r="E25" s="202">
        <f t="shared" si="8"/>
        <v>11.417000000000002</v>
      </c>
      <c r="F25" s="202">
        <f t="shared" si="8"/>
        <v>427.26</v>
      </c>
      <c r="G25" s="202">
        <f t="shared" si="8"/>
        <v>515.87</v>
      </c>
      <c r="H25" s="202">
        <f t="shared" si="8"/>
        <v>15831.122999999998</v>
      </c>
      <c r="I25" s="202">
        <f t="shared" si="8"/>
        <v>1461.0509999999999</v>
      </c>
      <c r="J25" s="202">
        <f t="shared" si="8"/>
        <v>4.99</v>
      </c>
      <c r="K25" s="202">
        <f t="shared" si="8"/>
        <v>19.189</v>
      </c>
      <c r="L25" s="202">
        <f t="shared" si="8"/>
        <v>16.829999999999998</v>
      </c>
      <c r="M25" s="202">
        <f t="shared" si="8"/>
        <v>16.829999999999998</v>
      </c>
      <c r="N25" s="202">
        <f t="shared" si="8"/>
        <v>1449.2109999999998</v>
      </c>
      <c r="O25" s="202">
        <f t="shared" si="8"/>
        <v>3022.652</v>
      </c>
      <c r="P25" s="202">
        <f t="shared" si="8"/>
        <v>433.06</v>
      </c>
      <c r="Q25" s="202">
        <f t="shared" si="8"/>
        <v>511.77000000000004</v>
      </c>
      <c r="R25" s="202">
        <f t="shared" si="8"/>
        <v>5.72</v>
      </c>
      <c r="S25" s="202">
        <f t="shared" si="8"/>
        <v>5.72</v>
      </c>
      <c r="T25" s="202">
        <f t="shared" si="8"/>
        <v>3449.9920000000002</v>
      </c>
      <c r="U25" s="202">
        <f t="shared" si="8"/>
        <v>20730.325999999997</v>
      </c>
    </row>
    <row r="26" spans="1:21" ht="38.25" customHeight="1" x14ac:dyDescent="0.45">
      <c r="A26" s="171">
        <v>15</v>
      </c>
      <c r="B26" s="172" t="s">
        <v>96</v>
      </c>
      <c r="C26" s="200">
        <f>'[3]May 2021'!H26</f>
        <v>11579.611999999999</v>
      </c>
      <c r="D26" s="200">
        <v>10.82</v>
      </c>
      <c r="E26" s="200">
        <f>'[3]May 2021'!E26+D26</f>
        <v>17.844999999999999</v>
      </c>
      <c r="F26" s="200">
        <v>0</v>
      </c>
      <c r="G26" s="200">
        <f>'[3]May 2021'!G26+'[3]June 2021'!F26</f>
        <v>0</v>
      </c>
      <c r="H26" s="200">
        <f t="shared" si="0"/>
        <v>11590.431999999999</v>
      </c>
      <c r="I26" s="200">
        <f>'[3]May 2021'!N26</f>
        <v>0</v>
      </c>
      <c r="J26" s="200">
        <v>0</v>
      </c>
      <c r="K26" s="200">
        <f>'[3]May 2021'!K26+'[3]June 2021'!J26</f>
        <v>0</v>
      </c>
      <c r="L26" s="200">
        <v>0</v>
      </c>
      <c r="M26" s="200">
        <f>'[3]May 2021'!M26+'[3]June 2021'!L26</f>
        <v>0</v>
      </c>
      <c r="N26" s="200">
        <f t="shared" si="1"/>
        <v>0</v>
      </c>
      <c r="O26" s="201">
        <f>'[3]May 2021'!T26</f>
        <v>0</v>
      </c>
      <c r="P26" s="200">
        <v>57.38</v>
      </c>
      <c r="Q26" s="200">
        <f>'[3]May 2021'!Q26+'[3]June 2021'!P26</f>
        <v>57.38</v>
      </c>
      <c r="R26" s="200">
        <v>0</v>
      </c>
      <c r="S26" s="200">
        <f>'[3]May 2021'!S26+'[3]June 2021'!R26</f>
        <v>0</v>
      </c>
      <c r="T26" s="201">
        <f t="shared" si="2"/>
        <v>57.38</v>
      </c>
      <c r="U26" s="201">
        <f t="shared" si="3"/>
        <v>11647.811999999998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f>'[3]May 2021'!H27</f>
        <v>10157.706999999993</v>
      </c>
      <c r="D27" s="200">
        <v>10.3</v>
      </c>
      <c r="E27" s="200">
        <f>'[3]May 2021'!E27+D27</f>
        <v>25.15</v>
      </c>
      <c r="F27" s="200">
        <v>0</v>
      </c>
      <c r="G27" s="200">
        <f>'[3]May 2021'!G27+'[3]June 2021'!F27</f>
        <v>0</v>
      </c>
      <c r="H27" s="200">
        <f t="shared" si="0"/>
        <v>10168.006999999992</v>
      </c>
      <c r="I27" s="200">
        <f>'[3]May 2021'!N27</f>
        <v>330.27499999999998</v>
      </c>
      <c r="J27" s="200">
        <v>1.55</v>
      </c>
      <c r="K27" s="200">
        <f>'[3]May 2021'!K27+'[3]June 2021'!J27</f>
        <v>2.27</v>
      </c>
      <c r="L27" s="200">
        <v>0</v>
      </c>
      <c r="M27" s="200">
        <f>'[3]May 2021'!M27+'[3]June 2021'!L27</f>
        <v>0</v>
      </c>
      <c r="N27" s="200">
        <f t="shared" si="1"/>
        <v>331.82499999999999</v>
      </c>
      <c r="O27" s="201">
        <f>'[3]May 2021'!T27</f>
        <v>74.960000000000008</v>
      </c>
      <c r="P27" s="200">
        <v>0</v>
      </c>
      <c r="Q27" s="200">
        <f>'[3]May 2021'!Q27+'[3]June 2021'!P27</f>
        <v>0</v>
      </c>
      <c r="R27" s="200">
        <v>0</v>
      </c>
      <c r="S27" s="200">
        <f>'[3]May 2021'!S27+'[3]June 2021'!R27</f>
        <v>0</v>
      </c>
      <c r="T27" s="201">
        <f t="shared" si="2"/>
        <v>74.960000000000008</v>
      </c>
      <c r="U27" s="201">
        <f t="shared" si="3"/>
        <v>10574.791999999992</v>
      </c>
    </row>
    <row r="28" spans="1:21" s="111" customFormat="1" ht="38.25" customHeight="1" x14ac:dyDescent="0.4">
      <c r="A28" s="335" t="s">
        <v>98</v>
      </c>
      <c r="B28" s="335"/>
      <c r="C28" s="202">
        <f>SUM(C26:C27)</f>
        <v>21737.318999999992</v>
      </c>
      <c r="D28" s="202">
        <f t="shared" ref="D28:U28" si="9">SUM(D26:D27)</f>
        <v>21.12</v>
      </c>
      <c r="E28" s="202">
        <f t="shared" si="9"/>
        <v>42.994999999999997</v>
      </c>
      <c r="F28" s="202">
        <f t="shared" si="9"/>
        <v>0</v>
      </c>
      <c r="G28" s="202">
        <f t="shared" si="9"/>
        <v>0</v>
      </c>
      <c r="H28" s="202">
        <f t="shared" si="9"/>
        <v>21758.438999999991</v>
      </c>
      <c r="I28" s="202">
        <f t="shared" si="9"/>
        <v>330.27499999999998</v>
      </c>
      <c r="J28" s="202">
        <f t="shared" si="9"/>
        <v>1.55</v>
      </c>
      <c r="K28" s="202">
        <f t="shared" si="9"/>
        <v>2.27</v>
      </c>
      <c r="L28" s="202">
        <f t="shared" si="9"/>
        <v>0</v>
      </c>
      <c r="M28" s="202">
        <f t="shared" si="9"/>
        <v>0</v>
      </c>
      <c r="N28" s="202">
        <f t="shared" si="9"/>
        <v>331.82499999999999</v>
      </c>
      <c r="O28" s="202">
        <f t="shared" si="9"/>
        <v>74.960000000000008</v>
      </c>
      <c r="P28" s="202">
        <f t="shared" si="9"/>
        <v>57.38</v>
      </c>
      <c r="Q28" s="202">
        <f t="shared" si="9"/>
        <v>57.38</v>
      </c>
      <c r="R28" s="202">
        <f t="shared" si="9"/>
        <v>0</v>
      </c>
      <c r="S28" s="202">
        <f t="shared" si="9"/>
        <v>0</v>
      </c>
      <c r="T28" s="202">
        <f t="shared" si="9"/>
        <v>132.34</v>
      </c>
      <c r="U28" s="202">
        <f t="shared" si="9"/>
        <v>22222.603999999992</v>
      </c>
    </row>
    <row r="29" spans="1:21" ht="38.25" customHeight="1" x14ac:dyDescent="0.45">
      <c r="A29" s="171">
        <v>17</v>
      </c>
      <c r="B29" s="172" t="s">
        <v>99</v>
      </c>
      <c r="C29" s="200">
        <f>'[3]May 2021'!H29</f>
        <v>6979.3469999999998</v>
      </c>
      <c r="D29" s="200">
        <v>4.54</v>
      </c>
      <c r="E29" s="200">
        <f>'[3]May 2021'!E29+D29</f>
        <v>12.8</v>
      </c>
      <c r="F29" s="200">
        <v>0</v>
      </c>
      <c r="G29" s="200">
        <f>'[3]May 2021'!G29+'[3]June 2021'!F29</f>
        <v>0</v>
      </c>
      <c r="H29" s="200">
        <f t="shared" si="0"/>
        <v>6983.8869999999997</v>
      </c>
      <c r="I29" s="200">
        <f>'[3]May 2021'!N29</f>
        <v>3.5700000000000003</v>
      </c>
      <c r="J29" s="200">
        <v>0</v>
      </c>
      <c r="K29" s="200">
        <f>'[3]May 2021'!K29+'[3]June 2021'!J29</f>
        <v>0</v>
      </c>
      <c r="L29" s="200">
        <v>0</v>
      </c>
      <c r="M29" s="200">
        <f>'[3]May 2021'!M29+'[3]June 2021'!L29</f>
        <v>0</v>
      </c>
      <c r="N29" s="200">
        <f t="shared" si="1"/>
        <v>3.5700000000000003</v>
      </c>
      <c r="O29" s="201">
        <f>'[3]May 2021'!T29</f>
        <v>47.8</v>
      </c>
      <c r="P29" s="200">
        <v>0</v>
      </c>
      <c r="Q29" s="200">
        <f>'[3]May 2021'!Q29+'[3]June 2021'!P29</f>
        <v>0</v>
      </c>
      <c r="R29" s="200">
        <v>0</v>
      </c>
      <c r="S29" s="200">
        <f>'[3]May 2021'!S29+'[3]June 2021'!R29</f>
        <v>0</v>
      </c>
      <c r="T29" s="201">
        <f t="shared" si="2"/>
        <v>47.8</v>
      </c>
      <c r="U29" s="201">
        <f t="shared" si="3"/>
        <v>7035.2569999999996</v>
      </c>
    </row>
    <row r="30" spans="1:21" ht="38.25" customHeight="1" x14ac:dyDescent="0.45">
      <c r="A30" s="171">
        <v>18</v>
      </c>
      <c r="B30" s="172" t="s">
        <v>100</v>
      </c>
      <c r="C30" s="200">
        <f>'[3]May 2021'!H30</f>
        <v>494.27399999999994</v>
      </c>
      <c r="D30" s="200">
        <v>8.48</v>
      </c>
      <c r="E30" s="200">
        <f>'[3]May 2021'!E30+D30</f>
        <v>27.419999999999998</v>
      </c>
      <c r="F30" s="200">
        <v>0</v>
      </c>
      <c r="G30" s="200">
        <f>'[3]May 2021'!G30+'[3]June 2021'!F30</f>
        <v>0</v>
      </c>
      <c r="H30" s="200">
        <f t="shared" si="0"/>
        <v>502.75399999999996</v>
      </c>
      <c r="I30" s="200">
        <f>'[3]May 2021'!N30</f>
        <v>0</v>
      </c>
      <c r="J30" s="200">
        <v>0</v>
      </c>
      <c r="K30" s="200">
        <f>'[3]May 2021'!K30+'[3]June 2021'!J30</f>
        <v>0</v>
      </c>
      <c r="L30" s="200">
        <v>0</v>
      </c>
      <c r="M30" s="200">
        <f>'[3]May 2021'!M30+'[3]June 2021'!L30</f>
        <v>0</v>
      </c>
      <c r="N30" s="200">
        <f t="shared" si="1"/>
        <v>0</v>
      </c>
      <c r="O30" s="201">
        <f>'[3]May 2021'!T30</f>
        <v>0.22</v>
      </c>
      <c r="P30" s="200">
        <v>0</v>
      </c>
      <c r="Q30" s="200">
        <f>'[3]May 2021'!Q30+'[3]June 2021'!P30</f>
        <v>0</v>
      </c>
      <c r="R30" s="200">
        <v>0</v>
      </c>
      <c r="S30" s="200">
        <f>'[3]May 2021'!S30+'[3]June 2021'!R30</f>
        <v>0</v>
      </c>
      <c r="T30" s="201">
        <f t="shared" si="2"/>
        <v>0.22</v>
      </c>
      <c r="U30" s="201">
        <f t="shared" si="3"/>
        <v>502.97399999999999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f>'[3]May 2021'!H31</f>
        <v>5471.5749999999998</v>
      </c>
      <c r="D31" s="200">
        <v>0.56000000000000005</v>
      </c>
      <c r="E31" s="200">
        <f>'[3]May 2021'!E31+D31</f>
        <v>2.38</v>
      </c>
      <c r="F31" s="200">
        <v>0</v>
      </c>
      <c r="G31" s="200">
        <f>'[3]May 2021'!G31+'[3]June 2021'!F31</f>
        <v>0</v>
      </c>
      <c r="H31" s="200">
        <f t="shared" si="0"/>
        <v>5472.1350000000002</v>
      </c>
      <c r="I31" s="200">
        <f>'[3]May 2021'!N31</f>
        <v>32.010000000000005</v>
      </c>
      <c r="J31" s="200">
        <v>0</v>
      </c>
      <c r="K31" s="200">
        <f>'[3]May 2021'!K31+'[3]June 2021'!J31</f>
        <v>0</v>
      </c>
      <c r="L31" s="200">
        <v>0</v>
      </c>
      <c r="M31" s="200">
        <f>'[3]May 2021'!M31+'[3]June 2021'!L31</f>
        <v>0</v>
      </c>
      <c r="N31" s="200">
        <f t="shared" si="1"/>
        <v>32.010000000000005</v>
      </c>
      <c r="O31" s="201">
        <f>'[3]May 2021'!T31</f>
        <v>128.47999999999999</v>
      </c>
      <c r="P31" s="200">
        <v>0</v>
      </c>
      <c r="Q31" s="200">
        <f>'[3]May 2021'!Q31+'[3]June 2021'!P31</f>
        <v>80.19</v>
      </c>
      <c r="R31" s="200">
        <v>0</v>
      </c>
      <c r="S31" s="200">
        <f>'[3]May 2021'!S31+'[3]June 2021'!R31</f>
        <v>0</v>
      </c>
      <c r="T31" s="201">
        <f t="shared" si="2"/>
        <v>128.47999999999999</v>
      </c>
      <c r="U31" s="201">
        <f t="shared" si="3"/>
        <v>5632.625</v>
      </c>
    </row>
    <row r="32" spans="1:21" ht="38.25" customHeight="1" x14ac:dyDescent="0.45">
      <c r="A32" s="171">
        <v>20</v>
      </c>
      <c r="B32" s="172" t="s">
        <v>102</v>
      </c>
      <c r="C32" s="200">
        <f>'[3]May 2021'!H32</f>
        <v>4487.3580000000002</v>
      </c>
      <c r="D32" s="200">
        <v>14.97</v>
      </c>
      <c r="E32" s="200">
        <f>'[3]May 2021'!E32+D32</f>
        <v>23.59</v>
      </c>
      <c r="F32" s="200">
        <v>0</v>
      </c>
      <c r="G32" s="200">
        <f>'[3]May 2021'!G32+'[3]June 2021'!F32</f>
        <v>0</v>
      </c>
      <c r="H32" s="200">
        <f t="shared" si="0"/>
        <v>4502.3280000000004</v>
      </c>
      <c r="I32" s="200">
        <f>'[3]May 2021'!N32</f>
        <v>60.490000000000009</v>
      </c>
      <c r="J32" s="200">
        <v>2.0299999999999998</v>
      </c>
      <c r="K32" s="200">
        <f>'[3]May 2021'!K32+'[3]June 2021'!J32</f>
        <v>4.66</v>
      </c>
      <c r="L32" s="200">
        <v>0</v>
      </c>
      <c r="M32" s="200">
        <f>'[3]May 2021'!M32+'[3]June 2021'!L32</f>
        <v>0</v>
      </c>
      <c r="N32" s="200">
        <f t="shared" si="1"/>
        <v>62.52000000000001</v>
      </c>
      <c r="O32" s="201">
        <f>'[3]May 2021'!T32</f>
        <v>271.04999999999995</v>
      </c>
      <c r="P32" s="200">
        <v>0</v>
      </c>
      <c r="Q32" s="200">
        <f>'[3]May 2021'!Q32+'[3]June 2021'!P32</f>
        <v>4.5</v>
      </c>
      <c r="R32" s="200">
        <v>0</v>
      </c>
      <c r="S32" s="200">
        <f>'[3]May 2021'!S32+'[3]June 2021'!R32</f>
        <v>0</v>
      </c>
      <c r="T32" s="201">
        <f t="shared" si="2"/>
        <v>271.04999999999995</v>
      </c>
      <c r="U32" s="201">
        <f t="shared" si="3"/>
        <v>4835.898000000001</v>
      </c>
    </row>
    <row r="33" spans="1:21" s="111" customFormat="1" ht="38.25" customHeight="1" x14ac:dyDescent="0.4">
      <c r="A33" s="335" t="s">
        <v>99</v>
      </c>
      <c r="B33" s="335"/>
      <c r="C33" s="202">
        <f>SUM(C29:C32)</f>
        <v>17432.554</v>
      </c>
      <c r="D33" s="202">
        <f t="shared" ref="D33:U33" si="10">SUM(D29:D32)</f>
        <v>28.55</v>
      </c>
      <c r="E33" s="202">
        <f t="shared" si="10"/>
        <v>66.19</v>
      </c>
      <c r="F33" s="202">
        <f t="shared" si="10"/>
        <v>0</v>
      </c>
      <c r="G33" s="202">
        <f t="shared" si="10"/>
        <v>0</v>
      </c>
      <c r="H33" s="202">
        <f t="shared" si="10"/>
        <v>17461.103999999999</v>
      </c>
      <c r="I33" s="202">
        <f t="shared" si="10"/>
        <v>96.070000000000022</v>
      </c>
      <c r="J33" s="202">
        <f t="shared" si="10"/>
        <v>2.0299999999999998</v>
      </c>
      <c r="K33" s="202">
        <f t="shared" si="10"/>
        <v>4.66</v>
      </c>
      <c r="L33" s="202">
        <f t="shared" si="10"/>
        <v>0</v>
      </c>
      <c r="M33" s="202">
        <f t="shared" si="10"/>
        <v>0</v>
      </c>
      <c r="N33" s="202">
        <f t="shared" si="10"/>
        <v>98.100000000000023</v>
      </c>
      <c r="O33" s="202">
        <f t="shared" si="10"/>
        <v>447.54999999999995</v>
      </c>
      <c r="P33" s="202">
        <f t="shared" si="10"/>
        <v>0</v>
      </c>
      <c r="Q33" s="202">
        <f t="shared" si="10"/>
        <v>84.69</v>
      </c>
      <c r="R33" s="202">
        <f t="shared" si="10"/>
        <v>0</v>
      </c>
      <c r="S33" s="202">
        <f t="shared" si="10"/>
        <v>0</v>
      </c>
      <c r="T33" s="202">
        <f t="shared" si="10"/>
        <v>447.54999999999995</v>
      </c>
      <c r="U33" s="202">
        <f t="shared" si="10"/>
        <v>18006.754000000001</v>
      </c>
    </row>
    <row r="34" spans="1:21" ht="38.25" customHeight="1" x14ac:dyDescent="0.45">
      <c r="A34" s="171">
        <v>21</v>
      </c>
      <c r="B34" s="172" t="s">
        <v>103</v>
      </c>
      <c r="C34" s="200">
        <f>'[3]May 2021'!H34</f>
        <v>5801.75</v>
      </c>
      <c r="D34" s="200">
        <v>7.47</v>
      </c>
      <c r="E34" s="200">
        <f>'[3]May 2021'!E34+D34</f>
        <v>7.79</v>
      </c>
      <c r="F34" s="200">
        <v>0</v>
      </c>
      <c r="G34" s="200">
        <f>'[3]May 2021'!G34+'[3]June 2021'!F34</f>
        <v>0</v>
      </c>
      <c r="H34" s="200">
        <f t="shared" si="0"/>
        <v>5809.22</v>
      </c>
      <c r="I34" s="200">
        <f>'[3]May 2021'!N34</f>
        <v>0</v>
      </c>
      <c r="J34" s="200">
        <v>0</v>
      </c>
      <c r="K34" s="200">
        <f>'[3]May 2021'!K34+'[3]June 2021'!J34</f>
        <v>0</v>
      </c>
      <c r="L34" s="200">
        <v>0</v>
      </c>
      <c r="M34" s="200">
        <f>'[3]May 2021'!M34+'[3]June 2021'!L34</f>
        <v>0</v>
      </c>
      <c r="N34" s="200">
        <f t="shared" si="1"/>
        <v>0</v>
      </c>
      <c r="O34" s="201">
        <f>'[3]May 2021'!T34</f>
        <v>0</v>
      </c>
      <c r="P34" s="200">
        <v>0</v>
      </c>
      <c r="Q34" s="200">
        <f>'[3]May 2021'!Q34+'[3]June 2021'!P34</f>
        <v>0</v>
      </c>
      <c r="R34" s="200">
        <v>0</v>
      </c>
      <c r="S34" s="200">
        <f>'[3]May 2021'!S34+'[3]June 2021'!R34</f>
        <v>0</v>
      </c>
      <c r="T34" s="201">
        <f t="shared" si="2"/>
        <v>0</v>
      </c>
      <c r="U34" s="201">
        <f t="shared" si="3"/>
        <v>5809.22</v>
      </c>
    </row>
    <row r="35" spans="1:21" ht="38.25" customHeight="1" x14ac:dyDescent="0.45">
      <c r="A35" s="171">
        <v>22</v>
      </c>
      <c r="B35" s="172" t="s">
        <v>104</v>
      </c>
      <c r="C35" s="200">
        <f>'[3]May 2021'!H35</f>
        <v>4511.4749999999995</v>
      </c>
      <c r="D35" s="200">
        <v>0.68</v>
      </c>
      <c r="E35" s="200">
        <f>'[3]May 2021'!E35+D35</f>
        <v>3.72</v>
      </c>
      <c r="F35" s="200">
        <v>0</v>
      </c>
      <c r="G35" s="200">
        <f>'[3]May 2021'!G35+'[3]June 2021'!F35</f>
        <v>0</v>
      </c>
      <c r="H35" s="200">
        <f t="shared" si="0"/>
        <v>4512.1549999999997</v>
      </c>
      <c r="I35" s="200">
        <f>'[3]May 2021'!N35</f>
        <v>0</v>
      </c>
      <c r="J35" s="200">
        <v>0</v>
      </c>
      <c r="K35" s="200">
        <f>'[3]May 2021'!K35+'[3]June 2021'!J35</f>
        <v>0</v>
      </c>
      <c r="L35" s="200">
        <v>0</v>
      </c>
      <c r="M35" s="200">
        <f>'[3]May 2021'!M35+'[3]June 2021'!L35</f>
        <v>0</v>
      </c>
      <c r="N35" s="200">
        <f t="shared" si="1"/>
        <v>0</v>
      </c>
      <c r="O35" s="201">
        <f>'[3]May 2021'!T35</f>
        <v>16.43</v>
      </c>
      <c r="P35" s="200">
        <v>0</v>
      </c>
      <c r="Q35" s="200">
        <f>'[3]May 2021'!Q35+'[3]June 2021'!P35</f>
        <v>0</v>
      </c>
      <c r="R35" s="200">
        <v>0</v>
      </c>
      <c r="S35" s="200">
        <f>'[3]May 2021'!S35+'[3]June 2021'!R35</f>
        <v>0</v>
      </c>
      <c r="T35" s="201">
        <f t="shared" si="2"/>
        <v>16.43</v>
      </c>
      <c r="U35" s="201">
        <f t="shared" si="3"/>
        <v>4528.585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f>'[3]May 2021'!H36</f>
        <v>5703.1399999999985</v>
      </c>
      <c r="D36" s="200">
        <v>0</v>
      </c>
      <c r="E36" s="200">
        <f>'[3]May 2021'!E36+D36</f>
        <v>4.6700000000000008</v>
      </c>
      <c r="F36" s="200">
        <v>0</v>
      </c>
      <c r="G36" s="200">
        <f>'[3]May 2021'!G36+'[3]June 2021'!F36</f>
        <v>0</v>
      </c>
      <c r="H36" s="200">
        <f t="shared" si="0"/>
        <v>5703.1399999999985</v>
      </c>
      <c r="I36" s="200">
        <f>'[3]May 2021'!N36</f>
        <v>6.33</v>
      </c>
      <c r="J36" s="200">
        <v>0</v>
      </c>
      <c r="K36" s="200">
        <f>'[3]May 2021'!K36+'[3]June 2021'!J36</f>
        <v>0</v>
      </c>
      <c r="L36" s="200">
        <v>0</v>
      </c>
      <c r="M36" s="200">
        <f>'[3]May 2021'!M36+'[3]June 2021'!L36</f>
        <v>0</v>
      </c>
      <c r="N36" s="200">
        <f t="shared" si="1"/>
        <v>6.33</v>
      </c>
      <c r="O36" s="201">
        <f>'[3]May 2021'!T36</f>
        <v>0</v>
      </c>
      <c r="P36" s="200">
        <v>0</v>
      </c>
      <c r="Q36" s="200">
        <f>'[3]May 2021'!Q36+'[3]June 2021'!P36</f>
        <v>0</v>
      </c>
      <c r="R36" s="200">
        <v>0</v>
      </c>
      <c r="S36" s="200">
        <f>'[3]May 2021'!S36+'[3]June 2021'!R36</f>
        <v>0</v>
      </c>
      <c r="T36" s="201">
        <f t="shared" si="2"/>
        <v>0</v>
      </c>
      <c r="U36" s="201">
        <f t="shared" si="3"/>
        <v>5709.4699999999984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f>'[3]May 2021'!H37</f>
        <v>6978.6599999999989</v>
      </c>
      <c r="D37" s="200">
        <v>0.79</v>
      </c>
      <c r="E37" s="200">
        <f>'[3]May 2021'!E37+D37</f>
        <v>2.95</v>
      </c>
      <c r="F37" s="200">
        <v>0</v>
      </c>
      <c r="G37" s="200">
        <f>'[3]May 2021'!G37+'[3]June 2021'!F37</f>
        <v>0</v>
      </c>
      <c r="H37" s="200">
        <f t="shared" si="0"/>
        <v>6979.4499999999989</v>
      </c>
      <c r="I37" s="200">
        <f>'[3]May 2021'!N37</f>
        <v>0</v>
      </c>
      <c r="J37" s="200">
        <v>0</v>
      </c>
      <c r="K37" s="200">
        <f>'[3]May 2021'!K37+'[3]June 2021'!J37</f>
        <v>0</v>
      </c>
      <c r="L37" s="200">
        <v>0</v>
      </c>
      <c r="M37" s="200">
        <f>'[3]May 2021'!M37+'[3]June 2021'!L37</f>
        <v>0</v>
      </c>
      <c r="N37" s="200">
        <f t="shared" si="1"/>
        <v>0</v>
      </c>
      <c r="O37" s="201">
        <f>'[3]May 2021'!T37</f>
        <v>0</v>
      </c>
      <c r="P37" s="200">
        <v>0.17</v>
      </c>
      <c r="Q37" s="200">
        <f>'[3]May 2021'!Q37+'[3]June 2021'!P37</f>
        <v>0.17</v>
      </c>
      <c r="R37" s="200">
        <v>0</v>
      </c>
      <c r="S37" s="200">
        <f>'[3]May 2021'!S37+'[3]June 2021'!R37</f>
        <v>0</v>
      </c>
      <c r="T37" s="201">
        <f t="shared" si="2"/>
        <v>0.17</v>
      </c>
      <c r="U37" s="201">
        <f t="shared" si="3"/>
        <v>6979.619999999999</v>
      </c>
    </row>
    <row r="38" spans="1:21" s="111" customFormat="1" ht="38.25" customHeight="1" x14ac:dyDescent="0.4">
      <c r="A38" s="335" t="s">
        <v>107</v>
      </c>
      <c r="B38" s="335"/>
      <c r="C38" s="202">
        <f>SUM(C34:C37)</f>
        <v>22995.024999999998</v>
      </c>
      <c r="D38" s="202">
        <f t="shared" ref="D38:U38" si="11">SUM(D34:D37)</f>
        <v>8.9400000000000013</v>
      </c>
      <c r="E38" s="202">
        <f t="shared" si="11"/>
        <v>19.13</v>
      </c>
      <c r="F38" s="202">
        <f t="shared" si="11"/>
        <v>0</v>
      </c>
      <c r="G38" s="202">
        <f t="shared" si="11"/>
        <v>0</v>
      </c>
      <c r="H38" s="202">
        <f t="shared" si="11"/>
        <v>23003.964999999997</v>
      </c>
      <c r="I38" s="202">
        <f t="shared" si="11"/>
        <v>6.33</v>
      </c>
      <c r="J38" s="202">
        <f t="shared" si="11"/>
        <v>0</v>
      </c>
      <c r="K38" s="202">
        <f t="shared" si="11"/>
        <v>0</v>
      </c>
      <c r="L38" s="202">
        <f t="shared" si="11"/>
        <v>0</v>
      </c>
      <c r="M38" s="202">
        <f t="shared" si="11"/>
        <v>0</v>
      </c>
      <c r="N38" s="202">
        <f t="shared" si="11"/>
        <v>6.33</v>
      </c>
      <c r="O38" s="202">
        <f t="shared" si="11"/>
        <v>16.43</v>
      </c>
      <c r="P38" s="202">
        <f t="shared" si="11"/>
        <v>0.17</v>
      </c>
      <c r="Q38" s="202">
        <f t="shared" si="11"/>
        <v>0.17</v>
      </c>
      <c r="R38" s="202">
        <f t="shared" si="11"/>
        <v>0</v>
      </c>
      <c r="S38" s="202">
        <f t="shared" si="11"/>
        <v>0</v>
      </c>
      <c r="T38" s="202">
        <f t="shared" si="11"/>
        <v>16.600000000000001</v>
      </c>
      <c r="U38" s="202">
        <f t="shared" si="11"/>
        <v>23026.894999999997</v>
      </c>
    </row>
    <row r="39" spans="1:21" s="145" customFormat="1" ht="38.25" customHeight="1" x14ac:dyDescent="0.4">
      <c r="A39" s="335" t="s">
        <v>108</v>
      </c>
      <c r="B39" s="335"/>
      <c r="C39" s="202">
        <f>C38+C33+C28</f>
        <v>62164.897999999986</v>
      </c>
      <c r="D39" s="202">
        <f t="shared" ref="D39:U39" si="12">D38+D33+D28</f>
        <v>58.61</v>
      </c>
      <c r="E39" s="202">
        <f t="shared" si="12"/>
        <v>128.315</v>
      </c>
      <c r="F39" s="202">
        <f t="shared" si="12"/>
        <v>0</v>
      </c>
      <c r="G39" s="202">
        <f t="shared" si="12"/>
        <v>0</v>
      </c>
      <c r="H39" s="202">
        <f t="shared" si="12"/>
        <v>62223.507999999987</v>
      </c>
      <c r="I39" s="202">
        <f t="shared" si="12"/>
        <v>432.67500000000001</v>
      </c>
      <c r="J39" s="202">
        <f t="shared" si="12"/>
        <v>3.58</v>
      </c>
      <c r="K39" s="202">
        <f t="shared" si="12"/>
        <v>6.93</v>
      </c>
      <c r="L39" s="202">
        <f t="shared" si="12"/>
        <v>0</v>
      </c>
      <c r="M39" s="202">
        <f t="shared" si="12"/>
        <v>0</v>
      </c>
      <c r="N39" s="202">
        <f t="shared" si="12"/>
        <v>436.255</v>
      </c>
      <c r="O39" s="202">
        <f t="shared" si="12"/>
        <v>538.93999999999994</v>
      </c>
      <c r="P39" s="202">
        <f t="shared" si="12"/>
        <v>57.550000000000004</v>
      </c>
      <c r="Q39" s="202">
        <f t="shared" si="12"/>
        <v>142.24</v>
      </c>
      <c r="R39" s="202">
        <f t="shared" si="12"/>
        <v>0</v>
      </c>
      <c r="S39" s="202">
        <f t="shared" si="12"/>
        <v>0</v>
      </c>
      <c r="T39" s="202">
        <f t="shared" si="12"/>
        <v>596.49</v>
      </c>
      <c r="U39" s="202">
        <f t="shared" si="12"/>
        <v>63256.25299999999</v>
      </c>
    </row>
    <row r="40" spans="1:21" ht="38.25" customHeight="1" x14ac:dyDescent="0.45">
      <c r="A40" s="171">
        <v>25</v>
      </c>
      <c r="B40" s="172" t="s">
        <v>109</v>
      </c>
      <c r="C40" s="200">
        <f>'[3]May 2021'!H40</f>
        <v>14976.528000000002</v>
      </c>
      <c r="D40" s="200">
        <v>3.79</v>
      </c>
      <c r="E40" s="200">
        <f>'[3]May 2021'!E40+D40</f>
        <v>25.812999999999999</v>
      </c>
      <c r="F40" s="200">
        <v>0</v>
      </c>
      <c r="G40" s="200">
        <f>'[3]May 2021'!G40+'[3]June 2021'!F40</f>
        <v>0</v>
      </c>
      <c r="H40" s="200">
        <f t="shared" si="0"/>
        <v>14980.318000000003</v>
      </c>
      <c r="I40" s="200">
        <f>'[3]May 2021'!N40</f>
        <v>0</v>
      </c>
      <c r="J40" s="200">
        <v>0</v>
      </c>
      <c r="K40" s="200">
        <f>'[3]May 2021'!K40+'[3]June 2021'!J40</f>
        <v>0</v>
      </c>
      <c r="L40" s="200">
        <v>0</v>
      </c>
      <c r="M40" s="200">
        <f>'[3]May 2021'!M40+'[3]June 2021'!L40</f>
        <v>0</v>
      </c>
      <c r="N40" s="200">
        <f t="shared" si="1"/>
        <v>0</v>
      </c>
      <c r="O40" s="201">
        <f>'[3]May 2021'!T40</f>
        <v>0</v>
      </c>
      <c r="P40" s="200">
        <v>0</v>
      </c>
      <c r="Q40" s="200">
        <f>'[3]May 2021'!Q40+'[3]June 2021'!P40</f>
        <v>0</v>
      </c>
      <c r="R40" s="200">
        <v>0</v>
      </c>
      <c r="S40" s="200">
        <f>'[3]May 2021'!S40+'[3]June 2021'!R40</f>
        <v>0</v>
      </c>
      <c r="T40" s="201">
        <f t="shared" si="2"/>
        <v>0</v>
      </c>
      <c r="U40" s="201">
        <f t="shared" si="3"/>
        <v>14980.318000000003</v>
      </c>
    </row>
    <row r="41" spans="1:21" ht="38.25" customHeight="1" x14ac:dyDescent="0.45">
      <c r="A41" s="171">
        <v>26</v>
      </c>
      <c r="B41" s="172" t="s">
        <v>110</v>
      </c>
      <c r="C41" s="200">
        <f>'[3]May 2021'!H41</f>
        <v>9652.2509999999929</v>
      </c>
      <c r="D41" s="200">
        <v>9.82</v>
      </c>
      <c r="E41" s="200">
        <f>'[3]May 2021'!E41+D41</f>
        <v>12.86</v>
      </c>
      <c r="F41" s="200">
        <v>0</v>
      </c>
      <c r="G41" s="200">
        <f>'[3]May 2021'!G41+'[3]June 2021'!F41</f>
        <v>0</v>
      </c>
      <c r="H41" s="200">
        <f t="shared" si="0"/>
        <v>9662.0709999999926</v>
      </c>
      <c r="I41" s="200">
        <f>'[3]May 2021'!N41</f>
        <v>0</v>
      </c>
      <c r="J41" s="200">
        <v>0</v>
      </c>
      <c r="K41" s="200">
        <f>'[3]May 2021'!K41+'[3]June 2021'!J41</f>
        <v>0</v>
      </c>
      <c r="L41" s="200">
        <v>0</v>
      </c>
      <c r="M41" s="200">
        <f>'[3]May 2021'!M41+'[3]June 2021'!L41</f>
        <v>0</v>
      </c>
      <c r="N41" s="200">
        <f t="shared" si="1"/>
        <v>0</v>
      </c>
      <c r="O41" s="201">
        <f>'[3]May 2021'!T41</f>
        <v>0</v>
      </c>
      <c r="P41" s="200">
        <v>0</v>
      </c>
      <c r="Q41" s="200">
        <f>'[3]May 2021'!Q41+'[3]June 2021'!P41</f>
        <v>0</v>
      </c>
      <c r="R41" s="200">
        <v>0</v>
      </c>
      <c r="S41" s="200">
        <f>'[3]May 2021'!S41+'[3]June 2021'!R41</f>
        <v>0</v>
      </c>
      <c r="T41" s="201">
        <f t="shared" si="2"/>
        <v>0</v>
      </c>
      <c r="U41" s="201">
        <f t="shared" si="3"/>
        <v>9662.0709999999926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f>'[3]May 2021'!H42</f>
        <v>23529.090000000004</v>
      </c>
      <c r="D42" s="200">
        <v>24.01</v>
      </c>
      <c r="E42" s="200">
        <f>'[3]May 2021'!E42+D42</f>
        <v>43.192000000000007</v>
      </c>
      <c r="F42" s="200">
        <v>0</v>
      </c>
      <c r="G42" s="200">
        <f>'[3]May 2021'!G42+'[3]June 2021'!F42</f>
        <v>0</v>
      </c>
      <c r="H42" s="200">
        <f t="shared" si="0"/>
        <v>23553.100000000002</v>
      </c>
      <c r="I42" s="200">
        <f>'[3]May 2021'!N42</f>
        <v>0</v>
      </c>
      <c r="J42" s="200">
        <v>0</v>
      </c>
      <c r="K42" s="200">
        <f>'[3]May 2021'!K42+'[3]June 2021'!J42</f>
        <v>0</v>
      </c>
      <c r="L42" s="200">
        <v>0</v>
      </c>
      <c r="M42" s="200">
        <f>'[3]May 2021'!M42+'[3]June 2021'!L42</f>
        <v>0</v>
      </c>
      <c r="N42" s="200">
        <f t="shared" si="1"/>
        <v>0</v>
      </c>
      <c r="O42" s="201">
        <f>'[3]May 2021'!T42</f>
        <v>0</v>
      </c>
      <c r="P42" s="200">
        <v>0</v>
      </c>
      <c r="Q42" s="200">
        <f>'[3]May 2021'!Q42+'[3]June 2021'!P42</f>
        <v>0</v>
      </c>
      <c r="R42" s="200">
        <v>0</v>
      </c>
      <c r="S42" s="200">
        <f>'[3]May 2021'!S42+'[3]June 2021'!R42</f>
        <v>0</v>
      </c>
      <c r="T42" s="201">
        <f t="shared" si="2"/>
        <v>0</v>
      </c>
      <c r="U42" s="201">
        <f t="shared" si="3"/>
        <v>23553.100000000002</v>
      </c>
    </row>
    <row r="43" spans="1:21" ht="38.25" customHeight="1" x14ac:dyDescent="0.45">
      <c r="A43" s="171">
        <v>28</v>
      </c>
      <c r="B43" s="172" t="s">
        <v>112</v>
      </c>
      <c r="C43" s="200">
        <f>'[3]May 2021'!H43</f>
        <v>377.66300000000007</v>
      </c>
      <c r="D43" s="200">
        <v>9.35</v>
      </c>
      <c r="E43" s="200">
        <f>'[3]May 2021'!E43+D43</f>
        <v>35.445</v>
      </c>
      <c r="F43" s="200">
        <v>0</v>
      </c>
      <c r="G43" s="200">
        <f>'[3]May 2021'!G43+'[3]June 2021'!F43</f>
        <v>0</v>
      </c>
      <c r="H43" s="200">
        <f t="shared" si="0"/>
        <v>387.01300000000009</v>
      </c>
      <c r="I43" s="200">
        <f>'[3]May 2021'!N43</f>
        <v>0</v>
      </c>
      <c r="J43" s="200">
        <v>0</v>
      </c>
      <c r="K43" s="200">
        <f>'[3]May 2021'!K43+'[3]June 2021'!J43</f>
        <v>0</v>
      </c>
      <c r="L43" s="200">
        <v>0</v>
      </c>
      <c r="M43" s="200">
        <f>'[3]May 2021'!M43+'[3]June 2021'!L43</f>
        <v>0</v>
      </c>
      <c r="N43" s="200">
        <f t="shared" si="1"/>
        <v>0</v>
      </c>
      <c r="O43" s="201">
        <f>'[3]May 2021'!T43</f>
        <v>0</v>
      </c>
      <c r="P43" s="200">
        <v>0</v>
      </c>
      <c r="Q43" s="200">
        <f>'[3]May 2021'!Q43+'[3]June 2021'!P43</f>
        <v>0</v>
      </c>
      <c r="R43" s="200">
        <v>0</v>
      </c>
      <c r="S43" s="200">
        <f>'[3]May 2021'!S43+'[3]June 2021'!R43</f>
        <v>0</v>
      </c>
      <c r="T43" s="201">
        <f t="shared" si="2"/>
        <v>0</v>
      </c>
      <c r="U43" s="201">
        <f t="shared" si="3"/>
        <v>387.01300000000009</v>
      </c>
    </row>
    <row r="44" spans="1:21" s="111" customFormat="1" ht="38.25" customHeight="1" x14ac:dyDescent="0.4">
      <c r="A44" s="335" t="s">
        <v>109</v>
      </c>
      <c r="B44" s="335"/>
      <c r="C44" s="202">
        <f>SUM(C40:C43)</f>
        <v>48535.531999999999</v>
      </c>
      <c r="D44" s="202">
        <f t="shared" ref="D44:U44" si="13">SUM(D40:D43)</f>
        <v>46.970000000000006</v>
      </c>
      <c r="E44" s="202">
        <f t="shared" si="13"/>
        <v>117.31</v>
      </c>
      <c r="F44" s="202">
        <f t="shared" si="13"/>
        <v>0</v>
      </c>
      <c r="G44" s="202">
        <f t="shared" si="13"/>
        <v>0</v>
      </c>
      <c r="H44" s="202">
        <f t="shared" si="13"/>
        <v>48582.502</v>
      </c>
      <c r="I44" s="202">
        <f t="shared" si="13"/>
        <v>0</v>
      </c>
      <c r="J44" s="202">
        <f t="shared" si="13"/>
        <v>0</v>
      </c>
      <c r="K44" s="202">
        <f t="shared" si="13"/>
        <v>0</v>
      </c>
      <c r="L44" s="202">
        <f t="shared" si="13"/>
        <v>0</v>
      </c>
      <c r="M44" s="202">
        <f t="shared" si="13"/>
        <v>0</v>
      </c>
      <c r="N44" s="202">
        <f t="shared" si="13"/>
        <v>0</v>
      </c>
      <c r="O44" s="202">
        <f t="shared" si="13"/>
        <v>0</v>
      </c>
      <c r="P44" s="202">
        <f t="shared" si="13"/>
        <v>0</v>
      </c>
      <c r="Q44" s="202">
        <f t="shared" si="13"/>
        <v>0</v>
      </c>
      <c r="R44" s="202">
        <f t="shared" si="13"/>
        <v>0</v>
      </c>
      <c r="S44" s="202">
        <f t="shared" si="13"/>
        <v>0</v>
      </c>
      <c r="T44" s="202">
        <f t="shared" si="13"/>
        <v>0</v>
      </c>
      <c r="U44" s="202">
        <f t="shared" si="13"/>
        <v>48582.502</v>
      </c>
    </row>
    <row r="45" spans="1:21" ht="38.25" customHeight="1" x14ac:dyDescent="0.45">
      <c r="A45" s="171">
        <v>29</v>
      </c>
      <c r="B45" s="172" t="s">
        <v>113</v>
      </c>
      <c r="C45" s="200">
        <f>'[3]May 2021'!H45</f>
        <v>14229.79</v>
      </c>
      <c r="D45" s="200">
        <v>1.25</v>
      </c>
      <c r="E45" s="200">
        <f>'[3]May 2021'!E45+D45</f>
        <v>4.1099999999999994</v>
      </c>
      <c r="F45" s="200">
        <v>0</v>
      </c>
      <c r="G45" s="200">
        <f>'[3]May 2021'!G45+'[3]June 2021'!F45</f>
        <v>0</v>
      </c>
      <c r="H45" s="200">
        <f t="shared" si="0"/>
        <v>14231.04</v>
      </c>
      <c r="I45" s="200">
        <f>'[3]May 2021'!N45</f>
        <v>0.51</v>
      </c>
      <c r="J45" s="200">
        <v>0</v>
      </c>
      <c r="K45" s="200">
        <f>'[3]May 2021'!K45+'[3]June 2021'!J45</f>
        <v>0</v>
      </c>
      <c r="L45" s="200">
        <v>0</v>
      </c>
      <c r="M45" s="200">
        <f>'[3]May 2021'!M45+'[3]June 2021'!L45</f>
        <v>0</v>
      </c>
      <c r="N45" s="200">
        <f t="shared" si="1"/>
        <v>0.51</v>
      </c>
      <c r="O45" s="201">
        <f>'[3]May 2021'!T45</f>
        <v>0</v>
      </c>
      <c r="P45" s="200">
        <v>0</v>
      </c>
      <c r="Q45" s="200">
        <f>'[3]May 2021'!Q45+'[3]June 2021'!P45</f>
        <v>0</v>
      </c>
      <c r="R45" s="200">
        <v>0</v>
      </c>
      <c r="S45" s="200">
        <f>'[3]May 2021'!S45+'[3]June 2021'!R45</f>
        <v>0</v>
      </c>
      <c r="T45" s="201">
        <f t="shared" si="2"/>
        <v>0</v>
      </c>
      <c r="U45" s="201">
        <f t="shared" si="3"/>
        <v>14231.550000000001</v>
      </c>
    </row>
    <row r="46" spans="1:21" ht="38.25" customHeight="1" x14ac:dyDescent="0.45">
      <c r="A46" s="171">
        <v>30</v>
      </c>
      <c r="B46" s="172" t="s">
        <v>114</v>
      </c>
      <c r="C46" s="200">
        <f>'[3]May 2021'!H46</f>
        <v>7194.7400000000016</v>
      </c>
      <c r="D46" s="200">
        <v>9.7799999999999994</v>
      </c>
      <c r="E46" s="200">
        <f>'[3]May 2021'!E46+D46</f>
        <v>36.79</v>
      </c>
      <c r="F46" s="200">
        <v>0</v>
      </c>
      <c r="G46" s="200">
        <f>'[3]May 2021'!G46+'[3]June 2021'!F46</f>
        <v>0</v>
      </c>
      <c r="H46" s="200">
        <f t="shared" si="0"/>
        <v>7204.5200000000013</v>
      </c>
      <c r="I46" s="200">
        <f>'[3]May 2021'!N46</f>
        <v>0.24</v>
      </c>
      <c r="J46" s="200">
        <v>0</v>
      </c>
      <c r="K46" s="200">
        <f>'[3]May 2021'!K46+'[3]June 2021'!J46</f>
        <v>0</v>
      </c>
      <c r="L46" s="200">
        <v>0</v>
      </c>
      <c r="M46" s="200">
        <f>'[3]May 2021'!M46+'[3]June 2021'!L46</f>
        <v>0</v>
      </c>
      <c r="N46" s="200">
        <f t="shared" si="1"/>
        <v>0.24</v>
      </c>
      <c r="O46" s="201">
        <f>'[3]May 2021'!T46</f>
        <v>0</v>
      </c>
      <c r="P46" s="200">
        <v>0</v>
      </c>
      <c r="Q46" s="200">
        <f>'[3]May 2021'!Q46+'[3]June 2021'!P46</f>
        <v>0</v>
      </c>
      <c r="R46" s="200">
        <v>0</v>
      </c>
      <c r="S46" s="200">
        <f>'[3]May 2021'!S46+'[3]June 2021'!R46</f>
        <v>0</v>
      </c>
      <c r="T46" s="201">
        <f t="shared" si="2"/>
        <v>0</v>
      </c>
      <c r="U46" s="201">
        <f t="shared" si="3"/>
        <v>7204.7600000000011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f>'[3]May 2021'!H47</f>
        <v>12243.010000000004</v>
      </c>
      <c r="D47" s="200">
        <v>2.12</v>
      </c>
      <c r="E47" s="200">
        <f>'[3]May 2021'!E47+D47</f>
        <v>4.59</v>
      </c>
      <c r="F47" s="200">
        <v>0</v>
      </c>
      <c r="G47" s="200">
        <f>'[3]May 2021'!G47+'[3]June 2021'!F47</f>
        <v>0</v>
      </c>
      <c r="H47" s="200">
        <f t="shared" si="0"/>
        <v>12245.130000000005</v>
      </c>
      <c r="I47" s="200">
        <f>'[3]May 2021'!N47</f>
        <v>5.34</v>
      </c>
      <c r="J47" s="200">
        <v>0</v>
      </c>
      <c r="K47" s="200">
        <f>'[3]May 2021'!K47+'[3]June 2021'!J47</f>
        <v>0</v>
      </c>
      <c r="L47" s="200">
        <v>0</v>
      </c>
      <c r="M47" s="200">
        <f>'[3]May 2021'!M47+'[3]June 2021'!L47</f>
        <v>0</v>
      </c>
      <c r="N47" s="200">
        <f t="shared" si="1"/>
        <v>5.34</v>
      </c>
      <c r="O47" s="201">
        <f>'[3]May 2021'!T47</f>
        <v>46.550000000000004</v>
      </c>
      <c r="P47" s="200">
        <v>0</v>
      </c>
      <c r="Q47" s="200">
        <f>'[3]May 2021'!Q47+'[3]June 2021'!P47</f>
        <v>0</v>
      </c>
      <c r="R47" s="200">
        <v>0</v>
      </c>
      <c r="S47" s="200">
        <f>'[3]May 2021'!S47+'[3]June 2021'!R47</f>
        <v>0</v>
      </c>
      <c r="T47" s="201">
        <f t="shared" si="2"/>
        <v>46.550000000000004</v>
      </c>
      <c r="U47" s="201">
        <f t="shared" si="3"/>
        <v>12297.020000000004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f>'[3]May 2021'!H48</f>
        <v>11095.082000000006</v>
      </c>
      <c r="D48" s="200">
        <v>0.1</v>
      </c>
      <c r="E48" s="200">
        <f>'[3]May 2021'!E48+D48</f>
        <v>9.2649999999999988</v>
      </c>
      <c r="F48" s="200">
        <v>0</v>
      </c>
      <c r="G48" s="200">
        <f>'[3]May 2021'!G48+'[3]June 2021'!F48</f>
        <v>0</v>
      </c>
      <c r="H48" s="200">
        <f t="shared" si="0"/>
        <v>11095.182000000006</v>
      </c>
      <c r="I48" s="200">
        <f>'[3]May 2021'!N48</f>
        <v>6.2</v>
      </c>
      <c r="J48" s="200">
        <v>0</v>
      </c>
      <c r="K48" s="200">
        <f>'[3]May 2021'!K48+'[3]June 2021'!J48</f>
        <v>0</v>
      </c>
      <c r="L48" s="200">
        <v>0</v>
      </c>
      <c r="M48" s="200">
        <f>'[3]May 2021'!M48+'[3]June 2021'!L48</f>
        <v>0</v>
      </c>
      <c r="N48" s="200">
        <f t="shared" si="1"/>
        <v>6.2</v>
      </c>
      <c r="O48" s="201">
        <f>'[3]May 2021'!T48</f>
        <v>0</v>
      </c>
      <c r="P48" s="200">
        <v>0</v>
      </c>
      <c r="Q48" s="200">
        <f>'[3]May 2021'!Q48+'[3]June 2021'!P48</f>
        <v>0</v>
      </c>
      <c r="R48" s="200">
        <v>0</v>
      </c>
      <c r="S48" s="200">
        <f>'[3]May 2021'!S48+'[3]June 2021'!R48</f>
        <v>0</v>
      </c>
      <c r="T48" s="201">
        <f t="shared" si="2"/>
        <v>0</v>
      </c>
      <c r="U48" s="201">
        <f t="shared" si="3"/>
        <v>11101.382000000007</v>
      </c>
    </row>
    <row r="49" spans="1:21" s="111" customFormat="1" ht="38.25" customHeight="1" x14ac:dyDescent="0.4">
      <c r="A49" s="335" t="s">
        <v>117</v>
      </c>
      <c r="B49" s="335"/>
      <c r="C49" s="202">
        <f>SUM(C45:C48)</f>
        <v>44762.622000000018</v>
      </c>
      <c r="D49" s="202">
        <f t="shared" ref="D49:U49" si="14">SUM(D45:D48)</f>
        <v>13.249999999999998</v>
      </c>
      <c r="E49" s="202">
        <f t="shared" si="14"/>
        <v>54.754999999999995</v>
      </c>
      <c r="F49" s="202">
        <f t="shared" si="14"/>
        <v>0</v>
      </c>
      <c r="G49" s="202">
        <f t="shared" si="14"/>
        <v>0</v>
      </c>
      <c r="H49" s="202">
        <f t="shared" si="14"/>
        <v>44775.87200000001</v>
      </c>
      <c r="I49" s="202">
        <f t="shared" si="14"/>
        <v>12.29</v>
      </c>
      <c r="J49" s="202">
        <f t="shared" si="14"/>
        <v>0</v>
      </c>
      <c r="K49" s="202">
        <f t="shared" si="14"/>
        <v>0</v>
      </c>
      <c r="L49" s="202">
        <f t="shared" si="14"/>
        <v>0</v>
      </c>
      <c r="M49" s="202">
        <f t="shared" si="14"/>
        <v>0</v>
      </c>
      <c r="N49" s="202">
        <f t="shared" si="14"/>
        <v>12.29</v>
      </c>
      <c r="O49" s="202">
        <f t="shared" si="14"/>
        <v>46.550000000000004</v>
      </c>
      <c r="P49" s="202">
        <f t="shared" si="14"/>
        <v>0</v>
      </c>
      <c r="Q49" s="202">
        <f t="shared" si="14"/>
        <v>0</v>
      </c>
      <c r="R49" s="202">
        <f t="shared" si="14"/>
        <v>0</v>
      </c>
      <c r="S49" s="202">
        <f t="shared" si="14"/>
        <v>0</v>
      </c>
      <c r="T49" s="202">
        <f t="shared" si="14"/>
        <v>46.550000000000004</v>
      </c>
      <c r="U49" s="202">
        <f t="shared" si="14"/>
        <v>44834.712000000007</v>
      </c>
    </row>
    <row r="50" spans="1:21" s="145" customFormat="1" ht="38.25" customHeight="1" x14ac:dyDescent="0.4">
      <c r="A50" s="335" t="s">
        <v>118</v>
      </c>
      <c r="B50" s="335"/>
      <c r="C50" s="202">
        <f>C49+C44</f>
        <v>93298.15400000001</v>
      </c>
      <c r="D50" s="202">
        <f t="shared" ref="D50:U50" si="15">D49+D44</f>
        <v>60.220000000000006</v>
      </c>
      <c r="E50" s="202">
        <f t="shared" si="15"/>
        <v>172.065</v>
      </c>
      <c r="F50" s="202">
        <f t="shared" si="15"/>
        <v>0</v>
      </c>
      <c r="G50" s="202">
        <f t="shared" si="15"/>
        <v>0</v>
      </c>
      <c r="H50" s="202">
        <f t="shared" si="15"/>
        <v>93358.374000000011</v>
      </c>
      <c r="I50" s="202">
        <f t="shared" si="15"/>
        <v>12.29</v>
      </c>
      <c r="J50" s="202">
        <f t="shared" si="15"/>
        <v>0</v>
      </c>
      <c r="K50" s="202">
        <f t="shared" si="15"/>
        <v>0</v>
      </c>
      <c r="L50" s="202">
        <f t="shared" si="15"/>
        <v>0</v>
      </c>
      <c r="M50" s="202">
        <f t="shared" si="15"/>
        <v>0</v>
      </c>
      <c r="N50" s="202">
        <f t="shared" si="15"/>
        <v>12.29</v>
      </c>
      <c r="O50" s="202">
        <f t="shared" si="15"/>
        <v>46.550000000000004</v>
      </c>
      <c r="P50" s="202">
        <f t="shared" si="15"/>
        <v>0</v>
      </c>
      <c r="Q50" s="202">
        <f t="shared" si="15"/>
        <v>0</v>
      </c>
      <c r="R50" s="202">
        <f t="shared" si="15"/>
        <v>0</v>
      </c>
      <c r="S50" s="202">
        <f t="shared" si="15"/>
        <v>0</v>
      </c>
      <c r="T50" s="202">
        <f t="shared" si="15"/>
        <v>46.550000000000004</v>
      </c>
      <c r="U50" s="202">
        <f t="shared" si="15"/>
        <v>93417.214000000007</v>
      </c>
    </row>
    <row r="51" spans="1:21" s="146" customFormat="1" ht="38.25" customHeight="1" x14ac:dyDescent="0.4">
      <c r="A51" s="335" t="s">
        <v>119</v>
      </c>
      <c r="B51" s="335"/>
      <c r="C51" s="202">
        <f>C50+C39+C25</f>
        <v>171717.565</v>
      </c>
      <c r="D51" s="202">
        <f t="shared" ref="D51:U51" si="16">D50+D39+D25</f>
        <v>122.70000000000002</v>
      </c>
      <c r="E51" s="202">
        <f t="shared" si="16"/>
        <v>311.79700000000003</v>
      </c>
      <c r="F51" s="202">
        <f t="shared" si="16"/>
        <v>427.26</v>
      </c>
      <c r="G51" s="202">
        <f t="shared" si="16"/>
        <v>515.87</v>
      </c>
      <c r="H51" s="202">
        <f t="shared" si="16"/>
        <v>171413.00499999998</v>
      </c>
      <c r="I51" s="202">
        <f t="shared" si="16"/>
        <v>1906.0160000000001</v>
      </c>
      <c r="J51" s="202">
        <f t="shared" si="16"/>
        <v>8.57</v>
      </c>
      <c r="K51" s="202">
        <f t="shared" si="16"/>
        <v>26.119</v>
      </c>
      <c r="L51" s="202">
        <f t="shared" si="16"/>
        <v>16.829999999999998</v>
      </c>
      <c r="M51" s="202">
        <f t="shared" si="16"/>
        <v>16.829999999999998</v>
      </c>
      <c r="N51" s="202">
        <f t="shared" si="16"/>
        <v>1897.7559999999999</v>
      </c>
      <c r="O51" s="202">
        <f t="shared" si="16"/>
        <v>3608.1419999999998</v>
      </c>
      <c r="P51" s="202">
        <f t="shared" si="16"/>
        <v>490.61</v>
      </c>
      <c r="Q51" s="202">
        <f t="shared" si="16"/>
        <v>654.01</v>
      </c>
      <c r="R51" s="202">
        <f t="shared" si="16"/>
        <v>5.72</v>
      </c>
      <c r="S51" s="202">
        <f t="shared" si="16"/>
        <v>5.72</v>
      </c>
      <c r="T51" s="202">
        <f t="shared" si="16"/>
        <v>4093.0320000000002</v>
      </c>
      <c r="U51" s="202">
        <f t="shared" si="16"/>
        <v>177403.79300000001</v>
      </c>
    </row>
    <row r="52" spans="1:21" s="111" customFormat="1" ht="19.5" customHeight="1" x14ac:dyDescent="0.4">
      <c r="A52" s="115"/>
      <c r="B52" s="115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</row>
    <row r="53" spans="1:21" s="115" customFormat="1" ht="24.75" hidden="1" customHeight="1" x14ac:dyDescent="0.4">
      <c r="B53" s="193"/>
      <c r="C53" s="309" t="s">
        <v>54</v>
      </c>
      <c r="D53" s="309"/>
      <c r="E53" s="309"/>
      <c r="F53" s="309"/>
      <c r="G53" s="309"/>
      <c r="H53" s="118"/>
      <c r="I53" s="193"/>
      <c r="J53" s="193">
        <f>D51+J51+P51-F51-L51-R51</f>
        <v>172.07000000000002</v>
      </c>
      <c r="K53" s="193"/>
      <c r="L53" s="193"/>
      <c r="M53" s="193"/>
      <c r="N53" s="193"/>
      <c r="R53" s="193"/>
      <c r="U53" s="193"/>
    </row>
    <row r="54" spans="1:21" s="115" customFormat="1" ht="30" hidden="1" customHeight="1" x14ac:dyDescent="0.35">
      <c r="B54" s="193"/>
      <c r="C54" s="309" t="s">
        <v>55</v>
      </c>
      <c r="D54" s="309"/>
      <c r="E54" s="309"/>
      <c r="F54" s="309"/>
      <c r="G54" s="309"/>
      <c r="H54" s="119"/>
      <c r="I54" s="193"/>
      <c r="J54" s="193">
        <f>E51+K51+Q51-G51-M51-S51</f>
        <v>453.50600000000003</v>
      </c>
      <c r="K54" s="193"/>
      <c r="L54" s="193"/>
      <c r="M54" s="193"/>
      <c r="N54" s="193"/>
      <c r="R54" s="193"/>
      <c r="T54" s="193"/>
    </row>
    <row r="55" spans="1:21" ht="33" hidden="1" customHeight="1" x14ac:dyDescent="0.5">
      <c r="C55" s="309" t="s">
        <v>56</v>
      </c>
      <c r="D55" s="309"/>
      <c r="E55" s="309"/>
      <c r="F55" s="309"/>
      <c r="G55" s="309"/>
      <c r="H55" s="119"/>
      <c r="I55" s="121"/>
      <c r="J55" s="193">
        <f>H51+N51+T51</f>
        <v>177403.79299999998</v>
      </c>
      <c r="K55" s="119"/>
      <c r="L55" s="119"/>
      <c r="M55" s="142" t="e">
        <f>#REF!+'june-2021'!J53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93"/>
      <c r="E56" s="193"/>
      <c r="F56" s="193"/>
      <c r="G56" s="193"/>
      <c r="H56" s="119"/>
      <c r="I56" s="121"/>
      <c r="J56" s="193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93"/>
      <c r="E57" s="193"/>
      <c r="F57" s="193"/>
      <c r="G57" s="193"/>
      <c r="H57" s="119"/>
      <c r="I57" s="121"/>
      <c r="J57" s="193"/>
      <c r="K57" s="119"/>
      <c r="L57" s="119"/>
      <c r="M57" s="142" t="e">
        <f>#REF!+'june-2021'!J53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14" t="s">
        <v>57</v>
      </c>
      <c r="C58" s="314"/>
      <c r="D58" s="314"/>
      <c r="E58" s="314"/>
      <c r="F58" s="314"/>
      <c r="G58" s="153"/>
      <c r="H58" s="154"/>
      <c r="I58" s="155"/>
      <c r="J58" s="315"/>
      <c r="K58" s="313"/>
      <c r="L58" s="313"/>
      <c r="M58" s="169" t="e">
        <f>#REF!+'june-2021'!J53</f>
        <v>#REF!</v>
      </c>
      <c r="N58" s="154"/>
      <c r="O58" s="154"/>
      <c r="P58" s="195"/>
      <c r="Q58" s="314" t="s">
        <v>58</v>
      </c>
      <c r="R58" s="314"/>
      <c r="S58" s="314"/>
      <c r="T58" s="314"/>
      <c r="U58" s="314"/>
    </row>
    <row r="59" spans="1:21" s="152" customFormat="1" ht="37.5" hidden="1" customHeight="1" x14ac:dyDescent="0.45">
      <c r="B59" s="314" t="s">
        <v>59</v>
      </c>
      <c r="C59" s="314"/>
      <c r="D59" s="314"/>
      <c r="E59" s="314"/>
      <c r="F59" s="314"/>
      <c r="G59" s="154"/>
      <c r="H59" s="153"/>
      <c r="I59" s="156"/>
      <c r="J59" s="157"/>
      <c r="K59" s="194"/>
      <c r="L59" s="157"/>
      <c r="M59" s="154"/>
      <c r="N59" s="153"/>
      <c r="O59" s="154"/>
      <c r="P59" s="195"/>
      <c r="Q59" s="314" t="s">
        <v>59</v>
      </c>
      <c r="R59" s="314"/>
      <c r="S59" s="314"/>
      <c r="T59" s="314"/>
      <c r="U59" s="314"/>
    </row>
    <row r="60" spans="1:21" s="152" customFormat="1" ht="37.5" hidden="1" customHeight="1" x14ac:dyDescent="0.45">
      <c r="I60" s="158"/>
      <c r="J60" s="313" t="s">
        <v>61</v>
      </c>
      <c r="K60" s="313"/>
      <c r="L60" s="313"/>
      <c r="M60" s="159" t="e">
        <f>#REF!+'june-2021'!J53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#REF!+'june-2021'!J53</f>
        <v>#REF!</v>
      </c>
      <c r="I61" s="158"/>
      <c r="J61" s="313" t="s">
        <v>62</v>
      </c>
      <c r="K61" s="313"/>
      <c r="L61" s="313"/>
      <c r="M61" s="159" t="e">
        <f>#REF!+'june-2021'!J53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topLeftCell="H1" zoomScale="48" zoomScaleNormal="48" workbookViewId="0">
      <pane ySplit="6" topLeftCell="A43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25" t="s">
        <v>123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1" ht="54" customHeight="1" x14ac:dyDescent="0.35">
      <c r="A2" s="327" t="s">
        <v>136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spans="1:21" ht="32.25" customHeight="1" x14ac:dyDescent="0.35">
      <c r="A3" s="329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</row>
    <row r="4" spans="1:21" s="108" customFormat="1" ht="43.5" customHeight="1" x14ac:dyDescent="0.25">
      <c r="A4" s="329" t="s">
        <v>122</v>
      </c>
      <c r="B4" s="332" t="s">
        <v>121</v>
      </c>
      <c r="C4" s="304" t="s">
        <v>131</v>
      </c>
      <c r="D4" s="307"/>
      <c r="E4" s="307"/>
      <c r="F4" s="307"/>
      <c r="G4" s="307"/>
      <c r="H4" s="307"/>
      <c r="I4" s="304" t="s">
        <v>130</v>
      </c>
      <c r="J4" s="307"/>
      <c r="K4" s="307"/>
      <c r="L4" s="307"/>
      <c r="M4" s="307"/>
      <c r="N4" s="307"/>
      <c r="O4" s="304" t="s">
        <v>129</v>
      </c>
      <c r="P4" s="307"/>
      <c r="Q4" s="307"/>
      <c r="R4" s="307"/>
      <c r="S4" s="307"/>
      <c r="T4" s="307"/>
      <c r="U4" s="196"/>
    </row>
    <row r="5" spans="1:21" s="108" customFormat="1" ht="54.75" customHeight="1" x14ac:dyDescent="0.25">
      <c r="A5" s="331"/>
      <c r="B5" s="333"/>
      <c r="C5" s="318" t="s">
        <v>6</v>
      </c>
      <c r="D5" s="316" t="s">
        <v>127</v>
      </c>
      <c r="E5" s="317"/>
      <c r="F5" s="316" t="s">
        <v>126</v>
      </c>
      <c r="G5" s="317"/>
      <c r="H5" s="318" t="s">
        <v>9</v>
      </c>
      <c r="I5" s="318" t="s">
        <v>6</v>
      </c>
      <c r="J5" s="316" t="s">
        <v>127</v>
      </c>
      <c r="K5" s="317"/>
      <c r="L5" s="316" t="s">
        <v>126</v>
      </c>
      <c r="M5" s="317"/>
      <c r="N5" s="318" t="s">
        <v>9</v>
      </c>
      <c r="O5" s="318" t="s">
        <v>6</v>
      </c>
      <c r="P5" s="316" t="s">
        <v>127</v>
      </c>
      <c r="Q5" s="317"/>
      <c r="R5" s="316" t="s">
        <v>126</v>
      </c>
      <c r="S5" s="317"/>
      <c r="T5" s="318" t="s">
        <v>9</v>
      </c>
      <c r="U5" s="332" t="s">
        <v>128</v>
      </c>
    </row>
    <row r="6" spans="1:21" s="108" customFormat="1" ht="38.25" customHeight="1" x14ac:dyDescent="0.25">
      <c r="A6" s="331"/>
      <c r="B6" s="334"/>
      <c r="C6" s="319"/>
      <c r="D6" s="172" t="s">
        <v>124</v>
      </c>
      <c r="E6" s="172" t="s">
        <v>125</v>
      </c>
      <c r="F6" s="172" t="s">
        <v>124</v>
      </c>
      <c r="G6" s="172" t="s">
        <v>125</v>
      </c>
      <c r="H6" s="319"/>
      <c r="I6" s="319"/>
      <c r="J6" s="172" t="s">
        <v>124</v>
      </c>
      <c r="K6" s="172" t="s">
        <v>125</v>
      </c>
      <c r="L6" s="172" t="s">
        <v>124</v>
      </c>
      <c r="M6" s="172" t="s">
        <v>125</v>
      </c>
      <c r="N6" s="319"/>
      <c r="O6" s="319"/>
      <c r="P6" s="172" t="s">
        <v>124</v>
      </c>
      <c r="Q6" s="172" t="s">
        <v>125</v>
      </c>
      <c r="R6" s="172" t="s">
        <v>124</v>
      </c>
      <c r="S6" s="172" t="s">
        <v>125</v>
      </c>
      <c r="T6" s="319"/>
      <c r="U6" s="334"/>
    </row>
    <row r="7" spans="1:21" ht="38.25" customHeight="1" x14ac:dyDescent="0.45">
      <c r="A7" s="171">
        <v>1</v>
      </c>
      <c r="B7" s="172" t="s">
        <v>78</v>
      </c>
      <c r="C7" s="200">
        <v>2176.6200000000008</v>
      </c>
      <c r="D7" s="200">
        <v>0</v>
      </c>
      <c r="E7" s="200">
        <v>0</v>
      </c>
      <c r="F7" s="200">
        <v>14.3</v>
      </c>
      <c r="G7" s="200">
        <v>14.3</v>
      </c>
      <c r="H7" s="200">
        <v>2162.3200000000006</v>
      </c>
      <c r="I7" s="200">
        <v>297.59999999999991</v>
      </c>
      <c r="J7" s="200">
        <v>3.4</v>
      </c>
      <c r="K7" s="200">
        <v>3.63</v>
      </c>
      <c r="L7" s="200">
        <v>0</v>
      </c>
      <c r="M7" s="200">
        <v>0</v>
      </c>
      <c r="N7" s="200">
        <v>300.99999999999989</v>
      </c>
      <c r="O7" s="201">
        <v>207.97000000000006</v>
      </c>
      <c r="P7" s="200">
        <v>0</v>
      </c>
      <c r="Q7" s="200">
        <v>0.06</v>
      </c>
      <c r="R7" s="200">
        <v>0</v>
      </c>
      <c r="S7" s="200">
        <v>0</v>
      </c>
      <c r="T7" s="201">
        <v>207.97000000000006</v>
      </c>
      <c r="U7" s="201">
        <v>2671.2900000000009</v>
      </c>
    </row>
    <row r="8" spans="1:21" ht="38.25" customHeight="1" x14ac:dyDescent="0.45">
      <c r="A8" s="171">
        <v>2</v>
      </c>
      <c r="B8" s="172" t="s">
        <v>79</v>
      </c>
      <c r="C8" s="200">
        <v>10.324999999999999</v>
      </c>
      <c r="D8" s="200">
        <v>0</v>
      </c>
      <c r="E8" s="200">
        <v>0</v>
      </c>
      <c r="F8" s="200">
        <v>0</v>
      </c>
      <c r="G8" s="200">
        <v>0</v>
      </c>
      <c r="H8" s="200">
        <v>10.324999999999999</v>
      </c>
      <c r="I8" s="200">
        <v>35.980000000000004</v>
      </c>
      <c r="J8" s="200">
        <v>2.34</v>
      </c>
      <c r="K8" s="200">
        <v>7.04</v>
      </c>
      <c r="L8" s="200">
        <v>0</v>
      </c>
      <c r="M8" s="200">
        <v>0</v>
      </c>
      <c r="N8" s="200">
        <v>38.320000000000007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213.20500000000001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150.44600000000005</v>
      </c>
      <c r="J9" s="200">
        <v>0.58499999999999996</v>
      </c>
      <c r="K9" s="200">
        <v>2.0169999999999999</v>
      </c>
      <c r="L9" s="200">
        <v>0</v>
      </c>
      <c r="M9" s="200">
        <v>0</v>
      </c>
      <c r="N9" s="200">
        <v>151.03100000000006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1542.8009999999999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164.01500000000004</v>
      </c>
      <c r="J10" s="200">
        <v>0.02</v>
      </c>
      <c r="K10" s="200">
        <v>2.2600000000000002</v>
      </c>
      <c r="L10" s="200">
        <v>0</v>
      </c>
      <c r="M10" s="200">
        <v>0</v>
      </c>
      <c r="N10" s="200">
        <v>164.03500000000005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757.44499999999994</v>
      </c>
    </row>
    <row r="11" spans="1:21" s="111" customFormat="1" ht="38.25" customHeight="1" x14ac:dyDescent="0.4">
      <c r="A11" s="336" t="s">
        <v>82</v>
      </c>
      <c r="B11" s="337"/>
      <c r="C11" s="202">
        <v>3621.2050000000004</v>
      </c>
      <c r="D11" s="202">
        <v>0</v>
      </c>
      <c r="E11" s="202">
        <v>0</v>
      </c>
      <c r="F11" s="202">
        <v>14.3</v>
      </c>
      <c r="G11" s="202">
        <v>14.3</v>
      </c>
      <c r="H11" s="202">
        <v>3606.9050000000002</v>
      </c>
      <c r="I11" s="202">
        <v>648.04099999999994</v>
      </c>
      <c r="J11" s="202">
        <v>6.3449999999999998</v>
      </c>
      <c r="K11" s="202">
        <v>14.946999999999999</v>
      </c>
      <c r="L11" s="202">
        <v>0</v>
      </c>
      <c r="M11" s="202">
        <v>0</v>
      </c>
      <c r="N11" s="202">
        <v>654.38599999999997</v>
      </c>
      <c r="O11" s="202">
        <v>923.45</v>
      </c>
      <c r="P11" s="202">
        <v>0</v>
      </c>
      <c r="Q11" s="202">
        <v>0.06</v>
      </c>
      <c r="R11" s="202">
        <v>0</v>
      </c>
      <c r="S11" s="202">
        <v>0</v>
      </c>
      <c r="T11" s="202">
        <v>923.45</v>
      </c>
      <c r="U11" s="202">
        <v>5184.741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122.88299999999998</v>
      </c>
      <c r="J12" s="203">
        <v>0.16</v>
      </c>
      <c r="K12" s="200">
        <v>0.75000000000000011</v>
      </c>
      <c r="L12" s="200">
        <v>0</v>
      </c>
      <c r="M12" s="200">
        <v>0</v>
      </c>
      <c r="N12" s="200">
        <v>123.04299999999998</v>
      </c>
      <c r="O12" s="201">
        <v>326.75</v>
      </c>
      <c r="P12" s="200">
        <v>0</v>
      </c>
      <c r="Q12" s="200">
        <v>78.11</v>
      </c>
      <c r="R12" s="200">
        <v>0</v>
      </c>
      <c r="S12" s="200">
        <v>0</v>
      </c>
      <c r="T12" s="201">
        <v>326.75</v>
      </c>
      <c r="U12" s="201">
        <v>2359.3829999999989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142.46400000000003</v>
      </c>
      <c r="J13" s="203">
        <v>0.82</v>
      </c>
      <c r="K13" s="200">
        <v>2.35</v>
      </c>
      <c r="L13" s="200">
        <v>0</v>
      </c>
      <c r="M13" s="200">
        <v>0</v>
      </c>
      <c r="N13" s="200">
        <v>143.28400000000002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1243.3739999999998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196.37399999999997</v>
      </c>
      <c r="J14" s="204">
        <v>1.75</v>
      </c>
      <c r="K14" s="200">
        <v>6.1470000000000002</v>
      </c>
      <c r="L14" s="200">
        <v>0</v>
      </c>
      <c r="M14" s="200">
        <v>0</v>
      </c>
      <c r="N14" s="200">
        <v>198.12399999999997</v>
      </c>
      <c r="O14" s="201">
        <v>318.15999999999997</v>
      </c>
      <c r="P14" s="200">
        <v>0</v>
      </c>
      <c r="Q14" s="200">
        <v>0</v>
      </c>
      <c r="R14" s="200">
        <v>0</v>
      </c>
      <c r="S14" s="200">
        <v>0</v>
      </c>
      <c r="T14" s="201">
        <v>318.15999999999997</v>
      </c>
      <c r="U14" s="201">
        <v>2698.6139999999991</v>
      </c>
    </row>
    <row r="15" spans="1:21" s="111" customFormat="1" ht="38.25" customHeight="1" x14ac:dyDescent="0.4">
      <c r="A15" s="336" t="s">
        <v>86</v>
      </c>
      <c r="B15" s="337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461.72099999999995</v>
      </c>
      <c r="J15" s="202">
        <v>2.73</v>
      </c>
      <c r="K15" s="202">
        <v>9.2469999999999999</v>
      </c>
      <c r="L15" s="202">
        <v>0</v>
      </c>
      <c r="M15" s="202">
        <v>0</v>
      </c>
      <c r="N15" s="202">
        <v>464.45099999999996</v>
      </c>
      <c r="O15" s="202">
        <v>730.23</v>
      </c>
      <c r="P15" s="202">
        <v>0</v>
      </c>
      <c r="Q15" s="202">
        <v>78.11</v>
      </c>
      <c r="R15" s="202">
        <v>0</v>
      </c>
      <c r="S15" s="202">
        <v>0</v>
      </c>
      <c r="T15" s="202">
        <v>730.23</v>
      </c>
      <c r="U15" s="202">
        <v>6301.3709999999974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1896.0719999999994</v>
      </c>
      <c r="D16" s="200">
        <v>1.52</v>
      </c>
      <c r="E16" s="200">
        <v>3.786</v>
      </c>
      <c r="F16" s="200">
        <v>4.91</v>
      </c>
      <c r="G16" s="200">
        <v>29.1</v>
      </c>
      <c r="H16" s="200">
        <v>1892.6819999999993</v>
      </c>
      <c r="I16" s="200">
        <v>65.765000000000029</v>
      </c>
      <c r="J16" s="200">
        <v>0.2</v>
      </c>
      <c r="K16" s="200">
        <v>0.48600000000000004</v>
      </c>
      <c r="L16" s="200">
        <v>0</v>
      </c>
      <c r="M16" s="200">
        <v>0</v>
      </c>
      <c r="N16" s="200">
        <v>65.965000000000032</v>
      </c>
      <c r="O16" s="201">
        <v>77.888999999999996</v>
      </c>
      <c r="P16" s="200">
        <v>9.89</v>
      </c>
      <c r="Q16" s="200">
        <v>11.07</v>
      </c>
      <c r="R16" s="200">
        <v>0</v>
      </c>
      <c r="S16" s="200">
        <v>0</v>
      </c>
      <c r="T16" s="201">
        <v>87.778999999999996</v>
      </c>
      <c r="U16" s="201">
        <v>2046.4259999999995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19.356999999999996</v>
      </c>
      <c r="J17" s="200">
        <v>0.05</v>
      </c>
      <c r="K17" s="200">
        <v>1.1500000000000001</v>
      </c>
      <c r="L17" s="200">
        <v>0</v>
      </c>
      <c r="M17" s="200">
        <v>4.09</v>
      </c>
      <c r="N17" s="200">
        <v>19.406999999999996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1084.4319999999998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827.95499999999947</v>
      </c>
      <c r="D18" s="200">
        <v>0.3</v>
      </c>
      <c r="E18" s="200">
        <v>1.05</v>
      </c>
      <c r="F18" s="200">
        <v>0</v>
      </c>
      <c r="G18" s="200">
        <v>0</v>
      </c>
      <c r="H18" s="200">
        <v>828.25499999999943</v>
      </c>
      <c r="I18" s="200">
        <v>36.114999999999988</v>
      </c>
      <c r="J18" s="200">
        <v>0</v>
      </c>
      <c r="K18" s="200">
        <v>0.08</v>
      </c>
      <c r="L18" s="200">
        <v>0</v>
      </c>
      <c r="M18" s="200">
        <v>0</v>
      </c>
      <c r="N18" s="200">
        <v>36.114999999999988</v>
      </c>
      <c r="O18" s="201">
        <v>62.058000000000007</v>
      </c>
      <c r="P18" s="200">
        <v>0.22</v>
      </c>
      <c r="Q18" s="200">
        <v>1.82</v>
      </c>
      <c r="R18" s="200">
        <v>0</v>
      </c>
      <c r="S18" s="200">
        <v>0</v>
      </c>
      <c r="T18" s="201">
        <v>62.278000000000006</v>
      </c>
      <c r="U18" s="201">
        <v>926.64799999999946</v>
      </c>
    </row>
    <row r="19" spans="1:21" s="111" customFormat="1" ht="38.25" customHeight="1" x14ac:dyDescent="0.4">
      <c r="A19" s="336" t="s">
        <v>89</v>
      </c>
      <c r="B19" s="337"/>
      <c r="C19" s="202">
        <v>3381.0809999999988</v>
      </c>
      <c r="D19" s="202">
        <v>1.82</v>
      </c>
      <c r="E19" s="202">
        <v>4.8360000000000003</v>
      </c>
      <c r="F19" s="202">
        <v>4.91</v>
      </c>
      <c r="G19" s="202">
        <v>106.16</v>
      </c>
      <c r="H19" s="202">
        <v>3377.9909999999982</v>
      </c>
      <c r="I19" s="202">
        <v>121.23700000000002</v>
      </c>
      <c r="J19" s="202">
        <v>0.25</v>
      </c>
      <c r="K19" s="202">
        <v>1.7160000000000002</v>
      </c>
      <c r="L19" s="202">
        <v>0</v>
      </c>
      <c r="M19" s="202">
        <v>4.09</v>
      </c>
      <c r="N19" s="202">
        <v>121.48700000000002</v>
      </c>
      <c r="O19" s="202">
        <v>547.91800000000001</v>
      </c>
      <c r="P19" s="202">
        <v>10.110000000000001</v>
      </c>
      <c r="Q19" s="202">
        <v>62.830000000000005</v>
      </c>
      <c r="R19" s="202">
        <v>0</v>
      </c>
      <c r="S19" s="202">
        <v>0</v>
      </c>
      <c r="T19" s="202">
        <v>558.02800000000002</v>
      </c>
      <c r="U19" s="202">
        <v>4057.5059999999985</v>
      </c>
    </row>
    <row r="20" spans="1:21" ht="38.25" customHeight="1" x14ac:dyDescent="0.45">
      <c r="A20" s="171">
        <v>8</v>
      </c>
      <c r="B20" s="172" t="s">
        <v>91</v>
      </c>
      <c r="C20" s="200">
        <v>1354.1549999999995</v>
      </c>
      <c r="D20" s="200">
        <v>1.48</v>
      </c>
      <c r="E20" s="200">
        <v>2.9950000000000001</v>
      </c>
      <c r="F20" s="200">
        <v>0</v>
      </c>
      <c r="G20" s="200">
        <v>56</v>
      </c>
      <c r="H20" s="200">
        <v>1355.6349999999995</v>
      </c>
      <c r="I20" s="200">
        <v>145.17499999999998</v>
      </c>
      <c r="J20" s="200">
        <v>0.16</v>
      </c>
      <c r="K20" s="200">
        <v>0.64</v>
      </c>
      <c r="L20" s="200">
        <v>0</v>
      </c>
      <c r="M20" s="200">
        <v>0</v>
      </c>
      <c r="N20" s="200">
        <v>145.33499999999998</v>
      </c>
      <c r="O20" s="201">
        <v>340.79399999999993</v>
      </c>
      <c r="P20" s="200">
        <v>0</v>
      </c>
      <c r="Q20" s="200">
        <v>56.07</v>
      </c>
      <c r="R20" s="200">
        <v>0</v>
      </c>
      <c r="S20" s="200">
        <v>0</v>
      </c>
      <c r="T20" s="201">
        <v>340.79399999999993</v>
      </c>
      <c r="U20" s="201">
        <v>1841.7639999999994</v>
      </c>
    </row>
    <row r="21" spans="1:21" ht="38.25" customHeight="1" x14ac:dyDescent="0.45">
      <c r="A21" s="171">
        <v>9</v>
      </c>
      <c r="B21" s="172" t="s">
        <v>90</v>
      </c>
      <c r="C21" s="200">
        <v>874.31999999999994</v>
      </c>
      <c r="D21" s="200">
        <v>0.05</v>
      </c>
      <c r="E21" s="200">
        <v>0.05</v>
      </c>
      <c r="F21" s="200">
        <v>10</v>
      </c>
      <c r="G21" s="200">
        <v>34.299999999999997</v>
      </c>
      <c r="H21" s="200">
        <v>864.36999999999989</v>
      </c>
      <c r="I21" s="200">
        <v>46.483000000000004</v>
      </c>
      <c r="J21" s="200">
        <v>0.09</v>
      </c>
      <c r="K21" s="200">
        <v>0.21</v>
      </c>
      <c r="L21" s="200">
        <v>0</v>
      </c>
      <c r="M21" s="200">
        <v>0</v>
      </c>
      <c r="N21" s="200">
        <v>46.573000000000008</v>
      </c>
      <c r="O21" s="201">
        <v>176.23000000000002</v>
      </c>
      <c r="P21" s="200">
        <v>10</v>
      </c>
      <c r="Q21" s="200">
        <v>34.299999999999997</v>
      </c>
      <c r="R21" s="200">
        <v>0</v>
      </c>
      <c r="S21" s="200">
        <v>0</v>
      </c>
      <c r="T21" s="201">
        <v>186.23000000000002</v>
      </c>
      <c r="U21" s="201">
        <v>1097.1729999999998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15.960000000000006</v>
      </c>
      <c r="J22" s="200">
        <v>0.03</v>
      </c>
      <c r="K22" s="200">
        <v>1.61</v>
      </c>
      <c r="L22" s="200">
        <v>0</v>
      </c>
      <c r="M22" s="200">
        <v>12.74</v>
      </c>
      <c r="N22" s="200">
        <v>15.990000000000006</v>
      </c>
      <c r="O22" s="201">
        <v>585.79999999999995</v>
      </c>
      <c r="P22" s="200">
        <v>0</v>
      </c>
      <c r="Q22" s="200">
        <v>300.51</v>
      </c>
      <c r="R22" s="200">
        <v>0</v>
      </c>
      <c r="S22" s="200">
        <v>5.72</v>
      </c>
      <c r="T22" s="201">
        <v>585.79999999999995</v>
      </c>
      <c r="U22" s="201">
        <v>931.63999999999987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1163.8220000000001</v>
      </c>
      <c r="D23" s="200">
        <v>3.79</v>
      </c>
      <c r="E23" s="200">
        <v>10.526</v>
      </c>
      <c r="F23" s="200">
        <v>0</v>
      </c>
      <c r="G23" s="200">
        <v>0</v>
      </c>
      <c r="H23" s="200">
        <v>1167.6120000000001</v>
      </c>
      <c r="I23" s="200">
        <v>10.593999999999998</v>
      </c>
      <c r="J23" s="200">
        <v>0</v>
      </c>
      <c r="K23" s="200">
        <v>0.42399999999999999</v>
      </c>
      <c r="L23" s="200">
        <v>0</v>
      </c>
      <c r="M23" s="200">
        <v>0</v>
      </c>
      <c r="N23" s="200">
        <v>10.593999999999998</v>
      </c>
      <c r="O23" s="201">
        <v>145.57</v>
      </c>
      <c r="P23" s="200">
        <v>0.06</v>
      </c>
      <c r="Q23" s="200">
        <v>0.06</v>
      </c>
      <c r="R23" s="200">
        <v>0</v>
      </c>
      <c r="S23" s="200">
        <v>0</v>
      </c>
      <c r="T23" s="201">
        <v>145.63</v>
      </c>
      <c r="U23" s="201">
        <v>1323.8360000000002</v>
      </c>
    </row>
    <row r="24" spans="1:21" s="111" customFormat="1" ht="38.25" customHeight="1" x14ac:dyDescent="0.4">
      <c r="A24" s="335" t="s">
        <v>94</v>
      </c>
      <c r="B24" s="335"/>
      <c r="C24" s="202">
        <v>3722.1469999999995</v>
      </c>
      <c r="D24" s="202">
        <v>5.32</v>
      </c>
      <c r="E24" s="202">
        <v>13.571</v>
      </c>
      <c r="F24" s="202">
        <v>10</v>
      </c>
      <c r="G24" s="202">
        <v>360.01</v>
      </c>
      <c r="H24" s="202">
        <v>3717.4669999999992</v>
      </c>
      <c r="I24" s="202">
        <v>218.21199999999999</v>
      </c>
      <c r="J24" s="202">
        <v>0.28000000000000003</v>
      </c>
      <c r="K24" s="202">
        <v>2.8839999999999999</v>
      </c>
      <c r="L24" s="202">
        <v>0</v>
      </c>
      <c r="M24" s="202">
        <v>12.74</v>
      </c>
      <c r="N24" s="202">
        <v>218.49199999999999</v>
      </c>
      <c r="O24" s="202">
        <v>1248.3939999999998</v>
      </c>
      <c r="P24" s="202">
        <v>10.06</v>
      </c>
      <c r="Q24" s="202">
        <v>390.94</v>
      </c>
      <c r="R24" s="202">
        <v>0</v>
      </c>
      <c r="S24" s="202">
        <v>5.72</v>
      </c>
      <c r="T24" s="202">
        <v>1258.4539999999997</v>
      </c>
      <c r="U24" s="202">
        <v>5194.4129999999986</v>
      </c>
    </row>
    <row r="25" spans="1:21" s="145" customFormat="1" ht="38.25" customHeight="1" x14ac:dyDescent="0.4">
      <c r="A25" s="338" t="s">
        <v>95</v>
      </c>
      <c r="B25" s="339"/>
      <c r="C25" s="202">
        <v>15831.122999999998</v>
      </c>
      <c r="D25" s="202">
        <v>7.1400000000000006</v>
      </c>
      <c r="E25" s="202">
        <v>18.556999999999999</v>
      </c>
      <c r="F25" s="202">
        <v>29.21</v>
      </c>
      <c r="G25" s="202">
        <v>545.07999999999993</v>
      </c>
      <c r="H25" s="202">
        <v>15809.052999999996</v>
      </c>
      <c r="I25" s="202">
        <v>1449.2109999999998</v>
      </c>
      <c r="J25" s="202">
        <v>9.6050000000000004</v>
      </c>
      <c r="K25" s="202">
        <v>28.793999999999997</v>
      </c>
      <c r="L25" s="202">
        <v>0</v>
      </c>
      <c r="M25" s="202">
        <v>16.829999999999998</v>
      </c>
      <c r="N25" s="202">
        <v>1458.816</v>
      </c>
      <c r="O25" s="202">
        <v>3449.9920000000002</v>
      </c>
      <c r="P25" s="202">
        <v>20.170000000000002</v>
      </c>
      <c r="Q25" s="202">
        <v>531.93999999999994</v>
      </c>
      <c r="R25" s="202">
        <v>0</v>
      </c>
      <c r="S25" s="202">
        <v>5.72</v>
      </c>
      <c r="T25" s="202">
        <v>3470.1619999999994</v>
      </c>
      <c r="U25" s="202">
        <v>20738.030999999995</v>
      </c>
    </row>
    <row r="26" spans="1:21" ht="38.25" customHeight="1" x14ac:dyDescent="0.45">
      <c r="A26" s="171">
        <v>15</v>
      </c>
      <c r="B26" s="172" t="s">
        <v>96</v>
      </c>
      <c r="C26" s="200">
        <v>11590.431999999999</v>
      </c>
      <c r="D26" s="200">
        <v>11.04</v>
      </c>
      <c r="E26" s="200">
        <v>28.884999999999998</v>
      </c>
      <c r="F26" s="200">
        <v>0</v>
      </c>
      <c r="G26" s="200">
        <v>0</v>
      </c>
      <c r="H26" s="200">
        <v>11601.472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57.38</v>
      </c>
      <c r="P26" s="200">
        <v>0.18</v>
      </c>
      <c r="Q26" s="200">
        <v>57.56</v>
      </c>
      <c r="R26" s="200">
        <v>0</v>
      </c>
      <c r="S26" s="200">
        <v>0</v>
      </c>
      <c r="T26" s="201">
        <v>57.56</v>
      </c>
      <c r="U26" s="201">
        <v>11659.031999999999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10168.006999999992</v>
      </c>
      <c r="D27" s="200">
        <v>13.81</v>
      </c>
      <c r="E27" s="200">
        <v>38.96</v>
      </c>
      <c r="F27" s="200">
        <v>0</v>
      </c>
      <c r="G27" s="200">
        <v>0</v>
      </c>
      <c r="H27" s="200">
        <v>10181.816999999992</v>
      </c>
      <c r="I27" s="200">
        <v>331.82499999999999</v>
      </c>
      <c r="J27" s="200">
        <v>0.43</v>
      </c>
      <c r="K27" s="200">
        <v>2.7</v>
      </c>
      <c r="L27" s="200">
        <v>0</v>
      </c>
      <c r="M27" s="200">
        <v>0</v>
      </c>
      <c r="N27" s="200">
        <v>332.255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10589.03199999999</v>
      </c>
    </row>
    <row r="28" spans="1:21" s="111" customFormat="1" ht="38.25" customHeight="1" x14ac:dyDescent="0.4">
      <c r="A28" s="335" t="s">
        <v>98</v>
      </c>
      <c r="B28" s="335"/>
      <c r="C28" s="202">
        <v>21758.438999999991</v>
      </c>
      <c r="D28" s="202">
        <v>24.85</v>
      </c>
      <c r="E28" s="202">
        <v>67.844999999999999</v>
      </c>
      <c r="F28" s="202">
        <v>0</v>
      </c>
      <c r="G28" s="202">
        <v>0</v>
      </c>
      <c r="H28" s="202">
        <v>21783.28899999999</v>
      </c>
      <c r="I28" s="202">
        <v>331.82499999999999</v>
      </c>
      <c r="J28" s="202">
        <v>0.43</v>
      </c>
      <c r="K28" s="202">
        <v>2.7</v>
      </c>
      <c r="L28" s="202">
        <v>0</v>
      </c>
      <c r="M28" s="202">
        <v>0</v>
      </c>
      <c r="N28" s="202">
        <v>332.255</v>
      </c>
      <c r="O28" s="202">
        <v>132.34</v>
      </c>
      <c r="P28" s="202">
        <v>0.18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22248.063999999991</v>
      </c>
    </row>
    <row r="29" spans="1:21" ht="38.25" customHeight="1" x14ac:dyDescent="0.45">
      <c r="A29" s="171">
        <v>17</v>
      </c>
      <c r="B29" s="172" t="s">
        <v>99</v>
      </c>
      <c r="C29" s="200">
        <v>6983.8869999999997</v>
      </c>
      <c r="D29" s="200">
        <v>4.72</v>
      </c>
      <c r="E29" s="200">
        <v>17.52</v>
      </c>
      <c r="F29" s="200">
        <v>0</v>
      </c>
      <c r="G29" s="200">
        <v>0</v>
      </c>
      <c r="H29" s="200">
        <v>6988.607</v>
      </c>
      <c r="I29" s="200">
        <v>3.5700000000000003</v>
      </c>
      <c r="J29" s="200">
        <v>36.92</v>
      </c>
      <c r="K29" s="200">
        <v>36.92</v>
      </c>
      <c r="L29" s="200">
        <v>0</v>
      </c>
      <c r="M29" s="200">
        <v>0</v>
      </c>
      <c r="N29" s="200">
        <v>40.49</v>
      </c>
      <c r="O29" s="201">
        <v>47.8</v>
      </c>
      <c r="P29" s="200">
        <v>87.38</v>
      </c>
      <c r="Q29" s="200">
        <v>87.38</v>
      </c>
      <c r="R29" s="200">
        <v>0</v>
      </c>
      <c r="S29" s="200">
        <v>0</v>
      </c>
      <c r="T29" s="201">
        <v>135.18</v>
      </c>
      <c r="U29" s="201">
        <v>7164.277</v>
      </c>
    </row>
    <row r="30" spans="1:21" ht="38.25" customHeight="1" x14ac:dyDescent="0.45">
      <c r="A30" s="171">
        <v>18</v>
      </c>
      <c r="B30" s="172" t="s">
        <v>100</v>
      </c>
      <c r="C30" s="200">
        <v>502.75399999999996</v>
      </c>
      <c r="D30" s="200">
        <v>6.71</v>
      </c>
      <c r="E30" s="200">
        <v>34.129999999999995</v>
      </c>
      <c r="F30" s="200">
        <v>0</v>
      </c>
      <c r="G30" s="200">
        <v>0</v>
      </c>
      <c r="H30" s="200">
        <v>509.46399999999994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509.68399999999997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5472.1350000000002</v>
      </c>
      <c r="D31" s="200">
        <v>1.98</v>
      </c>
      <c r="E31" s="200">
        <v>4.3599999999999994</v>
      </c>
      <c r="F31" s="200">
        <v>0</v>
      </c>
      <c r="G31" s="200">
        <v>0</v>
      </c>
      <c r="H31" s="200">
        <v>5474.1149999999998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5634.6049999999996</v>
      </c>
    </row>
    <row r="32" spans="1:21" ht="38.25" customHeight="1" x14ac:dyDescent="0.45">
      <c r="A32" s="171">
        <v>20</v>
      </c>
      <c r="B32" s="172" t="s">
        <v>102</v>
      </c>
      <c r="C32" s="200">
        <v>4502.3280000000004</v>
      </c>
      <c r="D32" s="200">
        <v>14.97</v>
      </c>
      <c r="E32" s="200">
        <v>38.56</v>
      </c>
      <c r="F32" s="200">
        <v>0</v>
      </c>
      <c r="G32" s="200">
        <v>0</v>
      </c>
      <c r="H32" s="200">
        <v>4517.2980000000007</v>
      </c>
      <c r="I32" s="200">
        <v>62.52000000000001</v>
      </c>
      <c r="J32" s="200">
        <v>2.0299999999999998</v>
      </c>
      <c r="K32" s="200">
        <v>6.6899999999999995</v>
      </c>
      <c r="L32" s="200">
        <v>0</v>
      </c>
      <c r="M32" s="200">
        <v>0</v>
      </c>
      <c r="N32" s="200">
        <v>64.550000000000011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4852.898000000001</v>
      </c>
    </row>
    <row r="33" spans="1:21" s="111" customFormat="1" ht="38.25" customHeight="1" x14ac:dyDescent="0.4">
      <c r="A33" s="335" t="s">
        <v>99</v>
      </c>
      <c r="B33" s="335"/>
      <c r="C33" s="202">
        <v>17461.103999999999</v>
      </c>
      <c r="D33" s="202">
        <v>28.380000000000003</v>
      </c>
      <c r="E33" s="202">
        <v>94.57</v>
      </c>
      <c r="F33" s="202">
        <v>0</v>
      </c>
      <c r="G33" s="202">
        <v>0</v>
      </c>
      <c r="H33" s="202">
        <v>17489.484</v>
      </c>
      <c r="I33" s="202">
        <v>98.100000000000023</v>
      </c>
      <c r="J33" s="202">
        <v>38.950000000000003</v>
      </c>
      <c r="K33" s="202">
        <v>43.61</v>
      </c>
      <c r="L33" s="202">
        <v>0</v>
      </c>
      <c r="M33" s="202">
        <v>0</v>
      </c>
      <c r="N33" s="202">
        <v>137.05000000000001</v>
      </c>
      <c r="O33" s="202">
        <v>447.54999999999995</v>
      </c>
      <c r="P33" s="202">
        <v>87.38</v>
      </c>
      <c r="Q33" s="202">
        <v>172.07</v>
      </c>
      <c r="R33" s="202">
        <v>0</v>
      </c>
      <c r="S33" s="202">
        <v>0</v>
      </c>
      <c r="T33" s="202">
        <v>534.92999999999995</v>
      </c>
      <c r="U33" s="202">
        <v>18161.464</v>
      </c>
    </row>
    <row r="34" spans="1:21" ht="38.25" customHeight="1" x14ac:dyDescent="0.45">
      <c r="A34" s="171">
        <v>21</v>
      </c>
      <c r="B34" s="172" t="s">
        <v>103</v>
      </c>
      <c r="C34" s="200">
        <v>5809.22</v>
      </c>
      <c r="D34" s="200">
        <v>8.51</v>
      </c>
      <c r="E34" s="200">
        <v>16.3</v>
      </c>
      <c r="F34" s="200">
        <v>0</v>
      </c>
      <c r="G34" s="200">
        <v>0</v>
      </c>
      <c r="H34" s="200">
        <v>5817.7300000000005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5817.7300000000005</v>
      </c>
    </row>
    <row r="35" spans="1:21" ht="38.25" customHeight="1" x14ac:dyDescent="0.45">
      <c r="A35" s="171">
        <v>22</v>
      </c>
      <c r="B35" s="172" t="s">
        <v>104</v>
      </c>
      <c r="C35" s="200">
        <v>4512.1549999999997</v>
      </c>
      <c r="D35" s="200">
        <v>15.66</v>
      </c>
      <c r="E35" s="200">
        <v>19.38</v>
      </c>
      <c r="F35" s="200">
        <v>0</v>
      </c>
      <c r="G35" s="200">
        <v>0</v>
      </c>
      <c r="H35" s="200">
        <v>4527.8149999999996</v>
      </c>
      <c r="I35" s="200">
        <v>0</v>
      </c>
      <c r="J35" s="200">
        <v>0.1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4544.3450000000003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0</v>
      </c>
      <c r="E36" s="200">
        <v>4.6700000000000008</v>
      </c>
      <c r="F36" s="200">
        <v>0</v>
      </c>
      <c r="G36" s="200">
        <v>0</v>
      </c>
      <c r="H36" s="200">
        <v>5703.1399999999985</v>
      </c>
      <c r="I36" s="200">
        <v>6.33</v>
      </c>
      <c r="J36" s="200">
        <v>0.85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5710.3199999999988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6979.4499999999989</v>
      </c>
      <c r="D37" s="200">
        <v>0.49</v>
      </c>
      <c r="E37" s="200">
        <v>3.4400000000000004</v>
      </c>
      <c r="F37" s="200">
        <v>0</v>
      </c>
      <c r="G37" s="200">
        <v>0</v>
      </c>
      <c r="H37" s="200">
        <v>6979.9399999999987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0.17</v>
      </c>
      <c r="P37" s="200">
        <v>0.17</v>
      </c>
      <c r="Q37" s="200">
        <v>0.34</v>
      </c>
      <c r="R37" s="200">
        <v>0</v>
      </c>
      <c r="S37" s="200">
        <v>0</v>
      </c>
      <c r="T37" s="201">
        <v>0.34</v>
      </c>
      <c r="U37" s="201">
        <v>6980.2799999999988</v>
      </c>
    </row>
    <row r="38" spans="1:21" s="111" customFormat="1" ht="38.25" customHeight="1" x14ac:dyDescent="0.4">
      <c r="A38" s="335" t="s">
        <v>107</v>
      </c>
      <c r="B38" s="335"/>
      <c r="C38" s="202">
        <v>23003.964999999997</v>
      </c>
      <c r="D38" s="202">
        <v>24.66</v>
      </c>
      <c r="E38" s="202">
        <v>43.79</v>
      </c>
      <c r="F38" s="202">
        <v>0</v>
      </c>
      <c r="G38" s="202">
        <v>0</v>
      </c>
      <c r="H38" s="202">
        <v>23028.624999999996</v>
      </c>
      <c r="I38" s="202">
        <v>6.33</v>
      </c>
      <c r="J38" s="202">
        <v>0.95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16.600000000000001</v>
      </c>
      <c r="P38" s="202">
        <v>0.17</v>
      </c>
      <c r="Q38" s="202">
        <v>0.34</v>
      </c>
      <c r="R38" s="202">
        <v>0</v>
      </c>
      <c r="S38" s="202">
        <v>0</v>
      </c>
      <c r="T38" s="202">
        <v>16.77</v>
      </c>
      <c r="U38" s="202">
        <v>23052.674999999999</v>
      </c>
    </row>
    <row r="39" spans="1:21" s="145" customFormat="1" ht="38.25" customHeight="1" x14ac:dyDescent="0.4">
      <c r="A39" s="335" t="s">
        <v>108</v>
      </c>
      <c r="B39" s="335"/>
      <c r="C39" s="202">
        <v>62223.507999999987</v>
      </c>
      <c r="D39" s="202">
        <v>77.890000000000015</v>
      </c>
      <c r="E39" s="202">
        <v>206.20499999999998</v>
      </c>
      <c r="F39" s="202">
        <v>0</v>
      </c>
      <c r="G39" s="202">
        <v>0</v>
      </c>
      <c r="H39" s="202">
        <v>62301.397999999986</v>
      </c>
      <c r="I39" s="202">
        <v>436.255</v>
      </c>
      <c r="J39" s="202">
        <v>40.330000000000005</v>
      </c>
      <c r="K39" s="202">
        <v>47.260000000000005</v>
      </c>
      <c r="L39" s="202">
        <v>0</v>
      </c>
      <c r="M39" s="202">
        <v>0</v>
      </c>
      <c r="N39" s="202">
        <v>476.58500000000004</v>
      </c>
      <c r="O39" s="202">
        <v>596.49</v>
      </c>
      <c r="P39" s="202">
        <v>87.73</v>
      </c>
      <c r="Q39" s="202">
        <v>229.97</v>
      </c>
      <c r="R39" s="202">
        <v>0</v>
      </c>
      <c r="S39" s="202">
        <v>0</v>
      </c>
      <c r="T39" s="202">
        <v>684.21999999999991</v>
      </c>
      <c r="U39" s="202">
        <v>63462.202999999987</v>
      </c>
    </row>
    <row r="40" spans="1:21" ht="38.25" customHeight="1" x14ac:dyDescent="0.45">
      <c r="A40" s="171">
        <v>25</v>
      </c>
      <c r="B40" s="172" t="s">
        <v>109</v>
      </c>
      <c r="C40" s="200">
        <v>14980.318000000003</v>
      </c>
      <c r="D40" s="200">
        <v>12.82</v>
      </c>
      <c r="E40" s="200">
        <v>38.632999999999996</v>
      </c>
      <c r="F40" s="200">
        <v>0</v>
      </c>
      <c r="G40" s="200">
        <v>0</v>
      </c>
      <c r="H40" s="200">
        <v>14993.138000000003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14993.138000000003</v>
      </c>
    </row>
    <row r="41" spans="1:21" ht="38.25" customHeight="1" x14ac:dyDescent="0.45">
      <c r="A41" s="171">
        <v>26</v>
      </c>
      <c r="B41" s="172" t="s">
        <v>110</v>
      </c>
      <c r="C41" s="200">
        <v>9662.0709999999926</v>
      </c>
      <c r="D41" s="200">
        <v>6.11</v>
      </c>
      <c r="E41" s="200">
        <v>18.97</v>
      </c>
      <c r="F41" s="200">
        <v>0</v>
      </c>
      <c r="G41" s="200">
        <v>0</v>
      </c>
      <c r="H41" s="200">
        <v>9668.1809999999932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9668.1809999999932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23553.100000000002</v>
      </c>
      <c r="D42" s="200">
        <v>10.01</v>
      </c>
      <c r="E42" s="200">
        <v>53.202000000000005</v>
      </c>
      <c r="F42" s="200">
        <v>0</v>
      </c>
      <c r="G42" s="200">
        <v>0</v>
      </c>
      <c r="H42" s="200">
        <v>23563.11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23563.11</v>
      </c>
    </row>
    <row r="43" spans="1:21" ht="38.25" customHeight="1" x14ac:dyDescent="0.45">
      <c r="A43" s="171">
        <v>28</v>
      </c>
      <c r="B43" s="172" t="s">
        <v>112</v>
      </c>
      <c r="C43" s="200">
        <v>387.01300000000009</v>
      </c>
      <c r="D43" s="200">
        <v>4.63</v>
      </c>
      <c r="E43" s="200">
        <v>40.075000000000003</v>
      </c>
      <c r="F43" s="200">
        <v>0</v>
      </c>
      <c r="G43" s="200">
        <v>0</v>
      </c>
      <c r="H43" s="200">
        <v>391.64300000000009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391.64300000000009</v>
      </c>
    </row>
    <row r="44" spans="1:21" s="111" customFormat="1" ht="38.25" customHeight="1" x14ac:dyDescent="0.4">
      <c r="A44" s="335" t="s">
        <v>109</v>
      </c>
      <c r="B44" s="335"/>
      <c r="C44" s="202">
        <v>48582.502</v>
      </c>
      <c r="D44" s="202">
        <v>33.57</v>
      </c>
      <c r="E44" s="202">
        <v>150.88</v>
      </c>
      <c r="F44" s="202">
        <v>0</v>
      </c>
      <c r="G44" s="202">
        <v>0</v>
      </c>
      <c r="H44" s="202">
        <v>48616.072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48616.072</v>
      </c>
    </row>
    <row r="45" spans="1:21" ht="38.25" customHeight="1" x14ac:dyDescent="0.45">
      <c r="A45" s="171">
        <v>29</v>
      </c>
      <c r="B45" s="172" t="s">
        <v>113</v>
      </c>
      <c r="C45" s="200">
        <v>14231.04</v>
      </c>
      <c r="D45" s="200">
        <v>8.48</v>
      </c>
      <c r="E45" s="200">
        <v>12.59</v>
      </c>
      <c r="F45" s="200">
        <v>0</v>
      </c>
      <c r="G45" s="200">
        <v>0</v>
      </c>
      <c r="H45" s="200">
        <v>14239.52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14240.03</v>
      </c>
    </row>
    <row r="46" spans="1:21" ht="38.25" customHeight="1" x14ac:dyDescent="0.45">
      <c r="A46" s="171">
        <v>30</v>
      </c>
      <c r="B46" s="172" t="s">
        <v>114</v>
      </c>
      <c r="C46" s="200">
        <v>7204.5200000000013</v>
      </c>
      <c r="D46" s="200">
        <v>7.7</v>
      </c>
      <c r="E46" s="200">
        <v>44.49</v>
      </c>
      <c r="F46" s="200">
        <v>0</v>
      </c>
      <c r="G46" s="200">
        <v>0</v>
      </c>
      <c r="H46" s="200">
        <v>7212.2200000000012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7212.4600000000009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12245.130000000005</v>
      </c>
      <c r="D47" s="200">
        <v>5.58</v>
      </c>
      <c r="E47" s="200">
        <v>10.17</v>
      </c>
      <c r="F47" s="200">
        <v>0</v>
      </c>
      <c r="G47" s="200">
        <v>0</v>
      </c>
      <c r="H47" s="200">
        <v>12250.710000000005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12302.600000000004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11095.182000000006</v>
      </c>
      <c r="D48" s="200">
        <v>1.7</v>
      </c>
      <c r="E48" s="200">
        <v>10.964999999999998</v>
      </c>
      <c r="F48" s="200">
        <v>0</v>
      </c>
      <c r="G48" s="200">
        <v>0</v>
      </c>
      <c r="H48" s="200">
        <v>11096.882000000007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11103.082000000008</v>
      </c>
    </row>
    <row r="49" spans="1:21" s="111" customFormat="1" ht="38.25" customHeight="1" x14ac:dyDescent="0.4">
      <c r="A49" s="335" t="s">
        <v>117</v>
      </c>
      <c r="B49" s="335"/>
      <c r="C49" s="202">
        <v>44775.87200000001</v>
      </c>
      <c r="D49" s="202">
        <v>23.459999999999997</v>
      </c>
      <c r="E49" s="202">
        <v>78.215000000000003</v>
      </c>
      <c r="F49" s="202">
        <v>0</v>
      </c>
      <c r="G49" s="202">
        <v>0</v>
      </c>
      <c r="H49" s="202">
        <v>44799.332000000009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44858.172000000013</v>
      </c>
    </row>
    <row r="50" spans="1:21" s="145" customFormat="1" ht="38.25" customHeight="1" x14ac:dyDescent="0.4">
      <c r="A50" s="335" t="s">
        <v>118</v>
      </c>
      <c r="B50" s="335"/>
      <c r="C50" s="202">
        <v>93358.374000000011</v>
      </c>
      <c r="D50" s="202">
        <v>57.03</v>
      </c>
      <c r="E50" s="202">
        <v>229.095</v>
      </c>
      <c r="F50" s="202">
        <v>0</v>
      </c>
      <c r="G50" s="202">
        <v>0</v>
      </c>
      <c r="H50" s="202">
        <v>93415.40400000001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93474.244000000006</v>
      </c>
    </row>
    <row r="51" spans="1:21" s="146" customFormat="1" ht="38.25" customHeight="1" x14ac:dyDescent="0.4">
      <c r="A51" s="335" t="s">
        <v>119</v>
      </c>
      <c r="B51" s="335"/>
      <c r="C51" s="202">
        <f>C50+C39+C25</f>
        <v>171413.00499999998</v>
      </c>
      <c r="D51" s="202">
        <f t="shared" ref="D51:U51" si="0">D50+D39+D25</f>
        <v>142.06</v>
      </c>
      <c r="E51" s="202">
        <f t="shared" si="0"/>
        <v>453.85699999999997</v>
      </c>
      <c r="F51" s="202">
        <f t="shared" si="0"/>
        <v>29.21</v>
      </c>
      <c r="G51" s="202">
        <f t="shared" si="0"/>
        <v>545.07999999999993</v>
      </c>
      <c r="H51" s="202">
        <f t="shared" si="0"/>
        <v>171525.85499999998</v>
      </c>
      <c r="I51" s="202">
        <f t="shared" si="0"/>
        <v>1897.7559999999999</v>
      </c>
      <c r="J51" s="202">
        <f t="shared" si="0"/>
        <v>49.935000000000002</v>
      </c>
      <c r="K51" s="202">
        <f t="shared" si="0"/>
        <v>76.054000000000002</v>
      </c>
      <c r="L51" s="202">
        <f t="shared" si="0"/>
        <v>0</v>
      </c>
      <c r="M51" s="202">
        <f t="shared" si="0"/>
        <v>16.829999999999998</v>
      </c>
      <c r="N51" s="202">
        <f t="shared" si="0"/>
        <v>1947.691</v>
      </c>
      <c r="O51" s="202">
        <f t="shared" si="0"/>
        <v>4093.0320000000002</v>
      </c>
      <c r="P51" s="202">
        <f t="shared" si="0"/>
        <v>107.9</v>
      </c>
      <c r="Q51" s="202">
        <f t="shared" si="0"/>
        <v>761.91</v>
      </c>
      <c r="R51" s="202">
        <f t="shared" si="0"/>
        <v>0</v>
      </c>
      <c r="S51" s="202">
        <f t="shared" si="0"/>
        <v>5.72</v>
      </c>
      <c r="T51" s="202">
        <f t="shared" si="0"/>
        <v>4200.9319999999989</v>
      </c>
      <c r="U51" s="202">
        <f t="shared" si="0"/>
        <v>177674.47799999997</v>
      </c>
    </row>
    <row r="52" spans="1:21" s="111" customFormat="1" ht="19.5" customHeight="1" x14ac:dyDescent="0.4">
      <c r="A52" s="115"/>
      <c r="B52" s="115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</row>
    <row r="53" spans="1:21" s="115" customFormat="1" ht="24.75" hidden="1" customHeight="1" x14ac:dyDescent="0.4">
      <c r="B53" s="197"/>
      <c r="C53" s="309" t="s">
        <v>54</v>
      </c>
      <c r="D53" s="309"/>
      <c r="E53" s="309"/>
      <c r="F53" s="309"/>
      <c r="G53" s="309"/>
      <c r="H53" s="118"/>
      <c r="I53" s="197"/>
      <c r="J53" s="197">
        <f>D51+J51+P51-F51-L51-R51</f>
        <v>270.685</v>
      </c>
      <c r="K53" s="197"/>
      <c r="L53" s="197"/>
      <c r="M53" s="197"/>
      <c r="N53" s="197"/>
      <c r="R53" s="197"/>
      <c r="U53" s="197"/>
    </row>
    <row r="54" spans="1:21" s="115" customFormat="1" ht="30" hidden="1" customHeight="1" x14ac:dyDescent="0.35">
      <c r="B54" s="197"/>
      <c r="C54" s="309" t="s">
        <v>55</v>
      </c>
      <c r="D54" s="309"/>
      <c r="E54" s="309"/>
      <c r="F54" s="309"/>
      <c r="G54" s="309"/>
      <c r="H54" s="119"/>
      <c r="I54" s="197"/>
      <c r="J54" s="197">
        <f>E51+K51+Q51-G51-M51-S51</f>
        <v>724.19099999999992</v>
      </c>
      <c r="K54" s="197"/>
      <c r="L54" s="197"/>
      <c r="M54" s="197"/>
      <c r="N54" s="197"/>
      <c r="R54" s="197"/>
      <c r="T54" s="197"/>
    </row>
    <row r="55" spans="1:21" ht="33" hidden="1" customHeight="1" x14ac:dyDescent="0.5">
      <c r="C55" s="309" t="s">
        <v>56</v>
      </c>
      <c r="D55" s="309"/>
      <c r="E55" s="309"/>
      <c r="F55" s="309"/>
      <c r="G55" s="309"/>
      <c r="H55" s="119"/>
      <c r="I55" s="121"/>
      <c r="J55" s="197">
        <f>H51+N51+T51</f>
        <v>177674.47799999997</v>
      </c>
      <c r="K55" s="119"/>
      <c r="L55" s="119"/>
      <c r="M55" s="142" t="e">
        <f>#REF!+'july-2021'!J53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97"/>
      <c r="E56" s="197"/>
      <c r="F56" s="197"/>
      <c r="G56" s="197"/>
      <c r="H56" s="119"/>
      <c r="I56" s="121"/>
      <c r="J56" s="197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97"/>
      <c r="E57" s="197"/>
      <c r="F57" s="197"/>
      <c r="G57" s="197"/>
      <c r="H57" s="119"/>
      <c r="I57" s="121"/>
      <c r="J57" s="197"/>
      <c r="K57" s="119"/>
      <c r="L57" s="119"/>
      <c r="M57" s="142" t="e">
        <f>#REF!+'july-2021'!J53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14" t="s">
        <v>57</v>
      </c>
      <c r="C58" s="314"/>
      <c r="D58" s="314"/>
      <c r="E58" s="314"/>
      <c r="F58" s="314"/>
      <c r="G58" s="153"/>
      <c r="H58" s="154"/>
      <c r="I58" s="155"/>
      <c r="J58" s="315"/>
      <c r="K58" s="313"/>
      <c r="L58" s="313"/>
      <c r="M58" s="169" t="e">
        <f>#REF!+'july-2021'!J53</f>
        <v>#REF!</v>
      </c>
      <c r="N58" s="154"/>
      <c r="O58" s="154"/>
      <c r="P58" s="199"/>
      <c r="Q58" s="314" t="s">
        <v>58</v>
      </c>
      <c r="R58" s="314"/>
      <c r="S58" s="314"/>
      <c r="T58" s="314"/>
      <c r="U58" s="314"/>
    </row>
    <row r="59" spans="1:21" s="152" customFormat="1" ht="37.5" hidden="1" customHeight="1" x14ac:dyDescent="0.45">
      <c r="B59" s="314" t="s">
        <v>59</v>
      </c>
      <c r="C59" s="314"/>
      <c r="D59" s="314"/>
      <c r="E59" s="314"/>
      <c r="F59" s="314"/>
      <c r="G59" s="154"/>
      <c r="H59" s="153"/>
      <c r="I59" s="156"/>
      <c r="J59" s="157"/>
      <c r="K59" s="198"/>
      <c r="L59" s="157"/>
      <c r="M59" s="154"/>
      <c r="N59" s="153"/>
      <c r="O59" s="154"/>
      <c r="P59" s="199"/>
      <c r="Q59" s="314" t="s">
        <v>59</v>
      </c>
      <c r="R59" s="314"/>
      <c r="S59" s="314"/>
      <c r="T59" s="314"/>
      <c r="U59" s="314"/>
    </row>
    <row r="60" spans="1:21" s="152" customFormat="1" ht="37.5" hidden="1" customHeight="1" x14ac:dyDescent="0.45">
      <c r="I60" s="158"/>
      <c r="J60" s="313" t="s">
        <v>61</v>
      </c>
      <c r="K60" s="313"/>
      <c r="L60" s="313"/>
      <c r="M60" s="159" t="e">
        <f>#REF!+'july-2021'!J53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#REF!+'july-2021'!J53</f>
        <v>#REF!</v>
      </c>
      <c r="I61" s="158"/>
      <c r="J61" s="313" t="s">
        <v>62</v>
      </c>
      <c r="K61" s="313"/>
      <c r="L61" s="313"/>
      <c r="M61" s="159" t="e">
        <f>#REF!+'july-2021'!J53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7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25" t="s">
        <v>123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1" ht="54" customHeight="1" x14ac:dyDescent="0.35">
      <c r="A2" s="327" t="s">
        <v>137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spans="1:21" ht="32.25" customHeight="1" x14ac:dyDescent="0.35">
      <c r="A3" s="329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</row>
    <row r="4" spans="1:21" s="108" customFormat="1" ht="43.5" customHeight="1" x14ac:dyDescent="0.25">
      <c r="A4" s="329" t="s">
        <v>122</v>
      </c>
      <c r="B4" s="332" t="s">
        <v>121</v>
      </c>
      <c r="C4" s="304" t="s">
        <v>131</v>
      </c>
      <c r="D4" s="307"/>
      <c r="E4" s="307"/>
      <c r="F4" s="307"/>
      <c r="G4" s="307"/>
      <c r="H4" s="307"/>
      <c r="I4" s="304" t="s">
        <v>130</v>
      </c>
      <c r="J4" s="307"/>
      <c r="K4" s="307"/>
      <c r="L4" s="307"/>
      <c r="M4" s="307"/>
      <c r="N4" s="307"/>
      <c r="O4" s="304" t="s">
        <v>129</v>
      </c>
      <c r="P4" s="307"/>
      <c r="Q4" s="307"/>
      <c r="R4" s="307"/>
      <c r="S4" s="307"/>
      <c r="T4" s="307"/>
      <c r="U4" s="206"/>
    </row>
    <row r="5" spans="1:21" s="108" customFormat="1" ht="54.75" customHeight="1" x14ac:dyDescent="0.25">
      <c r="A5" s="331"/>
      <c r="B5" s="333"/>
      <c r="C5" s="318" t="s">
        <v>6</v>
      </c>
      <c r="D5" s="316" t="s">
        <v>127</v>
      </c>
      <c r="E5" s="317"/>
      <c r="F5" s="316" t="s">
        <v>126</v>
      </c>
      <c r="G5" s="317"/>
      <c r="H5" s="318" t="s">
        <v>9</v>
      </c>
      <c r="I5" s="318" t="s">
        <v>6</v>
      </c>
      <c r="J5" s="316" t="s">
        <v>127</v>
      </c>
      <c r="K5" s="317"/>
      <c r="L5" s="316" t="s">
        <v>126</v>
      </c>
      <c r="M5" s="317"/>
      <c r="N5" s="318" t="s">
        <v>9</v>
      </c>
      <c r="O5" s="318" t="s">
        <v>6</v>
      </c>
      <c r="P5" s="316" t="s">
        <v>127</v>
      </c>
      <c r="Q5" s="317"/>
      <c r="R5" s="316" t="s">
        <v>126</v>
      </c>
      <c r="S5" s="317"/>
      <c r="T5" s="318" t="s">
        <v>9</v>
      </c>
      <c r="U5" s="332" t="s">
        <v>128</v>
      </c>
    </row>
    <row r="6" spans="1:21" s="108" customFormat="1" ht="38.25" customHeight="1" x14ac:dyDescent="0.25">
      <c r="A6" s="331"/>
      <c r="B6" s="334"/>
      <c r="C6" s="319"/>
      <c r="D6" s="172" t="s">
        <v>124</v>
      </c>
      <c r="E6" s="172" t="s">
        <v>125</v>
      </c>
      <c r="F6" s="172" t="s">
        <v>124</v>
      </c>
      <c r="G6" s="172" t="s">
        <v>125</v>
      </c>
      <c r="H6" s="319"/>
      <c r="I6" s="319"/>
      <c r="J6" s="172" t="s">
        <v>124</v>
      </c>
      <c r="K6" s="172" t="s">
        <v>125</v>
      </c>
      <c r="L6" s="172" t="s">
        <v>124</v>
      </c>
      <c r="M6" s="172" t="s">
        <v>125</v>
      </c>
      <c r="N6" s="319"/>
      <c r="O6" s="319"/>
      <c r="P6" s="172" t="s">
        <v>124</v>
      </c>
      <c r="Q6" s="172" t="s">
        <v>125</v>
      </c>
      <c r="R6" s="172" t="s">
        <v>124</v>
      </c>
      <c r="S6" s="172" t="s">
        <v>125</v>
      </c>
      <c r="T6" s="319"/>
      <c r="U6" s="334"/>
    </row>
    <row r="7" spans="1:21" ht="38.25" customHeight="1" x14ac:dyDescent="0.45">
      <c r="A7" s="171">
        <v>1</v>
      </c>
      <c r="B7" s="172" t="s">
        <v>78</v>
      </c>
      <c r="C7" s="200">
        <v>2162.3200000000006</v>
      </c>
      <c r="D7" s="200">
        <v>0</v>
      </c>
      <c r="E7" s="200">
        <v>0</v>
      </c>
      <c r="F7" s="200">
        <v>12</v>
      </c>
      <c r="G7" s="200">
        <v>26.3</v>
      </c>
      <c r="H7" s="200">
        <v>2150.3200000000006</v>
      </c>
      <c r="I7" s="200">
        <v>300.99999999999989</v>
      </c>
      <c r="J7" s="200">
        <v>0.04</v>
      </c>
      <c r="K7" s="200">
        <v>3.67</v>
      </c>
      <c r="L7" s="200">
        <v>0</v>
      </c>
      <c r="M7" s="200">
        <v>0</v>
      </c>
      <c r="N7" s="200">
        <v>301.03999999999991</v>
      </c>
      <c r="O7" s="201">
        <v>207.97000000000006</v>
      </c>
      <c r="P7" s="200">
        <v>0.05</v>
      </c>
      <c r="Q7" s="200">
        <v>0.11</v>
      </c>
      <c r="R7" s="200">
        <v>23</v>
      </c>
      <c r="S7" s="200">
        <v>23</v>
      </c>
      <c r="T7" s="201">
        <v>185.02000000000007</v>
      </c>
      <c r="U7" s="201">
        <v>2636.3800000000006</v>
      </c>
    </row>
    <row r="8" spans="1:21" ht="38.25" customHeight="1" x14ac:dyDescent="0.45">
      <c r="A8" s="171">
        <v>2</v>
      </c>
      <c r="B8" s="172" t="s">
        <v>79</v>
      </c>
      <c r="C8" s="200">
        <v>10.324999999999999</v>
      </c>
      <c r="D8" s="200">
        <v>0</v>
      </c>
      <c r="E8" s="200">
        <v>0</v>
      </c>
      <c r="F8" s="200">
        <v>0</v>
      </c>
      <c r="G8" s="200">
        <v>0</v>
      </c>
      <c r="H8" s="200">
        <v>10.324999999999999</v>
      </c>
      <c r="I8" s="200">
        <v>38.320000000000007</v>
      </c>
      <c r="J8" s="200">
        <v>0.192</v>
      </c>
      <c r="K8" s="200">
        <v>7.2320000000000002</v>
      </c>
      <c r="L8" s="200">
        <v>0</v>
      </c>
      <c r="M8" s="200">
        <v>0</v>
      </c>
      <c r="N8" s="200">
        <v>38.512000000000008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213.39699999999999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151.03100000000006</v>
      </c>
      <c r="J9" s="200">
        <v>0.73</v>
      </c>
      <c r="K9" s="200">
        <v>2.7469999999999999</v>
      </c>
      <c r="L9" s="200">
        <v>0</v>
      </c>
      <c r="M9" s="200">
        <v>0</v>
      </c>
      <c r="N9" s="200">
        <v>151.76100000000005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1543.5309999999997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164.03500000000005</v>
      </c>
      <c r="J10" s="200">
        <v>0.192</v>
      </c>
      <c r="K10" s="200">
        <v>2.4520000000000004</v>
      </c>
      <c r="L10" s="200">
        <v>0</v>
      </c>
      <c r="M10" s="200">
        <v>0</v>
      </c>
      <c r="N10" s="200">
        <v>164.22700000000006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757.63699999999994</v>
      </c>
    </row>
    <row r="11" spans="1:21" s="111" customFormat="1" ht="38.25" customHeight="1" x14ac:dyDescent="0.4">
      <c r="A11" s="336" t="s">
        <v>82</v>
      </c>
      <c r="B11" s="337"/>
      <c r="C11" s="202">
        <v>3606.9050000000002</v>
      </c>
      <c r="D11" s="202">
        <v>0</v>
      </c>
      <c r="E11" s="202">
        <v>0</v>
      </c>
      <c r="F11" s="202">
        <v>12</v>
      </c>
      <c r="G11" s="202">
        <v>26.3</v>
      </c>
      <c r="H11" s="202">
        <v>3594.9050000000002</v>
      </c>
      <c r="I11" s="202">
        <v>654.38599999999997</v>
      </c>
      <c r="J11" s="202">
        <v>1.1539999999999999</v>
      </c>
      <c r="K11" s="202">
        <v>16.101000000000003</v>
      </c>
      <c r="L11" s="202">
        <v>0</v>
      </c>
      <c r="M11" s="202">
        <v>0</v>
      </c>
      <c r="N11" s="202">
        <v>655.54000000000008</v>
      </c>
      <c r="O11" s="202">
        <v>923.45</v>
      </c>
      <c r="P11" s="202">
        <v>0.05</v>
      </c>
      <c r="Q11" s="202">
        <v>0.11</v>
      </c>
      <c r="R11" s="202">
        <v>23</v>
      </c>
      <c r="S11" s="202">
        <v>23</v>
      </c>
      <c r="T11" s="202">
        <v>900.5</v>
      </c>
      <c r="U11" s="202">
        <v>5150.9450000000006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123.04299999999998</v>
      </c>
      <c r="J12" s="203">
        <v>0.04</v>
      </c>
      <c r="K12" s="200">
        <v>0.79000000000000015</v>
      </c>
      <c r="L12" s="200">
        <v>0</v>
      </c>
      <c r="M12" s="200">
        <v>0</v>
      </c>
      <c r="N12" s="200">
        <v>123.08299999999998</v>
      </c>
      <c r="O12" s="201">
        <v>326.75</v>
      </c>
      <c r="P12" s="200">
        <v>0</v>
      </c>
      <c r="Q12" s="200">
        <v>78.11</v>
      </c>
      <c r="R12" s="200">
        <v>0.25</v>
      </c>
      <c r="S12" s="200">
        <v>0.25</v>
      </c>
      <c r="T12" s="201">
        <v>326.5</v>
      </c>
      <c r="U12" s="201">
        <v>2359.1729999999989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143.28400000000002</v>
      </c>
      <c r="J13" s="203">
        <v>0.46</v>
      </c>
      <c r="K13" s="200">
        <v>2.81</v>
      </c>
      <c r="L13" s="200">
        <v>0</v>
      </c>
      <c r="M13" s="200">
        <v>0</v>
      </c>
      <c r="N13" s="200">
        <v>143.74400000000003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1243.8339999999996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198.12399999999997</v>
      </c>
      <c r="J14" s="204">
        <v>2.16</v>
      </c>
      <c r="K14" s="200">
        <v>8.3070000000000004</v>
      </c>
      <c r="L14" s="200">
        <v>0</v>
      </c>
      <c r="M14" s="200">
        <v>0</v>
      </c>
      <c r="N14" s="200">
        <v>200.28399999999996</v>
      </c>
      <c r="O14" s="201">
        <v>318.15999999999997</v>
      </c>
      <c r="P14" s="200">
        <v>0</v>
      </c>
      <c r="Q14" s="200">
        <v>0</v>
      </c>
      <c r="R14" s="200">
        <v>0</v>
      </c>
      <c r="S14" s="200">
        <v>0</v>
      </c>
      <c r="T14" s="201">
        <v>318.15999999999997</v>
      </c>
      <c r="U14" s="201">
        <v>2700.7739999999994</v>
      </c>
    </row>
    <row r="15" spans="1:21" s="111" customFormat="1" ht="38.25" customHeight="1" x14ac:dyDescent="0.4">
      <c r="A15" s="336" t="s">
        <v>86</v>
      </c>
      <c r="B15" s="337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464.45099999999996</v>
      </c>
      <c r="J15" s="202">
        <v>2.66</v>
      </c>
      <c r="K15" s="202">
        <v>11.907</v>
      </c>
      <c r="L15" s="202">
        <v>0</v>
      </c>
      <c r="M15" s="202">
        <v>0</v>
      </c>
      <c r="N15" s="202">
        <v>467.11099999999999</v>
      </c>
      <c r="O15" s="202">
        <v>730.23</v>
      </c>
      <c r="P15" s="202">
        <v>0</v>
      </c>
      <c r="Q15" s="202">
        <v>78.11</v>
      </c>
      <c r="R15" s="202">
        <v>0.25</v>
      </c>
      <c r="S15" s="202">
        <v>0.25</v>
      </c>
      <c r="T15" s="202">
        <v>729.98</v>
      </c>
      <c r="U15" s="202">
        <v>6303.780999999999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1892.6819999999993</v>
      </c>
      <c r="D16" s="200">
        <v>0.94</v>
      </c>
      <c r="E16" s="200">
        <v>4.726</v>
      </c>
      <c r="F16" s="200">
        <v>0.44</v>
      </c>
      <c r="G16" s="200">
        <v>29.540000000000003</v>
      </c>
      <c r="H16" s="200">
        <v>1893.1819999999993</v>
      </c>
      <c r="I16" s="200">
        <v>65.965000000000032</v>
      </c>
      <c r="J16" s="200">
        <v>0.28999999999999998</v>
      </c>
      <c r="K16" s="200">
        <v>0.77600000000000002</v>
      </c>
      <c r="L16" s="200">
        <v>0</v>
      </c>
      <c r="M16" s="200">
        <v>0</v>
      </c>
      <c r="N16" s="200">
        <v>66.255000000000038</v>
      </c>
      <c r="O16" s="201">
        <v>87.778999999999996</v>
      </c>
      <c r="P16" s="200">
        <v>1.57</v>
      </c>
      <c r="Q16" s="200">
        <v>12.64</v>
      </c>
      <c r="R16" s="200">
        <v>0</v>
      </c>
      <c r="S16" s="200">
        <v>0</v>
      </c>
      <c r="T16" s="201">
        <v>89.34899999999999</v>
      </c>
      <c r="U16" s="201">
        <v>2048.7859999999996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19.406999999999996</v>
      </c>
      <c r="J17" s="200">
        <v>0.02</v>
      </c>
      <c r="K17" s="200">
        <v>1.1700000000000002</v>
      </c>
      <c r="L17" s="200">
        <v>0</v>
      </c>
      <c r="M17" s="200">
        <v>4.09</v>
      </c>
      <c r="N17" s="200">
        <v>19.426999999999996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1084.4519999999998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828.25499999999943</v>
      </c>
      <c r="D18" s="200">
        <v>0.06</v>
      </c>
      <c r="E18" s="200">
        <v>1.1100000000000001</v>
      </c>
      <c r="F18" s="200">
        <v>0</v>
      </c>
      <c r="G18" s="200">
        <v>0</v>
      </c>
      <c r="H18" s="200">
        <v>828.31499999999937</v>
      </c>
      <c r="I18" s="200">
        <v>36.114999999999988</v>
      </c>
      <c r="J18" s="200">
        <v>0.03</v>
      </c>
      <c r="K18" s="200">
        <v>0.11</v>
      </c>
      <c r="L18" s="200">
        <v>0</v>
      </c>
      <c r="M18" s="200">
        <v>0</v>
      </c>
      <c r="N18" s="200">
        <v>36.144999999999989</v>
      </c>
      <c r="O18" s="201">
        <v>62.278000000000006</v>
      </c>
      <c r="P18" s="200">
        <v>0.42</v>
      </c>
      <c r="Q18" s="200">
        <v>2.2400000000000002</v>
      </c>
      <c r="R18" s="200">
        <v>0</v>
      </c>
      <c r="S18" s="200">
        <v>0</v>
      </c>
      <c r="T18" s="201">
        <v>62.698000000000008</v>
      </c>
      <c r="U18" s="201">
        <v>927.15799999999933</v>
      </c>
    </row>
    <row r="19" spans="1:21" s="111" customFormat="1" ht="38.25" customHeight="1" x14ac:dyDescent="0.4">
      <c r="A19" s="336" t="s">
        <v>89</v>
      </c>
      <c r="B19" s="337"/>
      <c r="C19" s="202">
        <v>3377.9909999999982</v>
      </c>
      <c r="D19" s="202">
        <v>1</v>
      </c>
      <c r="E19" s="202">
        <v>5.8360000000000003</v>
      </c>
      <c r="F19" s="202">
        <v>0.44</v>
      </c>
      <c r="G19" s="202">
        <v>106.60000000000001</v>
      </c>
      <c r="H19" s="202">
        <v>3378.5509999999986</v>
      </c>
      <c r="I19" s="202">
        <v>121.48700000000002</v>
      </c>
      <c r="J19" s="202">
        <v>0.33999999999999997</v>
      </c>
      <c r="K19" s="202">
        <v>2.056</v>
      </c>
      <c r="L19" s="202">
        <v>0</v>
      </c>
      <c r="M19" s="202">
        <v>4.09</v>
      </c>
      <c r="N19" s="202">
        <v>121.82700000000003</v>
      </c>
      <c r="O19" s="202">
        <v>558.02800000000002</v>
      </c>
      <c r="P19" s="202">
        <v>1.99</v>
      </c>
      <c r="Q19" s="202">
        <v>64.820000000000007</v>
      </c>
      <c r="R19" s="202">
        <v>0</v>
      </c>
      <c r="S19" s="202">
        <v>0</v>
      </c>
      <c r="T19" s="202">
        <v>560.01800000000003</v>
      </c>
      <c r="U19" s="202">
        <v>4060.3959999999988</v>
      </c>
    </row>
    <row r="20" spans="1:21" ht="38.25" customHeight="1" x14ac:dyDescent="0.45">
      <c r="A20" s="171">
        <v>8</v>
      </c>
      <c r="B20" s="172" t="s">
        <v>91</v>
      </c>
      <c r="C20" s="200">
        <v>1355.6349999999995</v>
      </c>
      <c r="D20" s="200">
        <v>0</v>
      </c>
      <c r="E20" s="200">
        <v>2.9950000000000001</v>
      </c>
      <c r="F20" s="200">
        <v>0</v>
      </c>
      <c r="G20" s="200">
        <v>56</v>
      </c>
      <c r="H20" s="200">
        <v>1355.6349999999995</v>
      </c>
      <c r="I20" s="200">
        <v>145.33499999999998</v>
      </c>
      <c r="J20" s="200">
        <v>0.126</v>
      </c>
      <c r="K20" s="200">
        <v>0.76600000000000001</v>
      </c>
      <c r="L20" s="200">
        <v>0</v>
      </c>
      <c r="M20" s="200">
        <v>0</v>
      </c>
      <c r="N20" s="200">
        <v>145.46099999999998</v>
      </c>
      <c r="O20" s="201">
        <v>340.79399999999993</v>
      </c>
      <c r="P20" s="200">
        <v>7.6999999999999999E-2</v>
      </c>
      <c r="Q20" s="200">
        <v>56.146999999999998</v>
      </c>
      <c r="R20" s="200">
        <v>0</v>
      </c>
      <c r="S20" s="200">
        <v>0</v>
      </c>
      <c r="T20" s="201">
        <v>340.87099999999992</v>
      </c>
      <c r="U20" s="201">
        <v>1841.9669999999994</v>
      </c>
    </row>
    <row r="21" spans="1:21" ht="38.25" customHeight="1" x14ac:dyDescent="0.45">
      <c r="A21" s="171">
        <v>9</v>
      </c>
      <c r="B21" s="172" t="s">
        <v>90</v>
      </c>
      <c r="C21" s="200">
        <v>864.36999999999989</v>
      </c>
      <c r="D21" s="200">
        <v>0</v>
      </c>
      <c r="E21" s="200">
        <v>0.05</v>
      </c>
      <c r="F21" s="200">
        <v>5</v>
      </c>
      <c r="G21" s="200">
        <v>39.299999999999997</v>
      </c>
      <c r="H21" s="200">
        <v>859.36999999999989</v>
      </c>
      <c r="I21" s="200">
        <v>46.573000000000008</v>
      </c>
      <c r="J21" s="200">
        <v>0.03</v>
      </c>
      <c r="K21" s="200">
        <v>0.24</v>
      </c>
      <c r="L21" s="200">
        <v>0</v>
      </c>
      <c r="M21" s="200">
        <v>0</v>
      </c>
      <c r="N21" s="200">
        <v>46.603000000000009</v>
      </c>
      <c r="O21" s="201">
        <v>186.23000000000002</v>
      </c>
      <c r="P21" s="200">
        <v>5</v>
      </c>
      <c r="Q21" s="200">
        <v>39.299999999999997</v>
      </c>
      <c r="R21" s="200">
        <v>0</v>
      </c>
      <c r="S21" s="200">
        <v>0</v>
      </c>
      <c r="T21" s="201">
        <v>191.23000000000002</v>
      </c>
      <c r="U21" s="201">
        <v>1097.203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15.990000000000006</v>
      </c>
      <c r="J22" s="200">
        <v>0.05</v>
      </c>
      <c r="K22" s="200">
        <v>1.6600000000000001</v>
      </c>
      <c r="L22" s="200">
        <v>0</v>
      </c>
      <c r="M22" s="200">
        <v>12.74</v>
      </c>
      <c r="N22" s="200">
        <v>16.040000000000006</v>
      </c>
      <c r="O22" s="201">
        <v>585.79999999999995</v>
      </c>
      <c r="P22" s="200">
        <v>0.06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931.74999999999977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1167.6120000000001</v>
      </c>
      <c r="D23" s="200">
        <v>2.1</v>
      </c>
      <c r="E23" s="200">
        <v>12.625999999999999</v>
      </c>
      <c r="F23" s="200">
        <v>0</v>
      </c>
      <c r="G23" s="200">
        <v>0</v>
      </c>
      <c r="H23" s="200">
        <v>1169.712</v>
      </c>
      <c r="I23" s="200">
        <v>10.593999999999998</v>
      </c>
      <c r="J23" s="200">
        <v>0</v>
      </c>
      <c r="K23" s="200">
        <v>0.42399999999999999</v>
      </c>
      <c r="L23" s="200">
        <v>0</v>
      </c>
      <c r="M23" s="200">
        <v>0</v>
      </c>
      <c r="N23" s="200">
        <v>10.593999999999998</v>
      </c>
      <c r="O23" s="201">
        <v>145.63</v>
      </c>
      <c r="P23" s="200">
        <v>99.605000000000004</v>
      </c>
      <c r="Q23" s="200">
        <v>99.665000000000006</v>
      </c>
      <c r="R23" s="200">
        <v>89.99</v>
      </c>
      <c r="S23" s="200">
        <v>89.99</v>
      </c>
      <c r="T23" s="201">
        <v>155.245</v>
      </c>
      <c r="U23" s="201">
        <v>1335.5509999999999</v>
      </c>
    </row>
    <row r="24" spans="1:21" s="111" customFormat="1" ht="38.25" customHeight="1" x14ac:dyDescent="0.4">
      <c r="A24" s="335" t="s">
        <v>94</v>
      </c>
      <c r="B24" s="335"/>
      <c r="C24" s="202">
        <v>3717.4669999999992</v>
      </c>
      <c r="D24" s="202">
        <v>2.1</v>
      </c>
      <c r="E24" s="202">
        <v>15.670999999999999</v>
      </c>
      <c r="F24" s="202">
        <v>5</v>
      </c>
      <c r="G24" s="202">
        <v>365.01</v>
      </c>
      <c r="H24" s="202">
        <v>3714.5669999999991</v>
      </c>
      <c r="I24" s="202">
        <v>218.49199999999999</v>
      </c>
      <c r="J24" s="202">
        <v>0.20600000000000002</v>
      </c>
      <c r="K24" s="202">
        <v>3.0900000000000003</v>
      </c>
      <c r="L24" s="202">
        <v>0</v>
      </c>
      <c r="M24" s="202">
        <v>12.74</v>
      </c>
      <c r="N24" s="202">
        <v>218.69799999999998</v>
      </c>
      <c r="O24" s="202">
        <v>1258.4539999999997</v>
      </c>
      <c r="P24" s="202">
        <v>104.742</v>
      </c>
      <c r="Q24" s="202">
        <v>495.68200000000002</v>
      </c>
      <c r="R24" s="202">
        <v>89.99</v>
      </c>
      <c r="S24" s="202">
        <v>95.71</v>
      </c>
      <c r="T24" s="202">
        <v>1273.2059999999997</v>
      </c>
      <c r="U24" s="202">
        <v>5206.4709999999986</v>
      </c>
    </row>
    <row r="25" spans="1:21" s="145" customFormat="1" ht="38.25" customHeight="1" x14ac:dyDescent="0.4">
      <c r="A25" s="338" t="s">
        <v>95</v>
      </c>
      <c r="B25" s="339"/>
      <c r="C25" s="202">
        <v>15809.052999999996</v>
      </c>
      <c r="D25" s="202">
        <v>3.1</v>
      </c>
      <c r="E25" s="202">
        <v>21.656999999999996</v>
      </c>
      <c r="F25" s="202">
        <v>17.440000000000001</v>
      </c>
      <c r="G25" s="202">
        <v>562.52</v>
      </c>
      <c r="H25" s="202">
        <v>15794.712999999998</v>
      </c>
      <c r="I25" s="202">
        <v>1458.816</v>
      </c>
      <c r="J25" s="202">
        <v>4.3600000000000003</v>
      </c>
      <c r="K25" s="202">
        <v>33.154000000000003</v>
      </c>
      <c r="L25" s="202">
        <v>0</v>
      </c>
      <c r="M25" s="202">
        <v>16.829999999999998</v>
      </c>
      <c r="N25" s="202">
        <v>1463.1759999999999</v>
      </c>
      <c r="O25" s="202">
        <v>3470.1619999999994</v>
      </c>
      <c r="P25" s="202">
        <v>106.782</v>
      </c>
      <c r="Q25" s="202">
        <v>638.72200000000009</v>
      </c>
      <c r="R25" s="202">
        <v>113.24</v>
      </c>
      <c r="S25" s="202">
        <v>118.96</v>
      </c>
      <c r="T25" s="202">
        <v>3463.7039999999997</v>
      </c>
      <c r="U25" s="202">
        <v>20721.593000000001</v>
      </c>
    </row>
    <row r="26" spans="1:21" ht="38.25" customHeight="1" x14ac:dyDescent="0.45">
      <c r="A26" s="171">
        <v>15</v>
      </c>
      <c r="B26" s="172" t="s">
        <v>96</v>
      </c>
      <c r="C26" s="200">
        <v>11601.472</v>
      </c>
      <c r="D26" s="200">
        <v>14.26</v>
      </c>
      <c r="E26" s="200">
        <v>43.144999999999996</v>
      </c>
      <c r="F26" s="200">
        <v>0</v>
      </c>
      <c r="G26" s="200">
        <v>0</v>
      </c>
      <c r="H26" s="200">
        <v>11615.732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11673.291999999999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10181.816999999992</v>
      </c>
      <c r="D27" s="200">
        <v>13.69</v>
      </c>
      <c r="E27" s="200">
        <v>52.65</v>
      </c>
      <c r="F27" s="200">
        <v>0</v>
      </c>
      <c r="G27" s="200">
        <v>0</v>
      </c>
      <c r="H27" s="200">
        <v>10195.506999999992</v>
      </c>
      <c r="I27" s="200">
        <v>332.255</v>
      </c>
      <c r="J27" s="200">
        <v>0.43</v>
      </c>
      <c r="K27" s="200">
        <v>3.1300000000000003</v>
      </c>
      <c r="L27" s="200">
        <v>0</v>
      </c>
      <c r="M27" s="200">
        <v>0</v>
      </c>
      <c r="N27" s="200">
        <v>332.685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10603.151999999991</v>
      </c>
    </row>
    <row r="28" spans="1:21" s="111" customFormat="1" ht="38.25" customHeight="1" x14ac:dyDescent="0.4">
      <c r="A28" s="335" t="s">
        <v>98</v>
      </c>
      <c r="B28" s="335"/>
      <c r="C28" s="202">
        <v>21783.28899999999</v>
      </c>
      <c r="D28" s="202">
        <v>27.95</v>
      </c>
      <c r="E28" s="202">
        <v>95.794999999999987</v>
      </c>
      <c r="F28" s="202">
        <v>0</v>
      </c>
      <c r="G28" s="202">
        <v>0</v>
      </c>
      <c r="H28" s="202">
        <v>21811.238999999994</v>
      </c>
      <c r="I28" s="202">
        <v>332.255</v>
      </c>
      <c r="J28" s="202">
        <v>0.43</v>
      </c>
      <c r="K28" s="202">
        <v>3.1300000000000003</v>
      </c>
      <c r="L28" s="202">
        <v>0</v>
      </c>
      <c r="M28" s="202">
        <v>0</v>
      </c>
      <c r="N28" s="202">
        <v>332.685</v>
      </c>
      <c r="O28" s="202">
        <v>132.52000000000001</v>
      </c>
      <c r="P28" s="202">
        <v>0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22276.443999999996</v>
      </c>
    </row>
    <row r="29" spans="1:21" ht="38.25" customHeight="1" x14ac:dyDescent="0.45">
      <c r="A29" s="171">
        <v>17</v>
      </c>
      <c r="B29" s="172" t="s">
        <v>99</v>
      </c>
      <c r="C29" s="200">
        <v>6988.607</v>
      </c>
      <c r="D29" s="200">
        <v>5.81</v>
      </c>
      <c r="E29" s="200">
        <v>23.33</v>
      </c>
      <c r="F29" s="200">
        <v>0</v>
      </c>
      <c r="G29" s="200">
        <v>0</v>
      </c>
      <c r="H29" s="200">
        <v>6994.4170000000004</v>
      </c>
      <c r="I29" s="200">
        <v>40.49</v>
      </c>
      <c r="J29" s="200">
        <v>0</v>
      </c>
      <c r="K29" s="200">
        <v>36.92</v>
      </c>
      <c r="L29" s="200">
        <v>0</v>
      </c>
      <c r="M29" s="200">
        <v>0</v>
      </c>
      <c r="N29" s="200">
        <v>40.49</v>
      </c>
      <c r="O29" s="201">
        <v>135.18</v>
      </c>
      <c r="P29" s="200">
        <v>0</v>
      </c>
      <c r="Q29" s="200">
        <v>87.38</v>
      </c>
      <c r="R29" s="200">
        <v>0</v>
      </c>
      <c r="S29" s="200">
        <v>0</v>
      </c>
      <c r="T29" s="201">
        <v>135.18</v>
      </c>
      <c r="U29" s="201">
        <v>7170.0870000000004</v>
      </c>
    </row>
    <row r="30" spans="1:21" ht="38.25" customHeight="1" x14ac:dyDescent="0.45">
      <c r="A30" s="171">
        <v>18</v>
      </c>
      <c r="B30" s="172" t="s">
        <v>100</v>
      </c>
      <c r="C30" s="200">
        <v>509.46399999999994</v>
      </c>
      <c r="D30" s="200">
        <v>12.28</v>
      </c>
      <c r="E30" s="200">
        <v>46.41</v>
      </c>
      <c r="F30" s="200">
        <v>0</v>
      </c>
      <c r="G30" s="200">
        <v>0</v>
      </c>
      <c r="H30" s="200">
        <v>521.74399999999991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521.96399999999994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5474.1149999999998</v>
      </c>
      <c r="D31" s="200">
        <v>4.5</v>
      </c>
      <c r="E31" s="200">
        <v>8.86</v>
      </c>
      <c r="F31" s="200">
        <v>0</v>
      </c>
      <c r="G31" s="200">
        <v>0</v>
      </c>
      <c r="H31" s="200">
        <v>5478.6149999999998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5639.1049999999996</v>
      </c>
    </row>
    <row r="32" spans="1:21" ht="38.25" customHeight="1" x14ac:dyDescent="0.45">
      <c r="A32" s="171">
        <v>20</v>
      </c>
      <c r="B32" s="172" t="s">
        <v>102</v>
      </c>
      <c r="C32" s="200">
        <v>4517.2980000000007</v>
      </c>
      <c r="D32" s="200">
        <v>4.04</v>
      </c>
      <c r="E32" s="200">
        <v>42.6</v>
      </c>
      <c r="F32" s="200">
        <v>0</v>
      </c>
      <c r="G32" s="200">
        <v>0</v>
      </c>
      <c r="H32" s="200">
        <v>4521.3380000000006</v>
      </c>
      <c r="I32" s="200">
        <v>64.550000000000011</v>
      </c>
      <c r="J32" s="200">
        <v>0</v>
      </c>
      <c r="K32" s="200">
        <v>6.6899999999999995</v>
      </c>
      <c r="L32" s="200">
        <v>0</v>
      </c>
      <c r="M32" s="200">
        <v>0</v>
      </c>
      <c r="N32" s="200">
        <v>64.550000000000011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4856.938000000001</v>
      </c>
    </row>
    <row r="33" spans="1:21" s="111" customFormat="1" ht="38.25" customHeight="1" x14ac:dyDescent="0.4">
      <c r="A33" s="335" t="s">
        <v>99</v>
      </c>
      <c r="B33" s="335"/>
      <c r="C33" s="202">
        <v>17489.484</v>
      </c>
      <c r="D33" s="202">
        <v>26.63</v>
      </c>
      <c r="E33" s="202">
        <v>121.19999999999999</v>
      </c>
      <c r="F33" s="202">
        <v>0</v>
      </c>
      <c r="G33" s="202">
        <v>0</v>
      </c>
      <c r="H33" s="202">
        <v>17516.114000000001</v>
      </c>
      <c r="I33" s="202">
        <v>137.05000000000001</v>
      </c>
      <c r="J33" s="202">
        <v>0</v>
      </c>
      <c r="K33" s="202">
        <v>43.61</v>
      </c>
      <c r="L33" s="202">
        <v>0</v>
      </c>
      <c r="M33" s="202">
        <v>0</v>
      </c>
      <c r="N33" s="202">
        <v>137.05000000000001</v>
      </c>
      <c r="O33" s="202">
        <v>534.92999999999995</v>
      </c>
      <c r="P33" s="202">
        <v>0</v>
      </c>
      <c r="Q33" s="202">
        <v>172.07</v>
      </c>
      <c r="R33" s="202">
        <v>0</v>
      </c>
      <c r="S33" s="202">
        <v>0</v>
      </c>
      <c r="T33" s="202">
        <v>534.92999999999995</v>
      </c>
      <c r="U33" s="202">
        <v>18188.094000000001</v>
      </c>
    </row>
    <row r="34" spans="1:21" ht="38.25" customHeight="1" x14ac:dyDescent="0.45">
      <c r="A34" s="171">
        <v>21</v>
      </c>
      <c r="B34" s="172" t="s">
        <v>103</v>
      </c>
      <c r="C34" s="200">
        <v>5817.7300000000005</v>
      </c>
      <c r="D34" s="200">
        <v>9.35</v>
      </c>
      <c r="E34" s="200">
        <v>25.65</v>
      </c>
      <c r="F34" s="200">
        <v>0</v>
      </c>
      <c r="G34" s="200">
        <v>0</v>
      </c>
      <c r="H34" s="200">
        <v>5827.0800000000008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5827.0800000000008</v>
      </c>
    </row>
    <row r="35" spans="1:21" ht="38.25" customHeight="1" x14ac:dyDescent="0.45">
      <c r="A35" s="171">
        <v>22</v>
      </c>
      <c r="B35" s="172" t="s">
        <v>104</v>
      </c>
      <c r="C35" s="200">
        <v>4527.8149999999996</v>
      </c>
      <c r="D35" s="200">
        <v>5.47</v>
      </c>
      <c r="E35" s="200">
        <v>24.849999999999998</v>
      </c>
      <c r="F35" s="200">
        <v>0</v>
      </c>
      <c r="G35" s="200">
        <v>0</v>
      </c>
      <c r="H35" s="200">
        <v>4533.2849999999999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4549.8150000000005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0</v>
      </c>
      <c r="E36" s="200">
        <v>4.6700000000000008</v>
      </c>
      <c r="F36" s="200">
        <v>0</v>
      </c>
      <c r="G36" s="200">
        <v>0</v>
      </c>
      <c r="H36" s="200">
        <v>5703.1399999999985</v>
      </c>
      <c r="I36" s="200">
        <v>7.18</v>
      </c>
      <c r="J36" s="200">
        <v>0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5710.3199999999988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6979.9399999999987</v>
      </c>
      <c r="D37" s="200">
        <v>0.51</v>
      </c>
      <c r="E37" s="200">
        <v>3.95</v>
      </c>
      <c r="F37" s="200">
        <v>0</v>
      </c>
      <c r="G37" s="200">
        <v>0</v>
      </c>
      <c r="H37" s="200">
        <v>6980.4499999999989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0.34</v>
      </c>
      <c r="P37" s="200">
        <v>0.17</v>
      </c>
      <c r="Q37" s="200">
        <v>0.51</v>
      </c>
      <c r="R37" s="200">
        <v>0</v>
      </c>
      <c r="S37" s="200">
        <v>0</v>
      </c>
      <c r="T37" s="201">
        <v>0.51</v>
      </c>
      <c r="U37" s="201">
        <v>6980.9599999999991</v>
      </c>
    </row>
    <row r="38" spans="1:21" s="111" customFormat="1" ht="38.25" customHeight="1" x14ac:dyDescent="0.4">
      <c r="A38" s="335" t="s">
        <v>107</v>
      </c>
      <c r="B38" s="335"/>
      <c r="C38" s="202">
        <v>23028.624999999996</v>
      </c>
      <c r="D38" s="202">
        <v>15.33</v>
      </c>
      <c r="E38" s="202">
        <v>59.120000000000005</v>
      </c>
      <c r="F38" s="202">
        <v>0</v>
      </c>
      <c r="G38" s="202">
        <v>0</v>
      </c>
      <c r="H38" s="202">
        <v>23043.955000000002</v>
      </c>
      <c r="I38" s="202">
        <v>7.2799999999999994</v>
      </c>
      <c r="J38" s="202">
        <v>0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16.77</v>
      </c>
      <c r="P38" s="202">
        <v>0.17</v>
      </c>
      <c r="Q38" s="202">
        <v>0.51</v>
      </c>
      <c r="R38" s="202">
        <v>0</v>
      </c>
      <c r="S38" s="202">
        <v>0</v>
      </c>
      <c r="T38" s="202">
        <v>16.940000000000001</v>
      </c>
      <c r="U38" s="202">
        <v>23068.174999999999</v>
      </c>
    </row>
    <row r="39" spans="1:21" s="145" customFormat="1" ht="38.25" customHeight="1" x14ac:dyDescent="0.4">
      <c r="A39" s="335" t="s">
        <v>108</v>
      </c>
      <c r="B39" s="335"/>
      <c r="C39" s="202">
        <v>62301.397999999986</v>
      </c>
      <c r="D39" s="202">
        <v>69.91</v>
      </c>
      <c r="E39" s="202">
        <v>276.11500000000001</v>
      </c>
      <c r="F39" s="202">
        <v>0</v>
      </c>
      <c r="G39" s="202">
        <v>0</v>
      </c>
      <c r="H39" s="202">
        <v>62371.307999999997</v>
      </c>
      <c r="I39" s="202">
        <v>476.58500000000004</v>
      </c>
      <c r="J39" s="202">
        <v>0.43</v>
      </c>
      <c r="K39" s="202">
        <v>47.690000000000005</v>
      </c>
      <c r="L39" s="202">
        <v>0</v>
      </c>
      <c r="M39" s="202">
        <v>0</v>
      </c>
      <c r="N39" s="202">
        <v>477.01499999999999</v>
      </c>
      <c r="O39" s="202">
        <v>684.21999999999991</v>
      </c>
      <c r="P39" s="202">
        <v>0.17</v>
      </c>
      <c r="Q39" s="202">
        <v>230.14</v>
      </c>
      <c r="R39" s="202">
        <v>0</v>
      </c>
      <c r="S39" s="202">
        <v>0</v>
      </c>
      <c r="T39" s="202">
        <v>684.39</v>
      </c>
      <c r="U39" s="202">
        <v>63532.712999999996</v>
      </c>
    </row>
    <row r="40" spans="1:21" ht="38.25" customHeight="1" x14ac:dyDescent="0.45">
      <c r="A40" s="171">
        <v>25</v>
      </c>
      <c r="B40" s="172" t="s">
        <v>109</v>
      </c>
      <c r="C40" s="200">
        <v>14993.138000000003</v>
      </c>
      <c r="D40" s="200">
        <v>10.07</v>
      </c>
      <c r="E40" s="200">
        <v>48.702999999999996</v>
      </c>
      <c r="F40" s="200">
        <v>0</v>
      </c>
      <c r="G40" s="200">
        <v>0</v>
      </c>
      <c r="H40" s="200">
        <v>15003.208000000002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15003.208000000002</v>
      </c>
    </row>
    <row r="41" spans="1:21" ht="38.25" customHeight="1" x14ac:dyDescent="0.45">
      <c r="A41" s="171">
        <v>26</v>
      </c>
      <c r="B41" s="172" t="s">
        <v>110</v>
      </c>
      <c r="C41" s="200">
        <v>9668.1809999999932</v>
      </c>
      <c r="D41" s="200">
        <v>35.96</v>
      </c>
      <c r="E41" s="200">
        <v>54.93</v>
      </c>
      <c r="F41" s="200">
        <v>0</v>
      </c>
      <c r="G41" s="200">
        <v>0</v>
      </c>
      <c r="H41" s="200">
        <v>9704.1409999999923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9704.1409999999923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23563.11</v>
      </c>
      <c r="D42" s="200">
        <v>12.834</v>
      </c>
      <c r="E42" s="200">
        <v>66.036000000000001</v>
      </c>
      <c r="F42" s="200">
        <v>0</v>
      </c>
      <c r="G42" s="200">
        <v>0</v>
      </c>
      <c r="H42" s="200">
        <v>23575.944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23575.944</v>
      </c>
    </row>
    <row r="43" spans="1:21" ht="38.25" customHeight="1" x14ac:dyDescent="0.45">
      <c r="A43" s="171">
        <v>28</v>
      </c>
      <c r="B43" s="172" t="s">
        <v>112</v>
      </c>
      <c r="C43" s="200">
        <v>391.64300000000009</v>
      </c>
      <c r="D43" s="200">
        <v>11.63</v>
      </c>
      <c r="E43" s="200">
        <v>51.705000000000005</v>
      </c>
      <c r="F43" s="200">
        <v>0</v>
      </c>
      <c r="G43" s="200">
        <v>0</v>
      </c>
      <c r="H43" s="200">
        <v>403.27300000000008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403.27300000000008</v>
      </c>
    </row>
    <row r="44" spans="1:21" s="111" customFormat="1" ht="38.25" customHeight="1" x14ac:dyDescent="0.4">
      <c r="A44" s="335" t="s">
        <v>109</v>
      </c>
      <c r="B44" s="335"/>
      <c r="C44" s="202">
        <v>48616.072</v>
      </c>
      <c r="D44" s="202">
        <v>70.494</v>
      </c>
      <c r="E44" s="202">
        <v>221.374</v>
      </c>
      <c r="F44" s="202">
        <v>0</v>
      </c>
      <c r="G44" s="202">
        <v>0</v>
      </c>
      <c r="H44" s="202">
        <v>48686.565999999992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48686.565999999992</v>
      </c>
    </row>
    <row r="45" spans="1:21" ht="38.25" customHeight="1" x14ac:dyDescent="0.45">
      <c r="A45" s="171">
        <v>29</v>
      </c>
      <c r="B45" s="172" t="s">
        <v>113</v>
      </c>
      <c r="C45" s="200">
        <v>14239.52</v>
      </c>
      <c r="D45" s="200">
        <v>1.56</v>
      </c>
      <c r="E45" s="200">
        <v>14.15</v>
      </c>
      <c r="F45" s="200">
        <v>0</v>
      </c>
      <c r="G45" s="200">
        <v>0</v>
      </c>
      <c r="H45" s="200">
        <v>14241.08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14241.59</v>
      </c>
    </row>
    <row r="46" spans="1:21" ht="38.25" customHeight="1" x14ac:dyDescent="0.45">
      <c r="A46" s="171">
        <v>30</v>
      </c>
      <c r="B46" s="172" t="s">
        <v>114</v>
      </c>
      <c r="C46" s="200">
        <v>7212.2200000000012</v>
      </c>
      <c r="D46" s="200">
        <v>6.87</v>
      </c>
      <c r="E46" s="200">
        <v>51.36</v>
      </c>
      <c r="F46" s="200">
        <v>0</v>
      </c>
      <c r="G46" s="200">
        <v>0</v>
      </c>
      <c r="H46" s="200">
        <v>7219.0900000000011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7219.3300000000008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12250.710000000005</v>
      </c>
      <c r="D47" s="200">
        <v>0.73</v>
      </c>
      <c r="E47" s="200">
        <v>10.9</v>
      </c>
      <c r="F47" s="200">
        <v>0</v>
      </c>
      <c r="G47" s="200">
        <v>0</v>
      </c>
      <c r="H47" s="200">
        <v>12251.440000000004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12303.330000000004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11096.882000000007</v>
      </c>
      <c r="D48" s="200">
        <v>4.57</v>
      </c>
      <c r="E48" s="200">
        <v>15.534999999999998</v>
      </c>
      <c r="F48" s="200">
        <v>0</v>
      </c>
      <c r="G48" s="200">
        <v>0</v>
      </c>
      <c r="H48" s="200">
        <v>11101.452000000007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11107.652000000007</v>
      </c>
    </row>
    <row r="49" spans="1:21" s="111" customFormat="1" ht="38.25" customHeight="1" x14ac:dyDescent="0.4">
      <c r="A49" s="335" t="s">
        <v>117</v>
      </c>
      <c r="B49" s="335"/>
      <c r="C49" s="202">
        <v>44799.332000000009</v>
      </c>
      <c r="D49" s="202">
        <v>13.73</v>
      </c>
      <c r="E49" s="202">
        <v>91.945000000000007</v>
      </c>
      <c r="F49" s="202">
        <v>0</v>
      </c>
      <c r="G49" s="202">
        <v>0</v>
      </c>
      <c r="H49" s="202">
        <v>44813.062000000013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44871.902000000016</v>
      </c>
    </row>
    <row r="50" spans="1:21" s="145" customFormat="1" ht="38.25" customHeight="1" x14ac:dyDescent="0.4">
      <c r="A50" s="335" t="s">
        <v>118</v>
      </c>
      <c r="B50" s="335"/>
      <c r="C50" s="202">
        <v>93415.40400000001</v>
      </c>
      <c r="D50" s="202">
        <v>84.224000000000004</v>
      </c>
      <c r="E50" s="202">
        <v>313.31900000000002</v>
      </c>
      <c r="F50" s="202">
        <v>0</v>
      </c>
      <c r="G50" s="202">
        <v>0</v>
      </c>
      <c r="H50" s="202">
        <v>93499.627999999997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93558.467999999993</v>
      </c>
    </row>
    <row r="51" spans="1:21" s="146" customFormat="1" ht="38.25" customHeight="1" x14ac:dyDescent="0.4">
      <c r="A51" s="335" t="s">
        <v>119</v>
      </c>
      <c r="B51" s="335"/>
      <c r="C51" s="202">
        <v>171525.85499999998</v>
      </c>
      <c r="D51" s="202">
        <v>157.23400000000001</v>
      </c>
      <c r="E51" s="202">
        <v>611.09100000000001</v>
      </c>
      <c r="F51" s="202">
        <v>17.440000000000001</v>
      </c>
      <c r="G51" s="202">
        <v>562.52</v>
      </c>
      <c r="H51" s="202">
        <v>171665.64899999998</v>
      </c>
      <c r="I51" s="202">
        <v>1947.691</v>
      </c>
      <c r="J51" s="202">
        <v>4.79</v>
      </c>
      <c r="K51" s="202">
        <v>80.844000000000008</v>
      </c>
      <c r="L51" s="202">
        <v>0</v>
      </c>
      <c r="M51" s="202">
        <v>16.829999999999998</v>
      </c>
      <c r="N51" s="202">
        <v>1952.481</v>
      </c>
      <c r="O51" s="202">
        <v>4200.9319999999989</v>
      </c>
      <c r="P51" s="202">
        <v>106.952</v>
      </c>
      <c r="Q51" s="202">
        <v>868.86200000000008</v>
      </c>
      <c r="R51" s="202">
        <v>113.24</v>
      </c>
      <c r="S51" s="202">
        <v>118.96</v>
      </c>
      <c r="T51" s="202">
        <v>4194.6439999999993</v>
      </c>
      <c r="U51" s="202">
        <v>177812.77399999998</v>
      </c>
    </row>
    <row r="52" spans="1:21" s="111" customFormat="1" ht="19.5" customHeight="1" x14ac:dyDescent="0.4">
      <c r="A52" s="115"/>
      <c r="B52" s="11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</row>
    <row r="53" spans="1:21" s="115" customFormat="1" ht="24.75" hidden="1" customHeight="1" x14ac:dyDescent="0.4">
      <c r="B53" s="205"/>
      <c r="C53" s="309" t="s">
        <v>54</v>
      </c>
      <c r="D53" s="309"/>
      <c r="E53" s="309"/>
      <c r="F53" s="309"/>
      <c r="G53" s="309"/>
      <c r="H53" s="118"/>
      <c r="I53" s="205"/>
      <c r="J53" s="205">
        <f>D51+J51+P51-F51-L51-R51</f>
        <v>138.29599999999999</v>
      </c>
      <c r="K53" s="205"/>
      <c r="L53" s="205"/>
      <c r="M53" s="205"/>
      <c r="N53" s="205"/>
      <c r="R53" s="205"/>
      <c r="U53" s="205"/>
    </row>
    <row r="54" spans="1:21" s="115" customFormat="1" ht="30" hidden="1" customHeight="1" x14ac:dyDescent="0.35">
      <c r="B54" s="205"/>
      <c r="C54" s="309" t="s">
        <v>55</v>
      </c>
      <c r="D54" s="309"/>
      <c r="E54" s="309"/>
      <c r="F54" s="309"/>
      <c r="G54" s="309"/>
      <c r="H54" s="119"/>
      <c r="I54" s="205"/>
      <c r="J54" s="205">
        <f>E51+K51+Q51-G51-M51-S51</f>
        <v>862.48699999999997</v>
      </c>
      <c r="K54" s="205"/>
      <c r="L54" s="205"/>
      <c r="M54" s="205"/>
      <c r="N54" s="205"/>
      <c r="R54" s="205"/>
      <c r="T54" s="205"/>
    </row>
    <row r="55" spans="1:21" ht="33" hidden="1" customHeight="1" x14ac:dyDescent="0.5">
      <c r="C55" s="309" t="s">
        <v>56</v>
      </c>
      <c r="D55" s="309"/>
      <c r="E55" s="309"/>
      <c r="F55" s="309"/>
      <c r="G55" s="309"/>
      <c r="H55" s="119"/>
      <c r="I55" s="121"/>
      <c r="J55" s="205">
        <f>H51+N51+T51</f>
        <v>177812.77399999998</v>
      </c>
      <c r="K55" s="119"/>
      <c r="L55" s="119"/>
      <c r="M55" s="142" t="e">
        <f>#REF!+'aug-2021'!J53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05"/>
      <c r="E56" s="205"/>
      <c r="F56" s="205"/>
      <c r="G56" s="205"/>
      <c r="H56" s="119"/>
      <c r="I56" s="121"/>
      <c r="J56" s="205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05"/>
      <c r="E57" s="205"/>
      <c r="F57" s="205"/>
      <c r="G57" s="205"/>
      <c r="H57" s="119"/>
      <c r="I57" s="121"/>
      <c r="J57" s="205"/>
      <c r="K57" s="119"/>
      <c r="L57" s="119"/>
      <c r="M57" s="142" t="e">
        <f>#REF!+'aug-2021'!J53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14" t="s">
        <v>57</v>
      </c>
      <c r="C58" s="314"/>
      <c r="D58" s="314"/>
      <c r="E58" s="314"/>
      <c r="F58" s="314"/>
      <c r="G58" s="153"/>
      <c r="H58" s="154"/>
      <c r="I58" s="155"/>
      <c r="J58" s="315"/>
      <c r="K58" s="313"/>
      <c r="L58" s="313"/>
      <c r="M58" s="169" t="e">
        <f>#REF!+'aug-2021'!J53</f>
        <v>#REF!</v>
      </c>
      <c r="N58" s="154"/>
      <c r="O58" s="154"/>
      <c r="P58" s="207"/>
      <c r="Q58" s="314" t="s">
        <v>58</v>
      </c>
      <c r="R58" s="314"/>
      <c r="S58" s="314"/>
      <c r="T58" s="314"/>
      <c r="U58" s="314"/>
    </row>
    <row r="59" spans="1:21" s="152" customFormat="1" ht="37.5" hidden="1" customHeight="1" x14ac:dyDescent="0.45">
      <c r="B59" s="314" t="s">
        <v>59</v>
      </c>
      <c r="C59" s="314"/>
      <c r="D59" s="314"/>
      <c r="E59" s="314"/>
      <c r="F59" s="314"/>
      <c r="G59" s="154"/>
      <c r="H59" s="153"/>
      <c r="I59" s="156"/>
      <c r="J59" s="157"/>
      <c r="K59" s="208"/>
      <c r="L59" s="157"/>
      <c r="M59" s="154"/>
      <c r="N59" s="153"/>
      <c r="O59" s="154"/>
      <c r="P59" s="207"/>
      <c r="Q59" s="314" t="s">
        <v>59</v>
      </c>
      <c r="R59" s="314"/>
      <c r="S59" s="314"/>
      <c r="T59" s="314"/>
      <c r="U59" s="314"/>
    </row>
    <row r="60" spans="1:21" s="152" customFormat="1" ht="37.5" hidden="1" customHeight="1" x14ac:dyDescent="0.45">
      <c r="I60" s="158"/>
      <c r="J60" s="313" t="s">
        <v>61</v>
      </c>
      <c r="K60" s="313"/>
      <c r="L60" s="313"/>
      <c r="M60" s="159" t="e">
        <f>#REF!+'aug-2021'!J53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#REF!+'aug-2021'!J53</f>
        <v>#REF!</v>
      </c>
      <c r="I61" s="158"/>
      <c r="J61" s="313" t="s">
        <v>62</v>
      </c>
      <c r="K61" s="313"/>
      <c r="L61" s="313"/>
      <c r="M61" s="159" t="e">
        <f>#REF!+'aug-2021'!J53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16" activePane="bottomLeft" state="frozen"/>
      <selection activeCell="D17" sqref="D17"/>
      <selection pane="bottomLeft" activeCell="D17" sqref="D17"/>
    </sheetView>
  </sheetViews>
  <sheetFormatPr defaultRowHeight="31.5" x14ac:dyDescent="0.75"/>
  <cols>
    <col min="1" max="1" width="11.5703125" style="107" customWidth="1"/>
    <col min="2" max="2" width="40.7109375" style="219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25" t="s">
        <v>123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</row>
    <row r="2" spans="1:21" ht="54" customHeight="1" x14ac:dyDescent="0.35">
      <c r="A2" s="327" t="s">
        <v>138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</row>
    <row r="3" spans="1:21" ht="32.25" customHeight="1" x14ac:dyDescent="0.35">
      <c r="A3" s="329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</row>
    <row r="4" spans="1:21" s="108" customFormat="1" ht="43.5" customHeight="1" x14ac:dyDescent="0.25">
      <c r="A4" s="329" t="s">
        <v>122</v>
      </c>
      <c r="B4" s="332" t="s">
        <v>121</v>
      </c>
      <c r="C4" s="304" t="s">
        <v>131</v>
      </c>
      <c r="D4" s="307"/>
      <c r="E4" s="307"/>
      <c r="F4" s="307"/>
      <c r="G4" s="307"/>
      <c r="H4" s="307"/>
      <c r="I4" s="304" t="s">
        <v>130</v>
      </c>
      <c r="J4" s="307"/>
      <c r="K4" s="307"/>
      <c r="L4" s="307"/>
      <c r="M4" s="307"/>
      <c r="N4" s="307"/>
      <c r="O4" s="304" t="s">
        <v>129</v>
      </c>
      <c r="P4" s="307"/>
      <c r="Q4" s="307"/>
      <c r="R4" s="307"/>
      <c r="S4" s="307"/>
      <c r="T4" s="307"/>
      <c r="U4" s="210"/>
    </row>
    <row r="5" spans="1:21" s="108" customFormat="1" ht="54.75" customHeight="1" x14ac:dyDescent="0.25">
      <c r="A5" s="331"/>
      <c r="B5" s="333"/>
      <c r="C5" s="318" t="s">
        <v>6</v>
      </c>
      <c r="D5" s="316" t="s">
        <v>127</v>
      </c>
      <c r="E5" s="317"/>
      <c r="F5" s="316" t="s">
        <v>126</v>
      </c>
      <c r="G5" s="317"/>
      <c r="H5" s="318" t="s">
        <v>9</v>
      </c>
      <c r="I5" s="318" t="s">
        <v>6</v>
      </c>
      <c r="J5" s="316" t="s">
        <v>127</v>
      </c>
      <c r="K5" s="317"/>
      <c r="L5" s="316" t="s">
        <v>126</v>
      </c>
      <c r="M5" s="317"/>
      <c r="N5" s="318" t="s">
        <v>9</v>
      </c>
      <c r="O5" s="318" t="s">
        <v>6</v>
      </c>
      <c r="P5" s="316" t="s">
        <v>127</v>
      </c>
      <c r="Q5" s="317"/>
      <c r="R5" s="316" t="s">
        <v>126</v>
      </c>
      <c r="S5" s="317"/>
      <c r="T5" s="318" t="s">
        <v>9</v>
      </c>
      <c r="U5" s="332" t="s">
        <v>128</v>
      </c>
    </row>
    <row r="6" spans="1:21" s="108" customFormat="1" ht="38.25" customHeight="1" x14ac:dyDescent="0.25">
      <c r="A6" s="331"/>
      <c r="B6" s="334"/>
      <c r="C6" s="319"/>
      <c r="D6" s="172" t="s">
        <v>124</v>
      </c>
      <c r="E6" s="172" t="s">
        <v>125</v>
      </c>
      <c r="F6" s="172" t="s">
        <v>124</v>
      </c>
      <c r="G6" s="172" t="s">
        <v>125</v>
      </c>
      <c r="H6" s="319"/>
      <c r="I6" s="319"/>
      <c r="J6" s="172" t="s">
        <v>124</v>
      </c>
      <c r="K6" s="172" t="s">
        <v>125</v>
      </c>
      <c r="L6" s="172" t="s">
        <v>124</v>
      </c>
      <c r="M6" s="172" t="s">
        <v>125</v>
      </c>
      <c r="N6" s="319"/>
      <c r="O6" s="319"/>
      <c r="P6" s="172" t="s">
        <v>124</v>
      </c>
      <c r="Q6" s="172" t="s">
        <v>125</v>
      </c>
      <c r="R6" s="172" t="s">
        <v>124</v>
      </c>
      <c r="S6" s="172" t="s">
        <v>125</v>
      </c>
      <c r="T6" s="319"/>
      <c r="U6" s="334"/>
    </row>
    <row r="7" spans="1:21" ht="38.25" customHeight="1" x14ac:dyDescent="0.45">
      <c r="A7" s="171">
        <v>1</v>
      </c>
      <c r="B7" s="172" t="s">
        <v>78</v>
      </c>
      <c r="C7" s="200">
        <v>2150.3200000000006</v>
      </c>
      <c r="D7" s="200">
        <v>0</v>
      </c>
      <c r="E7" s="200">
        <v>0</v>
      </c>
      <c r="F7" s="200">
        <v>12</v>
      </c>
      <c r="G7" s="200">
        <v>38.299999999999997</v>
      </c>
      <c r="H7" s="200">
        <v>2138.3200000000006</v>
      </c>
      <c r="I7" s="200">
        <v>301.03999999999991</v>
      </c>
      <c r="J7" s="200">
        <v>0.04</v>
      </c>
      <c r="K7" s="200">
        <v>3.71</v>
      </c>
      <c r="L7" s="200">
        <v>0</v>
      </c>
      <c r="M7" s="200">
        <v>0</v>
      </c>
      <c r="N7" s="200">
        <v>301.07999999999993</v>
      </c>
      <c r="O7" s="201">
        <v>185.02000000000007</v>
      </c>
      <c r="P7" s="200">
        <v>0.05</v>
      </c>
      <c r="Q7" s="200">
        <v>0.16</v>
      </c>
      <c r="R7" s="200">
        <v>23</v>
      </c>
      <c r="S7" s="200">
        <v>46</v>
      </c>
      <c r="T7" s="201">
        <v>162.07000000000008</v>
      </c>
      <c r="U7" s="201">
        <v>2601.4700000000007</v>
      </c>
    </row>
    <row r="8" spans="1:21" ht="38.25" customHeight="1" x14ac:dyDescent="0.45">
      <c r="A8" s="171">
        <v>2</v>
      </c>
      <c r="B8" s="172" t="s">
        <v>79</v>
      </c>
      <c r="C8" s="200">
        <v>10.324999999999999</v>
      </c>
      <c r="D8" s="200">
        <v>0</v>
      </c>
      <c r="E8" s="200">
        <v>0</v>
      </c>
      <c r="F8" s="200">
        <v>0</v>
      </c>
      <c r="G8" s="200">
        <v>0</v>
      </c>
      <c r="H8" s="200">
        <v>10.324999999999999</v>
      </c>
      <c r="I8" s="200">
        <v>38.512000000000008</v>
      </c>
      <c r="J8" s="200">
        <v>0.192</v>
      </c>
      <c r="K8" s="200">
        <v>7.4240000000000004</v>
      </c>
      <c r="L8" s="200">
        <v>0</v>
      </c>
      <c r="M8" s="200">
        <v>0</v>
      </c>
      <c r="N8" s="200">
        <v>38.704000000000008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213.589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151.76100000000005</v>
      </c>
      <c r="J9" s="200">
        <v>0.73</v>
      </c>
      <c r="K9" s="200">
        <v>3.4769999999999999</v>
      </c>
      <c r="L9" s="200">
        <v>0</v>
      </c>
      <c r="M9" s="200">
        <v>0</v>
      </c>
      <c r="N9" s="200">
        <v>152.49100000000004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1544.2609999999997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164.22700000000006</v>
      </c>
      <c r="J10" s="200">
        <v>0.192</v>
      </c>
      <c r="K10" s="200">
        <v>2.6440000000000006</v>
      </c>
      <c r="L10" s="200">
        <v>0</v>
      </c>
      <c r="M10" s="200">
        <v>0</v>
      </c>
      <c r="N10" s="200">
        <v>164.41900000000007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757.82899999999995</v>
      </c>
    </row>
    <row r="11" spans="1:21" s="111" customFormat="1" ht="38.25" customHeight="1" x14ac:dyDescent="0.4">
      <c r="A11" s="336" t="s">
        <v>82</v>
      </c>
      <c r="B11" s="337"/>
      <c r="C11" s="202">
        <v>3594.9050000000002</v>
      </c>
      <c r="D11" s="202">
        <v>0</v>
      </c>
      <c r="E11" s="202">
        <v>0</v>
      </c>
      <c r="F11" s="202">
        <v>12</v>
      </c>
      <c r="G11" s="202">
        <v>38.299999999999997</v>
      </c>
      <c r="H11" s="202">
        <v>3582.9050000000002</v>
      </c>
      <c r="I11" s="202">
        <v>655.54000000000008</v>
      </c>
      <c r="J11" s="202">
        <v>1.1539999999999999</v>
      </c>
      <c r="K11" s="202">
        <v>17.255000000000003</v>
      </c>
      <c r="L11" s="202">
        <v>0</v>
      </c>
      <c r="M11" s="202">
        <v>0</v>
      </c>
      <c r="N11" s="202">
        <v>656.69400000000007</v>
      </c>
      <c r="O11" s="202">
        <v>900.5</v>
      </c>
      <c r="P11" s="202">
        <v>0.05</v>
      </c>
      <c r="Q11" s="202">
        <v>0.16</v>
      </c>
      <c r="R11" s="202">
        <v>23</v>
      </c>
      <c r="S11" s="202">
        <v>46</v>
      </c>
      <c r="T11" s="202">
        <v>877.55000000000007</v>
      </c>
      <c r="U11" s="202">
        <v>5117.1490000000003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123.08299999999998</v>
      </c>
      <c r="J12" s="203">
        <v>0.12</v>
      </c>
      <c r="K12" s="200">
        <v>0.91000000000000014</v>
      </c>
      <c r="L12" s="200">
        <v>0</v>
      </c>
      <c r="M12" s="200">
        <v>0</v>
      </c>
      <c r="N12" s="200">
        <v>123.20299999999999</v>
      </c>
      <c r="O12" s="201">
        <v>326.5</v>
      </c>
      <c r="P12" s="200">
        <v>0.25</v>
      </c>
      <c r="Q12" s="200">
        <v>78.36</v>
      </c>
      <c r="R12" s="200">
        <v>0.25</v>
      </c>
      <c r="S12" s="200">
        <v>0.5</v>
      </c>
      <c r="T12" s="201">
        <v>326.5</v>
      </c>
      <c r="U12" s="201">
        <v>2359.2929999999988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143.74400000000003</v>
      </c>
      <c r="J13" s="203">
        <v>0.28000000000000003</v>
      </c>
      <c r="K13" s="200">
        <v>3.09</v>
      </c>
      <c r="L13" s="200">
        <v>0</v>
      </c>
      <c r="M13" s="200">
        <v>0</v>
      </c>
      <c r="N13" s="200">
        <v>144.02400000000003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1244.1139999999998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200.28399999999996</v>
      </c>
      <c r="J14" s="204">
        <v>0.28999999999999998</v>
      </c>
      <c r="K14" s="200">
        <v>8.5969999999999995</v>
      </c>
      <c r="L14" s="200">
        <v>0</v>
      </c>
      <c r="M14" s="200">
        <v>0</v>
      </c>
      <c r="N14" s="200">
        <v>200.57399999999996</v>
      </c>
      <c r="O14" s="201">
        <v>318.15999999999997</v>
      </c>
      <c r="P14" s="200">
        <v>0</v>
      </c>
      <c r="Q14" s="200">
        <v>0</v>
      </c>
      <c r="R14" s="200">
        <v>0</v>
      </c>
      <c r="S14" s="200">
        <v>0</v>
      </c>
      <c r="T14" s="201">
        <v>318.15999999999997</v>
      </c>
      <c r="U14" s="201">
        <v>2701.0639999999994</v>
      </c>
    </row>
    <row r="15" spans="1:21" s="111" customFormat="1" ht="38.25" customHeight="1" x14ac:dyDescent="0.4">
      <c r="A15" s="336" t="s">
        <v>86</v>
      </c>
      <c r="B15" s="337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467.11099999999999</v>
      </c>
      <c r="J15" s="202">
        <v>0.69</v>
      </c>
      <c r="K15" s="202">
        <v>12.597</v>
      </c>
      <c r="L15" s="202">
        <v>0</v>
      </c>
      <c r="M15" s="202">
        <v>0</v>
      </c>
      <c r="N15" s="202">
        <v>467.80099999999999</v>
      </c>
      <c r="O15" s="202">
        <v>729.98</v>
      </c>
      <c r="P15" s="202">
        <v>0.25</v>
      </c>
      <c r="Q15" s="202">
        <v>78.36</v>
      </c>
      <c r="R15" s="202">
        <v>0.25</v>
      </c>
      <c r="S15" s="202">
        <v>0.5</v>
      </c>
      <c r="T15" s="202">
        <v>729.98</v>
      </c>
      <c r="U15" s="202">
        <v>6304.4709999999977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1893.1819999999993</v>
      </c>
      <c r="D16" s="200">
        <v>2.11</v>
      </c>
      <c r="E16" s="200">
        <v>6.8360000000000003</v>
      </c>
      <c r="F16" s="200">
        <v>2.02</v>
      </c>
      <c r="G16" s="200">
        <v>31.560000000000002</v>
      </c>
      <c r="H16" s="200">
        <v>1893.2719999999993</v>
      </c>
      <c r="I16" s="200">
        <v>66.255000000000038</v>
      </c>
      <c r="J16" s="200">
        <v>0.13</v>
      </c>
      <c r="K16" s="200">
        <v>0.90600000000000003</v>
      </c>
      <c r="L16" s="200">
        <v>0</v>
      </c>
      <c r="M16" s="200">
        <v>0</v>
      </c>
      <c r="N16" s="200">
        <v>66.385000000000034</v>
      </c>
      <c r="O16" s="201">
        <v>89.34899999999999</v>
      </c>
      <c r="P16" s="200">
        <v>0.66</v>
      </c>
      <c r="Q16" s="200">
        <v>13.3</v>
      </c>
      <c r="R16" s="200">
        <v>0</v>
      </c>
      <c r="S16" s="200">
        <v>0</v>
      </c>
      <c r="T16" s="201">
        <v>90.008999999999986</v>
      </c>
      <c r="U16" s="201">
        <v>2049.6659999999993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19.426999999999996</v>
      </c>
      <c r="J17" s="200">
        <v>0.02</v>
      </c>
      <c r="K17" s="200">
        <v>1.1900000000000002</v>
      </c>
      <c r="L17" s="200">
        <v>0</v>
      </c>
      <c r="M17" s="200">
        <v>4.09</v>
      </c>
      <c r="N17" s="200">
        <v>19.446999999999996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1084.4719999999998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828.31499999999937</v>
      </c>
      <c r="D18" s="200">
        <v>0.3</v>
      </c>
      <c r="E18" s="200">
        <v>1.4100000000000001</v>
      </c>
      <c r="F18" s="200">
        <v>0</v>
      </c>
      <c r="G18" s="200">
        <v>0</v>
      </c>
      <c r="H18" s="200">
        <v>828.61499999999933</v>
      </c>
      <c r="I18" s="200">
        <v>36.144999999999989</v>
      </c>
      <c r="J18" s="200">
        <v>0</v>
      </c>
      <c r="K18" s="200">
        <v>0.11</v>
      </c>
      <c r="L18" s="200">
        <v>0</v>
      </c>
      <c r="M18" s="200">
        <v>0</v>
      </c>
      <c r="N18" s="200">
        <v>36.144999999999989</v>
      </c>
      <c r="O18" s="201">
        <v>62.698000000000008</v>
      </c>
      <c r="P18" s="200">
        <v>0.1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v>927.55799999999931</v>
      </c>
    </row>
    <row r="19" spans="1:21" s="111" customFormat="1" ht="38.25" customHeight="1" x14ac:dyDescent="0.4">
      <c r="A19" s="336" t="s">
        <v>89</v>
      </c>
      <c r="B19" s="337"/>
      <c r="C19" s="202">
        <v>3378.5509999999986</v>
      </c>
      <c r="D19" s="202">
        <v>2.4099999999999997</v>
      </c>
      <c r="E19" s="202">
        <v>8.2460000000000004</v>
      </c>
      <c r="F19" s="202">
        <v>2.02</v>
      </c>
      <c r="G19" s="202">
        <v>108.62</v>
      </c>
      <c r="H19" s="202">
        <v>3378.9409999999984</v>
      </c>
      <c r="I19" s="202">
        <v>121.82700000000003</v>
      </c>
      <c r="J19" s="202">
        <v>0.15</v>
      </c>
      <c r="K19" s="202">
        <v>2.206</v>
      </c>
      <c r="L19" s="202">
        <v>0</v>
      </c>
      <c r="M19" s="202">
        <v>4.09</v>
      </c>
      <c r="N19" s="202">
        <v>121.977</v>
      </c>
      <c r="O19" s="202">
        <v>560.01800000000003</v>
      </c>
      <c r="P19" s="202">
        <v>0.76</v>
      </c>
      <c r="Q19" s="202">
        <v>65.580000000000013</v>
      </c>
      <c r="R19" s="202">
        <v>0</v>
      </c>
      <c r="S19" s="202">
        <v>0</v>
      </c>
      <c r="T19" s="202">
        <v>560.77800000000002</v>
      </c>
      <c r="U19" s="202">
        <v>4061.6959999999981</v>
      </c>
    </row>
    <row r="20" spans="1:21" ht="38.25" customHeight="1" x14ac:dyDescent="0.45">
      <c r="A20" s="171">
        <v>8</v>
      </c>
      <c r="B20" s="172" t="s">
        <v>91</v>
      </c>
      <c r="C20" s="200">
        <v>1355.6349999999995</v>
      </c>
      <c r="D20" s="200">
        <v>0.37</v>
      </c>
      <c r="E20" s="200">
        <v>3.3650000000000002</v>
      </c>
      <c r="F20" s="200">
        <v>0</v>
      </c>
      <c r="G20" s="200">
        <v>56</v>
      </c>
      <c r="H20" s="200">
        <v>1356.0049999999994</v>
      </c>
      <c r="I20" s="200">
        <v>145.46099999999998</v>
      </c>
      <c r="J20" s="200">
        <v>2.5000000000000001E-2</v>
      </c>
      <c r="K20" s="200">
        <v>0.79100000000000004</v>
      </c>
      <c r="L20" s="200">
        <v>0</v>
      </c>
      <c r="M20" s="200">
        <v>0</v>
      </c>
      <c r="N20" s="200">
        <v>145.48599999999999</v>
      </c>
      <c r="O20" s="201">
        <v>340.87099999999992</v>
      </c>
      <c r="P20" s="200">
        <v>0.3</v>
      </c>
      <c r="Q20" s="200">
        <v>56.446999999999996</v>
      </c>
      <c r="R20" s="200">
        <v>0</v>
      </c>
      <c r="S20" s="200">
        <v>0</v>
      </c>
      <c r="T20" s="201">
        <v>341.17099999999994</v>
      </c>
      <c r="U20" s="201">
        <v>1842.6619999999994</v>
      </c>
    </row>
    <row r="21" spans="1:21" ht="38.25" customHeight="1" x14ac:dyDescent="0.45">
      <c r="A21" s="171">
        <v>9</v>
      </c>
      <c r="B21" s="172" t="s">
        <v>90</v>
      </c>
      <c r="C21" s="200">
        <v>859.36999999999989</v>
      </c>
      <c r="D21" s="200">
        <v>0</v>
      </c>
      <c r="E21" s="200">
        <v>0.05</v>
      </c>
      <c r="F21" s="200">
        <v>0</v>
      </c>
      <c r="G21" s="200">
        <v>39.299999999999997</v>
      </c>
      <c r="H21" s="200">
        <v>859.36999999999989</v>
      </c>
      <c r="I21" s="200">
        <v>46.603000000000009</v>
      </c>
      <c r="J21" s="200">
        <v>19.5</v>
      </c>
      <c r="K21" s="200">
        <v>19.739999999999998</v>
      </c>
      <c r="L21" s="200">
        <v>0</v>
      </c>
      <c r="M21" s="200">
        <v>0</v>
      </c>
      <c r="N21" s="200">
        <v>66.103000000000009</v>
      </c>
      <c r="O21" s="201">
        <v>191.23000000000002</v>
      </c>
      <c r="P21" s="200">
        <v>32.74</v>
      </c>
      <c r="Q21" s="200">
        <v>72.039999999999992</v>
      </c>
      <c r="R21" s="200">
        <v>0</v>
      </c>
      <c r="S21" s="200">
        <v>0</v>
      </c>
      <c r="T21" s="201">
        <v>223.97000000000003</v>
      </c>
      <c r="U21" s="201">
        <v>1149.443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16.040000000000006</v>
      </c>
      <c r="J22" s="200">
        <v>0.03</v>
      </c>
      <c r="K22" s="200">
        <v>1.6900000000000002</v>
      </c>
      <c r="L22" s="200">
        <v>0</v>
      </c>
      <c r="M22" s="200">
        <v>12.74</v>
      </c>
      <c r="N22" s="200">
        <v>16.070000000000007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931.77999999999975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1169.712</v>
      </c>
      <c r="D23" s="200">
        <v>3</v>
      </c>
      <c r="E23" s="200">
        <v>15.625999999999999</v>
      </c>
      <c r="F23" s="200">
        <v>0</v>
      </c>
      <c r="G23" s="200">
        <v>0</v>
      </c>
      <c r="H23" s="200">
        <v>1172.712</v>
      </c>
      <c r="I23" s="200">
        <v>10.593999999999998</v>
      </c>
      <c r="J23" s="200">
        <v>0.37</v>
      </c>
      <c r="K23" s="200">
        <v>0.79400000000000004</v>
      </c>
      <c r="L23" s="200">
        <v>0</v>
      </c>
      <c r="M23" s="200">
        <v>0</v>
      </c>
      <c r="N23" s="200">
        <v>10.963999999999997</v>
      </c>
      <c r="O23" s="201">
        <v>155.245</v>
      </c>
      <c r="P23" s="200">
        <v>0.06</v>
      </c>
      <c r="Q23" s="200">
        <v>99.725000000000009</v>
      </c>
      <c r="R23" s="200">
        <v>0</v>
      </c>
      <c r="S23" s="200">
        <v>89.99</v>
      </c>
      <c r="T23" s="201">
        <v>155.30500000000001</v>
      </c>
      <c r="U23" s="201">
        <v>1338.981</v>
      </c>
    </row>
    <row r="24" spans="1:21" s="111" customFormat="1" ht="38.25" customHeight="1" x14ac:dyDescent="0.4">
      <c r="A24" s="340" t="s">
        <v>94</v>
      </c>
      <c r="B24" s="340"/>
      <c r="C24" s="202">
        <v>3714.5669999999991</v>
      </c>
      <c r="D24" s="202">
        <v>3.37</v>
      </c>
      <c r="E24" s="202">
        <v>19.041</v>
      </c>
      <c r="F24" s="202">
        <v>0</v>
      </c>
      <c r="G24" s="202">
        <v>365.01</v>
      </c>
      <c r="H24" s="202">
        <v>3717.936999999999</v>
      </c>
      <c r="I24" s="202">
        <v>218.69799999999998</v>
      </c>
      <c r="J24" s="202">
        <v>19.925000000000001</v>
      </c>
      <c r="K24" s="202">
        <v>23.015000000000001</v>
      </c>
      <c r="L24" s="202">
        <v>0</v>
      </c>
      <c r="M24" s="202">
        <v>12.74</v>
      </c>
      <c r="N24" s="202">
        <v>238.62299999999999</v>
      </c>
      <c r="O24" s="202">
        <v>1273.2059999999997</v>
      </c>
      <c r="P24" s="202">
        <v>33.1</v>
      </c>
      <c r="Q24" s="202">
        <v>528.78200000000004</v>
      </c>
      <c r="R24" s="202">
        <v>0</v>
      </c>
      <c r="S24" s="202">
        <v>95.71</v>
      </c>
      <c r="T24" s="202">
        <v>1306.3059999999998</v>
      </c>
      <c r="U24" s="202">
        <v>5262.8659999999991</v>
      </c>
    </row>
    <row r="25" spans="1:21" s="145" customFormat="1" ht="38.25" customHeight="1" x14ac:dyDescent="0.4">
      <c r="A25" s="336" t="s">
        <v>95</v>
      </c>
      <c r="B25" s="337"/>
      <c r="C25" s="202">
        <v>15794.712999999998</v>
      </c>
      <c r="D25" s="202">
        <v>5.7799999999999994</v>
      </c>
      <c r="E25" s="202">
        <v>27.436999999999998</v>
      </c>
      <c r="F25" s="202">
        <v>14.02</v>
      </c>
      <c r="G25" s="202">
        <v>576.54</v>
      </c>
      <c r="H25" s="202">
        <v>15786.472999999996</v>
      </c>
      <c r="I25" s="202">
        <v>1463.1759999999999</v>
      </c>
      <c r="J25" s="202">
        <v>21.919</v>
      </c>
      <c r="K25" s="202">
        <v>55.073</v>
      </c>
      <c r="L25" s="202">
        <v>0</v>
      </c>
      <c r="M25" s="202">
        <v>16.829999999999998</v>
      </c>
      <c r="N25" s="202">
        <v>1485.0950000000003</v>
      </c>
      <c r="O25" s="202">
        <v>3463.7039999999997</v>
      </c>
      <c r="P25" s="202">
        <v>34.159999999999997</v>
      </c>
      <c r="Q25" s="202">
        <v>672.88200000000006</v>
      </c>
      <c r="R25" s="202">
        <v>23.25</v>
      </c>
      <c r="S25" s="202">
        <v>142.20999999999998</v>
      </c>
      <c r="T25" s="202">
        <v>3474.614</v>
      </c>
      <c r="U25" s="202">
        <v>20746.181999999997</v>
      </c>
    </row>
    <row r="26" spans="1:21" ht="38.25" customHeight="1" x14ac:dyDescent="0.45">
      <c r="A26" s="171">
        <v>15</v>
      </c>
      <c r="B26" s="172" t="s">
        <v>96</v>
      </c>
      <c r="C26" s="200">
        <v>11615.732</v>
      </c>
      <c r="D26" s="200">
        <v>11.2</v>
      </c>
      <c r="E26" s="200">
        <v>54.344999999999999</v>
      </c>
      <c r="F26" s="200">
        <v>0</v>
      </c>
      <c r="G26" s="200">
        <v>0</v>
      </c>
      <c r="H26" s="200">
        <v>11626.932000000001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11684.492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10195.506999999992</v>
      </c>
      <c r="D27" s="200">
        <v>12.39</v>
      </c>
      <c r="E27" s="200">
        <v>65.039999999999992</v>
      </c>
      <c r="F27" s="200">
        <v>0</v>
      </c>
      <c r="G27" s="200">
        <v>0</v>
      </c>
      <c r="H27" s="200">
        <v>10207.896999999992</v>
      </c>
      <c r="I27" s="200">
        <v>332.685</v>
      </c>
      <c r="J27" s="200">
        <v>4.12</v>
      </c>
      <c r="K27" s="200">
        <v>7.25</v>
      </c>
      <c r="L27" s="200">
        <v>0</v>
      </c>
      <c r="M27" s="200">
        <v>0</v>
      </c>
      <c r="N27" s="200">
        <v>336.80500000000001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10619.661999999991</v>
      </c>
    </row>
    <row r="28" spans="1:21" s="111" customFormat="1" ht="38.25" customHeight="1" x14ac:dyDescent="0.4">
      <c r="A28" s="340" t="s">
        <v>98</v>
      </c>
      <c r="B28" s="340"/>
      <c r="C28" s="202">
        <v>21811.238999999994</v>
      </c>
      <c r="D28" s="202">
        <v>23.59</v>
      </c>
      <c r="E28" s="202">
        <v>119.38499999999999</v>
      </c>
      <c r="F28" s="202">
        <v>0</v>
      </c>
      <c r="G28" s="202">
        <v>0</v>
      </c>
      <c r="H28" s="202">
        <v>21834.828999999991</v>
      </c>
      <c r="I28" s="202">
        <v>332.685</v>
      </c>
      <c r="J28" s="202">
        <v>4.12</v>
      </c>
      <c r="K28" s="202">
        <v>7.25</v>
      </c>
      <c r="L28" s="202">
        <v>0</v>
      </c>
      <c r="M28" s="202">
        <v>0</v>
      </c>
      <c r="N28" s="202">
        <v>336.80500000000001</v>
      </c>
      <c r="O28" s="202">
        <v>132.52000000000001</v>
      </c>
      <c r="P28" s="202">
        <v>0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22304.153999999991</v>
      </c>
    </row>
    <row r="29" spans="1:21" ht="38.25" customHeight="1" x14ac:dyDescent="0.45">
      <c r="A29" s="171">
        <v>17</v>
      </c>
      <c r="B29" s="172" t="s">
        <v>99</v>
      </c>
      <c r="C29" s="200">
        <v>6994.4170000000004</v>
      </c>
      <c r="D29" s="200">
        <v>6.5259999999999998</v>
      </c>
      <c r="E29" s="200">
        <v>29.855999999999998</v>
      </c>
      <c r="F29" s="200">
        <v>0</v>
      </c>
      <c r="G29" s="200">
        <v>0</v>
      </c>
      <c r="H29" s="200">
        <v>7000.9430000000002</v>
      </c>
      <c r="I29" s="200">
        <v>40.49</v>
      </c>
      <c r="J29" s="200">
        <v>0</v>
      </c>
      <c r="K29" s="200">
        <v>36.92</v>
      </c>
      <c r="L29" s="200">
        <v>0</v>
      </c>
      <c r="M29" s="200">
        <v>0</v>
      </c>
      <c r="N29" s="200">
        <v>40.49</v>
      </c>
      <c r="O29" s="201">
        <v>135.18</v>
      </c>
      <c r="P29" s="200">
        <v>0</v>
      </c>
      <c r="Q29" s="200">
        <v>87.38</v>
      </c>
      <c r="R29" s="200">
        <v>0</v>
      </c>
      <c r="S29" s="200">
        <v>0</v>
      </c>
      <c r="T29" s="201">
        <v>135.18</v>
      </c>
      <c r="U29" s="201">
        <v>7176.6130000000003</v>
      </c>
    </row>
    <row r="30" spans="1:21" ht="38.25" customHeight="1" x14ac:dyDescent="0.45">
      <c r="A30" s="171">
        <v>18</v>
      </c>
      <c r="B30" s="172" t="s">
        <v>100</v>
      </c>
      <c r="C30" s="200">
        <v>521.74399999999991</v>
      </c>
      <c r="D30" s="200">
        <v>8.9550000000000001</v>
      </c>
      <c r="E30" s="200">
        <v>55.364999999999995</v>
      </c>
      <c r="F30" s="200">
        <v>0</v>
      </c>
      <c r="G30" s="200">
        <v>0</v>
      </c>
      <c r="H30" s="200">
        <v>530.69899999999996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530.91899999999998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5478.6149999999998</v>
      </c>
      <c r="D31" s="200">
        <v>5.7480000000000002</v>
      </c>
      <c r="E31" s="200">
        <v>14.608000000000001</v>
      </c>
      <c r="F31" s="200">
        <v>0</v>
      </c>
      <c r="G31" s="200">
        <v>0</v>
      </c>
      <c r="H31" s="200">
        <v>5484.3629999999994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5644.8529999999992</v>
      </c>
    </row>
    <row r="32" spans="1:21" ht="38.25" customHeight="1" x14ac:dyDescent="0.45">
      <c r="A32" s="171">
        <v>20</v>
      </c>
      <c r="B32" s="172" t="s">
        <v>102</v>
      </c>
      <c r="C32" s="200">
        <v>4521.3380000000006</v>
      </c>
      <c r="D32" s="200">
        <v>5.3170000000000002</v>
      </c>
      <c r="E32" s="200">
        <v>47.917000000000002</v>
      </c>
      <c r="F32" s="200">
        <v>0</v>
      </c>
      <c r="G32" s="200">
        <v>0</v>
      </c>
      <c r="H32" s="200">
        <v>4526.6550000000007</v>
      </c>
      <c r="I32" s="200">
        <v>64.550000000000011</v>
      </c>
      <c r="J32" s="200">
        <v>0.23</v>
      </c>
      <c r="K32" s="200">
        <v>6.92</v>
      </c>
      <c r="L32" s="200">
        <v>0</v>
      </c>
      <c r="M32" s="200">
        <v>0</v>
      </c>
      <c r="N32" s="200">
        <v>64.780000000000015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4862.4850000000006</v>
      </c>
    </row>
    <row r="33" spans="1:21" s="111" customFormat="1" ht="38.25" customHeight="1" x14ac:dyDescent="0.4">
      <c r="A33" s="340" t="s">
        <v>99</v>
      </c>
      <c r="B33" s="340"/>
      <c r="C33" s="202">
        <v>17516.114000000001</v>
      </c>
      <c r="D33" s="202">
        <v>26.545999999999999</v>
      </c>
      <c r="E33" s="202">
        <v>147.74599999999998</v>
      </c>
      <c r="F33" s="202">
        <v>0</v>
      </c>
      <c r="G33" s="202">
        <v>0</v>
      </c>
      <c r="H33" s="202">
        <v>17542.66</v>
      </c>
      <c r="I33" s="202">
        <v>137.05000000000001</v>
      </c>
      <c r="J33" s="202">
        <v>0.23</v>
      </c>
      <c r="K33" s="202">
        <v>43.84</v>
      </c>
      <c r="L33" s="202">
        <v>0</v>
      </c>
      <c r="M33" s="202">
        <v>0</v>
      </c>
      <c r="N33" s="202">
        <v>137.28000000000003</v>
      </c>
      <c r="O33" s="202">
        <v>534.92999999999995</v>
      </c>
      <c r="P33" s="202">
        <v>0</v>
      </c>
      <c r="Q33" s="202">
        <v>172.07</v>
      </c>
      <c r="R33" s="202">
        <v>0</v>
      </c>
      <c r="S33" s="202">
        <v>0</v>
      </c>
      <c r="T33" s="202">
        <v>534.92999999999995</v>
      </c>
      <c r="U33" s="202">
        <v>18214.87</v>
      </c>
    </row>
    <row r="34" spans="1:21" ht="38.25" customHeight="1" x14ac:dyDescent="0.45">
      <c r="A34" s="171">
        <v>21</v>
      </c>
      <c r="B34" s="172" t="s">
        <v>103</v>
      </c>
      <c r="C34" s="200">
        <v>5827.0800000000008</v>
      </c>
      <c r="D34" s="200">
        <v>4.38</v>
      </c>
      <c r="E34" s="200">
        <v>30.029999999999998</v>
      </c>
      <c r="F34" s="200">
        <v>0</v>
      </c>
      <c r="G34" s="200">
        <v>0</v>
      </c>
      <c r="H34" s="200">
        <v>5831.4600000000009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5831.4600000000009</v>
      </c>
    </row>
    <row r="35" spans="1:21" ht="38.25" customHeight="1" x14ac:dyDescent="0.45">
      <c r="A35" s="171">
        <v>22</v>
      </c>
      <c r="B35" s="172" t="s">
        <v>104</v>
      </c>
      <c r="C35" s="200">
        <v>4533.2849999999999</v>
      </c>
      <c r="D35" s="200">
        <v>2.89</v>
      </c>
      <c r="E35" s="200">
        <v>27.74</v>
      </c>
      <c r="F35" s="200">
        <v>0</v>
      </c>
      <c r="G35" s="200">
        <v>0</v>
      </c>
      <c r="H35" s="200">
        <v>4536.1750000000002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4552.7050000000008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0</v>
      </c>
      <c r="E36" s="200">
        <v>4.6700000000000008</v>
      </c>
      <c r="F36" s="200">
        <v>0</v>
      </c>
      <c r="G36" s="200">
        <v>0</v>
      </c>
      <c r="H36" s="200">
        <v>5703.1399999999985</v>
      </c>
      <c r="I36" s="200">
        <v>7.18</v>
      </c>
      <c r="J36" s="200">
        <v>0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5710.3199999999988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6980.4499999999989</v>
      </c>
      <c r="D37" s="200">
        <v>1.78</v>
      </c>
      <c r="E37" s="200">
        <v>5.73</v>
      </c>
      <c r="F37" s="200">
        <v>0</v>
      </c>
      <c r="G37" s="200">
        <v>0</v>
      </c>
      <c r="H37" s="200">
        <v>6982.2299999999987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0.51</v>
      </c>
      <c r="P37" s="200">
        <v>0.17</v>
      </c>
      <c r="Q37" s="200">
        <v>0.68</v>
      </c>
      <c r="R37" s="200">
        <v>0</v>
      </c>
      <c r="S37" s="200">
        <v>0</v>
      </c>
      <c r="T37" s="201">
        <v>0.68</v>
      </c>
      <c r="U37" s="201">
        <v>6982.9099999999989</v>
      </c>
    </row>
    <row r="38" spans="1:21" s="111" customFormat="1" ht="38.25" customHeight="1" x14ac:dyDescent="0.4">
      <c r="A38" s="340" t="s">
        <v>107</v>
      </c>
      <c r="B38" s="340"/>
      <c r="C38" s="202">
        <v>23043.955000000002</v>
      </c>
      <c r="D38" s="202">
        <v>9.0499999999999989</v>
      </c>
      <c r="E38" s="202">
        <v>68.17</v>
      </c>
      <c r="F38" s="202">
        <v>0</v>
      </c>
      <c r="G38" s="202">
        <v>0</v>
      </c>
      <c r="H38" s="202">
        <v>23053.005000000001</v>
      </c>
      <c r="I38" s="202">
        <v>7.2799999999999994</v>
      </c>
      <c r="J38" s="202">
        <v>0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16.940000000000001</v>
      </c>
      <c r="P38" s="202">
        <v>0.17</v>
      </c>
      <c r="Q38" s="202">
        <v>0.68</v>
      </c>
      <c r="R38" s="202">
        <v>0</v>
      </c>
      <c r="S38" s="202">
        <v>0</v>
      </c>
      <c r="T38" s="202">
        <v>17.11</v>
      </c>
      <c r="U38" s="202">
        <v>23077.395</v>
      </c>
    </row>
    <row r="39" spans="1:21" s="145" customFormat="1" ht="38.25" customHeight="1" x14ac:dyDescent="0.4">
      <c r="A39" s="340" t="s">
        <v>108</v>
      </c>
      <c r="B39" s="340"/>
      <c r="C39" s="202">
        <v>62371.307999999997</v>
      </c>
      <c r="D39" s="202">
        <v>59.185999999999993</v>
      </c>
      <c r="E39" s="202">
        <v>335.30099999999999</v>
      </c>
      <c r="F39" s="202">
        <v>0</v>
      </c>
      <c r="G39" s="202">
        <v>0</v>
      </c>
      <c r="H39" s="202">
        <v>62430.493999999992</v>
      </c>
      <c r="I39" s="202">
        <v>477.01499999999999</v>
      </c>
      <c r="J39" s="202">
        <v>4.3500000000000005</v>
      </c>
      <c r="K39" s="202">
        <v>52.040000000000006</v>
      </c>
      <c r="L39" s="202">
        <v>0</v>
      </c>
      <c r="M39" s="202">
        <v>0</v>
      </c>
      <c r="N39" s="202">
        <v>481.36500000000001</v>
      </c>
      <c r="O39" s="202">
        <v>684.39</v>
      </c>
      <c r="P39" s="202">
        <v>0.17</v>
      </c>
      <c r="Q39" s="202">
        <v>230.31</v>
      </c>
      <c r="R39" s="202">
        <v>0</v>
      </c>
      <c r="S39" s="202">
        <v>0</v>
      </c>
      <c r="T39" s="202">
        <v>684.56</v>
      </c>
      <c r="U39" s="202">
        <v>63596.418999999994</v>
      </c>
    </row>
    <row r="40" spans="1:21" ht="38.25" customHeight="1" x14ac:dyDescent="0.45">
      <c r="A40" s="171">
        <v>25</v>
      </c>
      <c r="B40" s="172" t="s">
        <v>109</v>
      </c>
      <c r="C40" s="200">
        <v>15003.208000000002</v>
      </c>
      <c r="D40" s="200">
        <v>11.8</v>
      </c>
      <c r="E40" s="200">
        <v>60.503</v>
      </c>
      <c r="F40" s="200">
        <v>0</v>
      </c>
      <c r="G40" s="200">
        <v>0</v>
      </c>
      <c r="H40" s="200">
        <v>15015.008000000002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15015.008000000002</v>
      </c>
    </row>
    <row r="41" spans="1:21" ht="38.25" customHeight="1" x14ac:dyDescent="0.45">
      <c r="A41" s="171">
        <v>26</v>
      </c>
      <c r="B41" s="172" t="s">
        <v>110</v>
      </c>
      <c r="C41" s="200">
        <v>9704.1409999999923</v>
      </c>
      <c r="D41" s="200">
        <v>118.84</v>
      </c>
      <c r="E41" s="200">
        <v>173.77</v>
      </c>
      <c r="F41" s="200">
        <v>0</v>
      </c>
      <c r="G41" s="200">
        <v>0</v>
      </c>
      <c r="H41" s="200">
        <v>9822.9809999999925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9822.9809999999925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23575.944</v>
      </c>
      <c r="D42" s="200">
        <v>5.5350000000000001</v>
      </c>
      <c r="E42" s="200">
        <v>71.570999999999998</v>
      </c>
      <c r="F42" s="200">
        <v>0</v>
      </c>
      <c r="G42" s="200">
        <v>0</v>
      </c>
      <c r="H42" s="200">
        <v>23581.478999999999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23581.478999999999</v>
      </c>
    </row>
    <row r="43" spans="1:21" ht="38.25" customHeight="1" x14ac:dyDescent="0.45">
      <c r="A43" s="171">
        <v>28</v>
      </c>
      <c r="B43" s="172" t="s">
        <v>112</v>
      </c>
      <c r="C43" s="200">
        <v>403.27300000000008</v>
      </c>
      <c r="D43" s="200">
        <v>9.65</v>
      </c>
      <c r="E43" s="200">
        <v>61.355000000000004</v>
      </c>
      <c r="F43" s="200">
        <v>0</v>
      </c>
      <c r="G43" s="200">
        <v>0</v>
      </c>
      <c r="H43" s="200">
        <v>412.92300000000006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412.92300000000006</v>
      </c>
    </row>
    <row r="44" spans="1:21" s="111" customFormat="1" ht="38.25" customHeight="1" x14ac:dyDescent="0.4">
      <c r="A44" s="340" t="s">
        <v>109</v>
      </c>
      <c r="B44" s="340"/>
      <c r="C44" s="202">
        <v>48686.565999999992</v>
      </c>
      <c r="D44" s="202">
        <v>145.82500000000002</v>
      </c>
      <c r="E44" s="202">
        <v>367.19900000000007</v>
      </c>
      <c r="F44" s="202">
        <v>0</v>
      </c>
      <c r="G44" s="202">
        <v>0</v>
      </c>
      <c r="H44" s="202">
        <v>48832.390999999996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48832.390999999996</v>
      </c>
    </row>
    <row r="45" spans="1:21" ht="38.25" customHeight="1" x14ac:dyDescent="0.45">
      <c r="A45" s="171">
        <v>29</v>
      </c>
      <c r="B45" s="172" t="s">
        <v>113</v>
      </c>
      <c r="C45" s="200">
        <v>14241.08</v>
      </c>
      <c r="D45" s="200">
        <v>1.56</v>
      </c>
      <c r="E45" s="200">
        <v>15.71</v>
      </c>
      <c r="F45" s="200">
        <v>0</v>
      </c>
      <c r="G45" s="200">
        <v>0</v>
      </c>
      <c r="H45" s="200">
        <v>14242.64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14243.15</v>
      </c>
    </row>
    <row r="46" spans="1:21" ht="38.25" customHeight="1" x14ac:dyDescent="0.45">
      <c r="A46" s="171">
        <v>30</v>
      </c>
      <c r="B46" s="172" t="s">
        <v>114</v>
      </c>
      <c r="C46" s="200">
        <v>7219.0900000000011</v>
      </c>
      <c r="D46" s="200">
        <v>4.51</v>
      </c>
      <c r="E46" s="200">
        <v>55.87</v>
      </c>
      <c r="F46" s="200">
        <v>0</v>
      </c>
      <c r="G46" s="200">
        <v>0</v>
      </c>
      <c r="H46" s="200">
        <v>7223.6000000000013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7223.8400000000011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12251.440000000004</v>
      </c>
      <c r="D47" s="200">
        <v>3.96</v>
      </c>
      <c r="E47" s="200">
        <v>14.86</v>
      </c>
      <c r="F47" s="200">
        <v>0</v>
      </c>
      <c r="G47" s="200">
        <v>0</v>
      </c>
      <c r="H47" s="200">
        <v>12255.400000000003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12307.290000000003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11101.452000000007</v>
      </c>
      <c r="D48" s="200">
        <v>6.15</v>
      </c>
      <c r="E48" s="200">
        <v>21.684999999999999</v>
      </c>
      <c r="F48" s="200">
        <v>0</v>
      </c>
      <c r="G48" s="200">
        <v>0</v>
      </c>
      <c r="H48" s="200">
        <v>11107.602000000006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11113.802000000007</v>
      </c>
    </row>
    <row r="49" spans="1:21" s="111" customFormat="1" ht="38.25" customHeight="1" x14ac:dyDescent="0.4">
      <c r="A49" s="340" t="s">
        <v>117</v>
      </c>
      <c r="B49" s="340"/>
      <c r="C49" s="202">
        <v>44813.062000000013</v>
      </c>
      <c r="D49" s="202">
        <v>16.18</v>
      </c>
      <c r="E49" s="202">
        <v>108.125</v>
      </c>
      <c r="F49" s="202">
        <v>0</v>
      </c>
      <c r="G49" s="202">
        <v>0</v>
      </c>
      <c r="H49" s="202">
        <v>44829.242000000013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44888.082000000009</v>
      </c>
    </row>
    <row r="50" spans="1:21" s="145" customFormat="1" ht="38.25" customHeight="1" x14ac:dyDescent="0.4">
      <c r="A50" s="340" t="s">
        <v>118</v>
      </c>
      <c r="B50" s="340"/>
      <c r="C50" s="202">
        <v>93499.627999999997</v>
      </c>
      <c r="D50" s="202">
        <v>162.00500000000002</v>
      </c>
      <c r="E50" s="202">
        <v>475.32400000000007</v>
      </c>
      <c r="F50" s="202">
        <v>0</v>
      </c>
      <c r="G50" s="202">
        <v>0</v>
      </c>
      <c r="H50" s="202">
        <v>93661.633000000002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93720.472999999998</v>
      </c>
    </row>
    <row r="51" spans="1:21" s="146" customFormat="1" ht="38.25" customHeight="1" x14ac:dyDescent="0.4">
      <c r="A51" s="340" t="s">
        <v>119</v>
      </c>
      <c r="B51" s="340"/>
      <c r="C51" s="202">
        <v>171665.64899999998</v>
      </c>
      <c r="D51" s="202">
        <v>226.97100000000003</v>
      </c>
      <c r="E51" s="202">
        <v>838.06200000000001</v>
      </c>
      <c r="F51" s="202">
        <v>14.02</v>
      </c>
      <c r="G51" s="202">
        <v>576.54</v>
      </c>
      <c r="H51" s="202">
        <v>171878.59999999998</v>
      </c>
      <c r="I51" s="202">
        <v>1952.481</v>
      </c>
      <c r="J51" s="202">
        <v>26.269000000000002</v>
      </c>
      <c r="K51" s="202">
        <v>107.113</v>
      </c>
      <c r="L51" s="202">
        <v>0</v>
      </c>
      <c r="M51" s="202">
        <v>16.829999999999998</v>
      </c>
      <c r="N51" s="202">
        <v>1978.7500000000002</v>
      </c>
      <c r="O51" s="202">
        <v>4194.6439999999993</v>
      </c>
      <c r="P51" s="202">
        <v>34.33</v>
      </c>
      <c r="Q51" s="202">
        <v>903.19200000000001</v>
      </c>
      <c r="R51" s="202">
        <v>23.25</v>
      </c>
      <c r="S51" s="202">
        <v>142.20999999999998</v>
      </c>
      <c r="T51" s="202">
        <v>4205.7240000000002</v>
      </c>
      <c r="U51" s="202">
        <v>178063.07399999999</v>
      </c>
    </row>
    <row r="52" spans="1:21" s="111" customFormat="1" ht="19.5" customHeight="1" x14ac:dyDescent="0.4">
      <c r="A52" s="115"/>
      <c r="B52" s="217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</row>
    <row r="53" spans="1:21" s="115" customFormat="1" ht="24.75" hidden="1" customHeight="1" x14ac:dyDescent="0.4">
      <c r="B53" s="218"/>
      <c r="C53" s="309" t="s">
        <v>54</v>
      </c>
      <c r="D53" s="309"/>
      <c r="E53" s="309"/>
      <c r="F53" s="309"/>
      <c r="G53" s="309"/>
      <c r="H53" s="118"/>
      <c r="I53" s="209"/>
      <c r="J53" s="209">
        <f>D51+J51+P51-F51-L51-R51</f>
        <v>250.30000000000007</v>
      </c>
      <c r="K53" s="209"/>
      <c r="L53" s="209"/>
      <c r="M53" s="209"/>
      <c r="N53" s="209"/>
      <c r="R53" s="209"/>
      <c r="U53" s="209"/>
    </row>
    <row r="54" spans="1:21" s="115" customFormat="1" ht="30" hidden="1" customHeight="1" x14ac:dyDescent="0.35">
      <c r="B54" s="218"/>
      <c r="C54" s="309" t="s">
        <v>55</v>
      </c>
      <c r="D54" s="309"/>
      <c r="E54" s="309"/>
      <c r="F54" s="309"/>
      <c r="G54" s="309"/>
      <c r="H54" s="119"/>
      <c r="I54" s="209"/>
      <c r="J54" s="209">
        <f>E51+K51+Q51-G51-M51-S51</f>
        <v>1112.787</v>
      </c>
      <c r="K54" s="209"/>
      <c r="L54" s="209"/>
      <c r="M54" s="209"/>
      <c r="N54" s="209"/>
      <c r="R54" s="209"/>
      <c r="T54" s="209"/>
    </row>
    <row r="55" spans="1:21" ht="33" hidden="1" customHeight="1" x14ac:dyDescent="0.75">
      <c r="C55" s="309" t="s">
        <v>56</v>
      </c>
      <c r="D55" s="309"/>
      <c r="E55" s="309"/>
      <c r="F55" s="309"/>
      <c r="G55" s="309"/>
      <c r="H55" s="119"/>
      <c r="I55" s="121"/>
      <c r="J55" s="209">
        <f>H51+N51+T51</f>
        <v>178063.07399999996</v>
      </c>
      <c r="K55" s="119"/>
      <c r="L55" s="119"/>
      <c r="M55" s="142" t="e">
        <f>#REF!+'Sep-2021'!J53</f>
        <v>#REF!</v>
      </c>
      <c r="N55" s="119"/>
      <c r="P55" s="115"/>
      <c r="Q55" s="122"/>
      <c r="U55" s="122"/>
    </row>
    <row r="56" spans="1:21" ht="33" hidden="1" customHeight="1" x14ac:dyDescent="0.75">
      <c r="C56" s="120"/>
      <c r="D56" s="209"/>
      <c r="E56" s="209"/>
      <c r="F56" s="209"/>
      <c r="G56" s="209"/>
      <c r="H56" s="119"/>
      <c r="I56" s="121"/>
      <c r="J56" s="209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75">
      <c r="C57" s="120"/>
      <c r="D57" s="209"/>
      <c r="E57" s="209"/>
      <c r="F57" s="209"/>
      <c r="G57" s="209"/>
      <c r="H57" s="119"/>
      <c r="I57" s="121"/>
      <c r="J57" s="209"/>
      <c r="K57" s="119"/>
      <c r="L57" s="119"/>
      <c r="M57" s="142" t="e">
        <f>#REF!+'Sep-2021'!J53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14" t="s">
        <v>57</v>
      </c>
      <c r="C58" s="314"/>
      <c r="D58" s="314"/>
      <c r="E58" s="314"/>
      <c r="F58" s="314"/>
      <c r="G58" s="153"/>
      <c r="H58" s="154"/>
      <c r="I58" s="155"/>
      <c r="J58" s="315"/>
      <c r="K58" s="313"/>
      <c r="L58" s="313"/>
      <c r="M58" s="169" t="e">
        <f>#REF!+'Sep-2021'!J53</f>
        <v>#REF!</v>
      </c>
      <c r="N58" s="154"/>
      <c r="O58" s="154"/>
      <c r="P58" s="211"/>
      <c r="Q58" s="314" t="s">
        <v>58</v>
      </c>
      <c r="R58" s="314"/>
      <c r="S58" s="314"/>
      <c r="T58" s="314"/>
      <c r="U58" s="314"/>
    </row>
    <row r="59" spans="1:21" s="152" customFormat="1" ht="37.5" hidden="1" customHeight="1" x14ac:dyDescent="0.45">
      <c r="B59" s="314" t="s">
        <v>59</v>
      </c>
      <c r="C59" s="314"/>
      <c r="D59" s="314"/>
      <c r="E59" s="314"/>
      <c r="F59" s="314"/>
      <c r="G59" s="154"/>
      <c r="H59" s="153"/>
      <c r="I59" s="156"/>
      <c r="J59" s="157"/>
      <c r="K59" s="212"/>
      <c r="L59" s="157"/>
      <c r="M59" s="154"/>
      <c r="N59" s="153"/>
      <c r="O59" s="154"/>
      <c r="P59" s="211"/>
      <c r="Q59" s="314" t="s">
        <v>59</v>
      </c>
      <c r="R59" s="314"/>
      <c r="S59" s="314"/>
      <c r="T59" s="314"/>
      <c r="U59" s="314"/>
    </row>
    <row r="60" spans="1:21" s="152" customFormat="1" ht="37.5" hidden="1" customHeight="1" x14ac:dyDescent="0.9">
      <c r="B60" s="220"/>
      <c r="I60" s="158"/>
      <c r="J60" s="313" t="s">
        <v>61</v>
      </c>
      <c r="K60" s="313"/>
      <c r="L60" s="313"/>
      <c r="M60" s="159" t="e">
        <f>#REF!+'Sep-2021'!J53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9">
      <c r="B61" s="220"/>
      <c r="G61" s="162"/>
      <c r="H61" s="159" t="e">
        <f>#REF!+'Sep-2021'!J53</f>
        <v>#REF!</v>
      </c>
      <c r="I61" s="158"/>
      <c r="J61" s="313" t="s">
        <v>62</v>
      </c>
      <c r="K61" s="313"/>
      <c r="L61" s="313"/>
      <c r="M61" s="159" t="e">
        <f>#REF!+'Sep-2021'!J53</f>
        <v>#REF!</v>
      </c>
      <c r="P61" s="160"/>
      <c r="Q61" s="160"/>
      <c r="R61" s="160"/>
      <c r="S61" s="161"/>
      <c r="T61" s="160"/>
      <c r="U61" s="160"/>
    </row>
    <row r="62" spans="1:21" hidden="1" x14ac:dyDescent="0.75"/>
    <row r="63" spans="1:21" hidden="1" x14ac:dyDescent="0.75">
      <c r="H63" s="130"/>
      <c r="I63" s="131"/>
      <c r="J63" s="130"/>
    </row>
    <row r="64" spans="1:21" hidden="1" x14ac:dyDescent="0.75">
      <c r="H64" s="130"/>
      <c r="I64" s="131"/>
      <c r="J64" s="130"/>
    </row>
    <row r="65" spans="8:21" hidden="1" x14ac:dyDescent="0.75">
      <c r="H65" s="125">
        <f>'[2]nov 17'!J53+'[2]dec 17'!J51</f>
        <v>98988.2883</v>
      </c>
      <c r="I65" s="131"/>
      <c r="J65" s="130"/>
    </row>
    <row r="66" spans="8:21" x14ac:dyDescent="0.75">
      <c r="H66" s="130"/>
      <c r="I66" s="131"/>
      <c r="J66" s="130"/>
    </row>
    <row r="67" spans="8:21" x14ac:dyDescent="0.75">
      <c r="H67" s="130"/>
      <c r="I67" s="131"/>
      <c r="J67" s="130"/>
    </row>
    <row r="68" spans="8:21" x14ac:dyDescent="0.75">
      <c r="P68" s="107"/>
      <c r="Q68" s="107"/>
      <c r="R68" s="107"/>
      <c r="S68" s="108"/>
      <c r="T68" s="107"/>
      <c r="U68" s="107"/>
    </row>
    <row r="69" spans="8:21" x14ac:dyDescent="0.7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25</vt:i4>
      </vt:variant>
    </vt:vector>
  </HeadingPairs>
  <TitlesOfParts>
    <vt:vector size="60" baseType="lpstr">
      <vt:lpstr>march 2020</vt:lpstr>
      <vt:lpstr>Sheet1</vt:lpstr>
      <vt:lpstr>March-2021</vt:lpstr>
      <vt:lpstr>April-2021</vt:lpstr>
      <vt:lpstr>may-2021</vt:lpstr>
      <vt:lpstr>june-2021</vt:lpstr>
      <vt:lpstr>july-2021</vt:lpstr>
      <vt:lpstr>aug-2021</vt:lpstr>
      <vt:lpstr>Sep-2021</vt:lpstr>
      <vt:lpstr>Oct-2021</vt:lpstr>
      <vt:lpstr>Nov-2021</vt:lpstr>
      <vt:lpstr>dec-2021</vt:lpstr>
      <vt:lpstr>braz</vt:lpstr>
      <vt:lpstr>brc</vt:lpstr>
      <vt:lpstr>kolar</vt:lpstr>
      <vt:lpstr>ramanagr</vt:lpstr>
      <vt:lpstr>CIRCLE</vt:lpstr>
      <vt:lpstr>DIFF</vt:lpstr>
      <vt:lpstr>ht</vt:lpstr>
      <vt:lpstr>Jan-2022</vt:lpstr>
      <vt:lpstr>Feb-2022</vt:lpstr>
      <vt:lpstr>March-2022 </vt:lpstr>
      <vt:lpstr>April -2022  </vt:lpstr>
      <vt:lpstr>May-2022</vt:lpstr>
      <vt:lpstr>June-2022</vt:lpstr>
      <vt:lpstr>July-2022</vt:lpstr>
      <vt:lpstr>August-2022</vt:lpstr>
      <vt:lpstr>Sep-2022</vt:lpstr>
      <vt:lpstr>Oct-2022</vt:lpstr>
      <vt:lpstr>Nov-2022 </vt:lpstr>
      <vt:lpstr>Dec-2022</vt:lpstr>
      <vt:lpstr>Jan-23</vt:lpstr>
      <vt:lpstr>Feb-23</vt:lpstr>
      <vt:lpstr>Mar-23</vt:lpstr>
      <vt:lpstr>LT</vt:lpstr>
      <vt:lpstr>'April-2021'!Print_Area</vt:lpstr>
      <vt:lpstr>'aug-2021'!Print_Area</vt:lpstr>
      <vt:lpstr>'August-2022'!Print_Area</vt:lpstr>
      <vt:lpstr>braz!Print_Area</vt:lpstr>
      <vt:lpstr>brc!Print_Area</vt:lpstr>
      <vt:lpstr>CIRCLE!Print_Area</vt:lpstr>
      <vt:lpstr>'dec-2021'!Print_Area</vt:lpstr>
      <vt:lpstr>'Dec-2022'!Print_Area</vt:lpstr>
      <vt:lpstr>'Feb-23'!Print_Area</vt:lpstr>
      <vt:lpstr>'Jan-23'!Print_Area</vt:lpstr>
      <vt:lpstr>'july-2021'!Print_Area</vt:lpstr>
      <vt:lpstr>'July-2022'!Print_Area</vt:lpstr>
      <vt:lpstr>'june-2021'!Print_Area</vt:lpstr>
      <vt:lpstr>kolar!Print_Area</vt:lpstr>
      <vt:lpstr>'Mar-23'!Print_Area</vt:lpstr>
      <vt:lpstr>'march 2020'!Print_Area</vt:lpstr>
      <vt:lpstr>'March-2021'!Print_Area</vt:lpstr>
      <vt:lpstr>'may-2021'!Print_Area</vt:lpstr>
      <vt:lpstr>'Nov-2021'!Print_Area</vt:lpstr>
      <vt:lpstr>'Nov-2022 '!Print_Area</vt:lpstr>
      <vt:lpstr>'Oct-2021'!Print_Area</vt:lpstr>
      <vt:lpstr>'Oct-2022'!Print_Area</vt:lpstr>
      <vt:lpstr>ramanagr!Print_Area</vt:lpstr>
      <vt:lpstr>'Sep-2021'!Print_Area</vt:lpstr>
      <vt:lpstr>'Sep-2022'!Print_Area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2023-06-14T10:36:13Z</dcterms:modified>
</cp:coreProperties>
</file>