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1" activeTab="27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-2022 " sheetId="68" r:id="rId23"/>
    <sheet name="May-2022" sheetId="69" r:id="rId24"/>
    <sheet name="June-2022" sheetId="70" r:id="rId25"/>
    <sheet name="July-2022 " sheetId="71" r:id="rId26"/>
    <sheet name="August-2022 " sheetId="73" r:id="rId27"/>
    <sheet name="Sep-2022" sheetId="75" r:id="rId28"/>
    <sheet name="(HT)" sheetId="7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3">'April-2021'!$A$1:$U$62</definedName>
    <definedName name="_xlnm.Print_Area" localSheetId="7">'aug-2021'!$A$1:$U$62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'dec-2021'!$A$1:$U$62</definedName>
    <definedName name="_xlnm.Print_Area" localSheetId="6">'july-2021'!$A$1:$U$62</definedName>
    <definedName name="_xlnm.Print_Area" localSheetId="5">'June-2021'!$A$1:$U$62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10">'Nov-2021'!$A$1:$U$62</definedName>
    <definedName name="_xlnm.Print_Area" localSheetId="9">'Oct-2021'!$A$1:$U$62</definedName>
    <definedName name="_xlnm.Print_Area" localSheetId="15">ramanagr!$A$1:$U$11</definedName>
    <definedName name="_xlnm.Print_Area" localSheetId="8">'Sep-2021'!$A$1:$U$62</definedName>
  </definedNames>
  <calcPr calcId="144525"/>
</workbook>
</file>

<file path=xl/calcChain.xml><?xml version="1.0" encoding="utf-8"?>
<calcChain xmlns="http://schemas.openxmlformats.org/spreadsheetml/2006/main">
  <c r="H65" i="75" l="1"/>
  <c r="M61" i="75"/>
  <c r="H61" i="75"/>
  <c r="M60" i="75"/>
  <c r="M58" i="75"/>
  <c r="M57" i="75"/>
  <c r="M55" i="75"/>
  <c r="J55" i="75"/>
  <c r="J54" i="75"/>
  <c r="J53" i="75"/>
  <c r="H66" i="73" l="1"/>
  <c r="M62" i="73"/>
  <c r="H62" i="73"/>
  <c r="M61" i="73"/>
  <c r="M59" i="73"/>
  <c r="M58" i="73"/>
  <c r="M56" i="73"/>
  <c r="H66" i="71"/>
  <c r="M62" i="71"/>
  <c r="H62" i="71"/>
  <c r="M61" i="71"/>
  <c r="M59" i="71"/>
  <c r="M58" i="71"/>
  <c r="M56" i="71"/>
  <c r="R49" i="70" l="1"/>
  <c r="P49" i="70"/>
  <c r="P50" i="70" s="1"/>
  <c r="L49" i="70"/>
  <c r="J49" i="70"/>
  <c r="J50" i="70" s="1"/>
  <c r="F49" i="70"/>
  <c r="D49" i="70"/>
  <c r="D50" i="70" s="1"/>
  <c r="S48" i="70"/>
  <c r="Q48" i="70"/>
  <c r="O48" i="70"/>
  <c r="T48" i="70" s="1"/>
  <c r="M48" i="70"/>
  <c r="K48" i="70"/>
  <c r="I48" i="70"/>
  <c r="N48" i="70" s="1"/>
  <c r="G48" i="70"/>
  <c r="E48" i="70"/>
  <c r="C48" i="70"/>
  <c r="H48" i="70" s="1"/>
  <c r="S47" i="70"/>
  <c r="Q47" i="70"/>
  <c r="O47" i="70"/>
  <c r="T47" i="70" s="1"/>
  <c r="M47" i="70"/>
  <c r="K47" i="70"/>
  <c r="I47" i="70"/>
  <c r="N47" i="70" s="1"/>
  <c r="G47" i="70"/>
  <c r="E47" i="70"/>
  <c r="C47" i="70"/>
  <c r="S46" i="70"/>
  <c r="Q46" i="70"/>
  <c r="O46" i="70"/>
  <c r="T46" i="70" s="1"/>
  <c r="M46" i="70"/>
  <c r="K46" i="70"/>
  <c r="I46" i="70"/>
  <c r="N46" i="70" s="1"/>
  <c r="G46" i="70"/>
  <c r="E46" i="70"/>
  <c r="C46" i="70"/>
  <c r="H46" i="70" s="1"/>
  <c r="S45" i="70"/>
  <c r="Q45" i="70"/>
  <c r="O45" i="70"/>
  <c r="M45" i="70"/>
  <c r="K45" i="70"/>
  <c r="K49" i="70" s="1"/>
  <c r="I45" i="70"/>
  <c r="N45" i="70" s="1"/>
  <c r="G45" i="70"/>
  <c r="E45" i="70"/>
  <c r="C45" i="70"/>
  <c r="H45" i="70" s="1"/>
  <c r="R44" i="70"/>
  <c r="R50" i="70" s="1"/>
  <c r="P44" i="70"/>
  <c r="N44" i="70"/>
  <c r="L44" i="70"/>
  <c r="L50" i="70" s="1"/>
  <c r="J44" i="70"/>
  <c r="I44" i="70"/>
  <c r="F44" i="70"/>
  <c r="F50" i="70" s="1"/>
  <c r="D44" i="70"/>
  <c r="S43" i="70"/>
  <c r="Q43" i="70"/>
  <c r="O43" i="70"/>
  <c r="T43" i="70" s="1"/>
  <c r="N43" i="70"/>
  <c r="M43" i="70"/>
  <c r="K43" i="70"/>
  <c r="H43" i="70"/>
  <c r="G43" i="70"/>
  <c r="E43" i="70"/>
  <c r="C43" i="70"/>
  <c r="S42" i="70"/>
  <c r="Q42" i="70"/>
  <c r="O42" i="70"/>
  <c r="T42" i="70" s="1"/>
  <c r="N42" i="70"/>
  <c r="M42" i="70"/>
  <c r="K42" i="70"/>
  <c r="G42" i="70"/>
  <c r="E42" i="70"/>
  <c r="C42" i="70"/>
  <c r="H42" i="70" s="1"/>
  <c r="S41" i="70"/>
  <c r="S44" i="70" s="1"/>
  <c r="Q41" i="70"/>
  <c r="O41" i="70"/>
  <c r="T41" i="70" s="1"/>
  <c r="N41" i="70"/>
  <c r="M41" i="70"/>
  <c r="K41" i="70"/>
  <c r="G41" i="70"/>
  <c r="E41" i="70"/>
  <c r="C41" i="70"/>
  <c r="H41" i="70" s="1"/>
  <c r="S40" i="70"/>
  <c r="Q40" i="70"/>
  <c r="Q44" i="70" s="1"/>
  <c r="O40" i="70"/>
  <c r="O44" i="70" s="1"/>
  <c r="N40" i="70"/>
  <c r="M40" i="70"/>
  <c r="K40" i="70"/>
  <c r="G40" i="70"/>
  <c r="E40" i="70"/>
  <c r="C40" i="70"/>
  <c r="R38" i="70"/>
  <c r="P38" i="70"/>
  <c r="L38" i="70"/>
  <c r="J38" i="70"/>
  <c r="F38" i="70"/>
  <c r="D38" i="70"/>
  <c r="S37" i="70"/>
  <c r="Q37" i="70"/>
  <c r="O37" i="70"/>
  <c r="T37" i="70" s="1"/>
  <c r="M37" i="70"/>
  <c r="K37" i="70"/>
  <c r="I37" i="70"/>
  <c r="N37" i="70" s="1"/>
  <c r="G37" i="70"/>
  <c r="E37" i="70"/>
  <c r="C37" i="70"/>
  <c r="H37" i="70" s="1"/>
  <c r="S36" i="70"/>
  <c r="Q36" i="70"/>
  <c r="O36" i="70"/>
  <c r="T36" i="70" s="1"/>
  <c r="M36" i="70"/>
  <c r="K36" i="70"/>
  <c r="I36" i="70"/>
  <c r="N36" i="70" s="1"/>
  <c r="G36" i="70"/>
  <c r="E36" i="70"/>
  <c r="C36" i="70"/>
  <c r="H36" i="70" s="1"/>
  <c r="S35" i="70"/>
  <c r="Q35" i="70"/>
  <c r="O35" i="70"/>
  <c r="T35" i="70" s="1"/>
  <c r="M35" i="70"/>
  <c r="K35" i="70"/>
  <c r="I35" i="70"/>
  <c r="N35" i="70" s="1"/>
  <c r="G35" i="70"/>
  <c r="E35" i="70"/>
  <c r="C35" i="70"/>
  <c r="H35" i="70" s="1"/>
  <c r="S34" i="70"/>
  <c r="Q34" i="70"/>
  <c r="O34" i="70"/>
  <c r="T34" i="70" s="1"/>
  <c r="M34" i="70"/>
  <c r="K34" i="70"/>
  <c r="I34" i="70"/>
  <c r="G34" i="70"/>
  <c r="E34" i="70"/>
  <c r="C34" i="70"/>
  <c r="C38" i="70" s="1"/>
  <c r="R33" i="70"/>
  <c r="P33" i="70"/>
  <c r="L33" i="70"/>
  <c r="J33" i="70"/>
  <c r="F33" i="70"/>
  <c r="D33" i="70"/>
  <c r="S32" i="70"/>
  <c r="Q32" i="70"/>
  <c r="O32" i="70"/>
  <c r="T32" i="70" s="1"/>
  <c r="M32" i="70"/>
  <c r="K32" i="70"/>
  <c r="I32" i="70"/>
  <c r="N32" i="70" s="1"/>
  <c r="G32" i="70"/>
  <c r="E32" i="70"/>
  <c r="C32" i="70"/>
  <c r="H32" i="70" s="1"/>
  <c r="S31" i="70"/>
  <c r="Q31" i="70"/>
  <c r="O31" i="70"/>
  <c r="T31" i="70" s="1"/>
  <c r="M31" i="70"/>
  <c r="K31" i="70"/>
  <c r="I31" i="70"/>
  <c r="N31" i="70" s="1"/>
  <c r="G31" i="70"/>
  <c r="E31" i="70"/>
  <c r="C31" i="70"/>
  <c r="H31" i="70" s="1"/>
  <c r="S30" i="70"/>
  <c r="Q30" i="70"/>
  <c r="O30" i="70"/>
  <c r="T30" i="70" s="1"/>
  <c r="M30" i="70"/>
  <c r="K30" i="70"/>
  <c r="I30" i="70"/>
  <c r="N30" i="70" s="1"/>
  <c r="G30" i="70"/>
  <c r="E30" i="70"/>
  <c r="C30" i="70"/>
  <c r="H30" i="70" s="1"/>
  <c r="S29" i="70"/>
  <c r="S33" i="70" s="1"/>
  <c r="Q29" i="70"/>
  <c r="Q33" i="70" s="1"/>
  <c r="O29" i="70"/>
  <c r="M29" i="70"/>
  <c r="K29" i="70"/>
  <c r="I29" i="70"/>
  <c r="N29" i="70" s="1"/>
  <c r="G29" i="70"/>
  <c r="G33" i="70" s="1"/>
  <c r="E29" i="70"/>
  <c r="C29" i="70"/>
  <c r="H29" i="70" s="1"/>
  <c r="R28" i="70"/>
  <c r="P28" i="70"/>
  <c r="L28" i="70"/>
  <c r="J28" i="70"/>
  <c r="F28" i="70"/>
  <c r="D28" i="70"/>
  <c r="T27" i="70"/>
  <c r="S27" i="70"/>
  <c r="Q27" i="70"/>
  <c r="O27" i="70"/>
  <c r="M27" i="70"/>
  <c r="K27" i="70"/>
  <c r="I27" i="70"/>
  <c r="G27" i="70"/>
  <c r="E27" i="70"/>
  <c r="C27" i="70"/>
  <c r="H27" i="70" s="1"/>
  <c r="S26" i="70"/>
  <c r="Q26" i="70"/>
  <c r="Q28" i="70" s="1"/>
  <c r="O26" i="70"/>
  <c r="O28" i="70" s="1"/>
  <c r="M26" i="70"/>
  <c r="M28" i="70" s="1"/>
  <c r="K26" i="70"/>
  <c r="I26" i="70"/>
  <c r="N26" i="70" s="1"/>
  <c r="G26" i="70"/>
  <c r="E26" i="70"/>
  <c r="C26" i="70"/>
  <c r="H26" i="70" s="1"/>
  <c r="R24" i="70"/>
  <c r="P24" i="70"/>
  <c r="L24" i="70"/>
  <c r="J24" i="70"/>
  <c r="F24" i="70"/>
  <c r="D24" i="70"/>
  <c r="S23" i="70"/>
  <c r="Q23" i="70"/>
  <c r="O23" i="70"/>
  <c r="T23" i="70" s="1"/>
  <c r="M23" i="70"/>
  <c r="K23" i="70"/>
  <c r="I23" i="70"/>
  <c r="N23" i="70" s="1"/>
  <c r="G23" i="70"/>
  <c r="E23" i="70"/>
  <c r="C23" i="70"/>
  <c r="H23" i="70" s="1"/>
  <c r="S22" i="70"/>
  <c r="Q22" i="70"/>
  <c r="O22" i="70"/>
  <c r="T22" i="70" s="1"/>
  <c r="M22" i="70"/>
  <c r="K22" i="70"/>
  <c r="I22" i="70"/>
  <c r="N22" i="70" s="1"/>
  <c r="G22" i="70"/>
  <c r="E22" i="70"/>
  <c r="C22" i="70"/>
  <c r="H22" i="70" s="1"/>
  <c r="S21" i="70"/>
  <c r="Q21" i="70"/>
  <c r="O21" i="70"/>
  <c r="T21" i="70" s="1"/>
  <c r="M21" i="70"/>
  <c r="K21" i="70"/>
  <c r="I21" i="70"/>
  <c r="N21" i="70" s="1"/>
  <c r="G21" i="70"/>
  <c r="E21" i="70"/>
  <c r="C21" i="70"/>
  <c r="H21" i="70" s="1"/>
  <c r="S20" i="70"/>
  <c r="Q20" i="70"/>
  <c r="O20" i="70"/>
  <c r="T20" i="70" s="1"/>
  <c r="M20" i="70"/>
  <c r="K20" i="70"/>
  <c r="K24" i="70" s="1"/>
  <c r="I20" i="70"/>
  <c r="I24" i="70" s="1"/>
  <c r="G20" i="70"/>
  <c r="E20" i="70"/>
  <c r="E24" i="70" s="1"/>
  <c r="C20" i="70"/>
  <c r="H20" i="70" s="1"/>
  <c r="R19" i="70"/>
  <c r="P19" i="70"/>
  <c r="L19" i="70"/>
  <c r="F19" i="70"/>
  <c r="D19" i="70"/>
  <c r="S18" i="70"/>
  <c r="Q18" i="70"/>
  <c r="O18" i="70"/>
  <c r="T18" i="70" s="1"/>
  <c r="M18" i="70"/>
  <c r="K18" i="70"/>
  <c r="I18" i="70"/>
  <c r="N18" i="70" s="1"/>
  <c r="G18" i="70"/>
  <c r="E18" i="70"/>
  <c r="C18" i="70"/>
  <c r="H18" i="70" s="1"/>
  <c r="S17" i="70"/>
  <c r="Q17" i="70"/>
  <c r="O17" i="70"/>
  <c r="T17" i="70" s="1"/>
  <c r="M17" i="70"/>
  <c r="K17" i="70"/>
  <c r="J17" i="70"/>
  <c r="I17" i="70"/>
  <c r="N17" i="70" s="1"/>
  <c r="G17" i="70"/>
  <c r="E17" i="70"/>
  <c r="C17" i="70"/>
  <c r="H17" i="70" s="1"/>
  <c r="S16" i="70"/>
  <c r="Q16" i="70"/>
  <c r="O16" i="70"/>
  <c r="T16" i="70" s="1"/>
  <c r="T19" i="70" s="1"/>
  <c r="M16" i="70"/>
  <c r="M19" i="70" s="1"/>
  <c r="K16" i="70"/>
  <c r="J16" i="70"/>
  <c r="J19" i="70" s="1"/>
  <c r="I16" i="70"/>
  <c r="I19" i="70" s="1"/>
  <c r="G16" i="70"/>
  <c r="E16" i="70"/>
  <c r="C16" i="70"/>
  <c r="H16" i="70" s="1"/>
  <c r="R15" i="70"/>
  <c r="P15" i="70"/>
  <c r="L15" i="70"/>
  <c r="J15" i="70"/>
  <c r="F15" i="70"/>
  <c r="D15" i="70"/>
  <c r="S14" i="70"/>
  <c r="Q14" i="70"/>
  <c r="O14" i="70"/>
  <c r="T14" i="70" s="1"/>
  <c r="M14" i="70"/>
  <c r="K14" i="70"/>
  <c r="I14" i="70"/>
  <c r="N14" i="70" s="1"/>
  <c r="G14" i="70"/>
  <c r="E14" i="70"/>
  <c r="C14" i="70"/>
  <c r="H14" i="70" s="1"/>
  <c r="S13" i="70"/>
  <c r="Q13" i="70"/>
  <c r="O13" i="70"/>
  <c r="T13" i="70" s="1"/>
  <c r="M13" i="70"/>
  <c r="K13" i="70"/>
  <c r="I13" i="70"/>
  <c r="N13" i="70" s="1"/>
  <c r="G13" i="70"/>
  <c r="E13" i="70"/>
  <c r="C13" i="70"/>
  <c r="H13" i="70" s="1"/>
  <c r="S12" i="70"/>
  <c r="Q12" i="70"/>
  <c r="O12" i="70"/>
  <c r="T12" i="70" s="1"/>
  <c r="T15" i="70" s="1"/>
  <c r="M12" i="70"/>
  <c r="M15" i="70" s="1"/>
  <c r="K12" i="70"/>
  <c r="I12" i="70"/>
  <c r="N12" i="70" s="1"/>
  <c r="G12" i="70"/>
  <c r="E12" i="70"/>
  <c r="C12" i="70"/>
  <c r="C15" i="70" s="1"/>
  <c r="R11" i="70"/>
  <c r="P11" i="70"/>
  <c r="L11" i="70"/>
  <c r="J11" i="70"/>
  <c r="F11" i="70"/>
  <c r="D11" i="70"/>
  <c r="S10" i="70"/>
  <c r="Q10" i="70"/>
  <c r="O10" i="70"/>
  <c r="T10" i="70" s="1"/>
  <c r="M10" i="70"/>
  <c r="K10" i="70"/>
  <c r="I10" i="70"/>
  <c r="N10" i="70" s="1"/>
  <c r="G10" i="70"/>
  <c r="E10" i="70"/>
  <c r="C10" i="70"/>
  <c r="H10" i="70" s="1"/>
  <c r="S9" i="70"/>
  <c r="Q9" i="70"/>
  <c r="O9" i="70"/>
  <c r="T9" i="70" s="1"/>
  <c r="M9" i="70"/>
  <c r="K9" i="70"/>
  <c r="I9" i="70"/>
  <c r="N9" i="70" s="1"/>
  <c r="G9" i="70"/>
  <c r="E9" i="70"/>
  <c r="C9" i="70"/>
  <c r="H9" i="70" s="1"/>
  <c r="S8" i="70"/>
  <c r="Q8" i="70"/>
  <c r="O8" i="70"/>
  <c r="T8" i="70" s="1"/>
  <c r="M8" i="70"/>
  <c r="K8" i="70"/>
  <c r="I8" i="70"/>
  <c r="N8" i="70" s="1"/>
  <c r="G8" i="70"/>
  <c r="E8" i="70"/>
  <c r="C8" i="70"/>
  <c r="H8" i="70" s="1"/>
  <c r="S7" i="70"/>
  <c r="S11" i="70" s="1"/>
  <c r="Q7" i="70"/>
  <c r="O7" i="70"/>
  <c r="M7" i="70"/>
  <c r="K7" i="70"/>
  <c r="I7" i="70"/>
  <c r="G7" i="70"/>
  <c r="E7" i="70"/>
  <c r="C7" i="70"/>
  <c r="H7" i="70" s="1"/>
  <c r="J55" i="73" l="1"/>
  <c r="J54" i="73"/>
  <c r="J54" i="71"/>
  <c r="J55" i="71"/>
  <c r="U31" i="70"/>
  <c r="H34" i="70"/>
  <c r="U43" i="70"/>
  <c r="U46" i="70"/>
  <c r="Q38" i="70"/>
  <c r="M44" i="70"/>
  <c r="T26" i="70"/>
  <c r="U26" i="70" s="1"/>
  <c r="C44" i="70"/>
  <c r="C19" i="70"/>
  <c r="G24" i="70"/>
  <c r="M11" i="70"/>
  <c r="G44" i="70"/>
  <c r="G11" i="70"/>
  <c r="E28" i="70"/>
  <c r="G28" i="70"/>
  <c r="D39" i="70"/>
  <c r="M33" i="70"/>
  <c r="F39" i="70"/>
  <c r="U37" i="70"/>
  <c r="U22" i="70"/>
  <c r="Q24" i="70"/>
  <c r="N20" i="70"/>
  <c r="U20" i="70" s="1"/>
  <c r="D25" i="70"/>
  <c r="E38" i="70"/>
  <c r="L39" i="70"/>
  <c r="E49" i="70"/>
  <c r="I11" i="70"/>
  <c r="G15" i="70"/>
  <c r="O15" i="70"/>
  <c r="M24" i="70"/>
  <c r="M25" i="70" s="1"/>
  <c r="H12" i="70"/>
  <c r="U12" i="70" s="1"/>
  <c r="E19" i="70"/>
  <c r="O24" i="70"/>
  <c r="S24" i="70"/>
  <c r="P39" i="70"/>
  <c r="T40" i="70"/>
  <c r="T44" i="70" s="1"/>
  <c r="G49" i="70"/>
  <c r="G50" i="70" s="1"/>
  <c r="M49" i="70"/>
  <c r="S19" i="70"/>
  <c r="K28" i="70"/>
  <c r="S38" i="70"/>
  <c r="J39" i="70"/>
  <c r="K11" i="70"/>
  <c r="O11" i="70"/>
  <c r="U10" i="70"/>
  <c r="K15" i="70"/>
  <c r="F25" i="70"/>
  <c r="F51" i="70" s="1"/>
  <c r="S28" i="70"/>
  <c r="E33" i="70"/>
  <c r="R39" i="70"/>
  <c r="N49" i="70"/>
  <c r="N50" i="70" s="1"/>
  <c r="E44" i="70"/>
  <c r="U42" i="70"/>
  <c r="G19" i="70"/>
  <c r="G25" i="70" s="1"/>
  <c r="G38" i="70"/>
  <c r="G39" i="70" s="1"/>
  <c r="Q15" i="70"/>
  <c r="P25" i="70"/>
  <c r="T28" i="70"/>
  <c r="N33" i="70"/>
  <c r="U41" i="70"/>
  <c r="Q11" i="70"/>
  <c r="U9" i="70"/>
  <c r="S15" i="70"/>
  <c r="R25" i="70"/>
  <c r="K33" i="70"/>
  <c r="I38" i="70"/>
  <c r="H40" i="70"/>
  <c r="O49" i="70"/>
  <c r="O50" i="70" s="1"/>
  <c r="U48" i="70"/>
  <c r="E15" i="70"/>
  <c r="K19" i="70"/>
  <c r="K38" i="70"/>
  <c r="K44" i="70"/>
  <c r="Q49" i="70"/>
  <c r="Q50" i="70" s="1"/>
  <c r="L25" i="70"/>
  <c r="E11" i="70"/>
  <c r="I15" i="70"/>
  <c r="I25" i="70" s="1"/>
  <c r="O33" i="70"/>
  <c r="U32" i="70"/>
  <c r="M38" i="70"/>
  <c r="M39" i="70" s="1"/>
  <c r="S49" i="70"/>
  <c r="S50" i="70" s="1"/>
  <c r="C49" i="70"/>
  <c r="C50" i="70" s="1"/>
  <c r="I28" i="70"/>
  <c r="Q19" i="70"/>
  <c r="H24" i="70"/>
  <c r="H28" i="70"/>
  <c r="J51" i="70"/>
  <c r="U8" i="70"/>
  <c r="T38" i="70"/>
  <c r="U14" i="70"/>
  <c r="P51" i="70"/>
  <c r="Q39" i="70"/>
  <c r="U13" i="70"/>
  <c r="S39" i="70"/>
  <c r="N15" i="70"/>
  <c r="H19" i="70"/>
  <c r="U30" i="70"/>
  <c r="U36" i="70"/>
  <c r="U18" i="70"/>
  <c r="J25" i="70"/>
  <c r="U17" i="70"/>
  <c r="T24" i="70"/>
  <c r="U35" i="70"/>
  <c r="K50" i="70"/>
  <c r="U21" i="70"/>
  <c r="U23" i="70"/>
  <c r="H38" i="70"/>
  <c r="D51" i="70"/>
  <c r="I33" i="70"/>
  <c r="I39" i="70" s="1"/>
  <c r="I49" i="70"/>
  <c r="I50" i="70" s="1"/>
  <c r="T7" i="70"/>
  <c r="T11" i="70" s="1"/>
  <c r="N27" i="70"/>
  <c r="N28" i="70" s="1"/>
  <c r="T29" i="70"/>
  <c r="T33" i="70" s="1"/>
  <c r="T45" i="70"/>
  <c r="T49" i="70" s="1"/>
  <c r="T50" i="70" s="1"/>
  <c r="C24" i="70"/>
  <c r="O19" i="70"/>
  <c r="O25" i="70" s="1"/>
  <c r="O38" i="70"/>
  <c r="C33" i="70"/>
  <c r="C28" i="70"/>
  <c r="H47" i="70"/>
  <c r="U47" i="70" s="1"/>
  <c r="N34" i="70"/>
  <c r="N38" i="70" s="1"/>
  <c r="C11" i="70"/>
  <c r="N16" i="70"/>
  <c r="N19" i="70" s="1"/>
  <c r="N7" i="70"/>
  <c r="N11" i="70" s="1"/>
  <c r="H33" i="70"/>
  <c r="H11" i="70"/>
  <c r="H66" i="70"/>
  <c r="M62" i="70"/>
  <c r="H62" i="70"/>
  <c r="M61" i="70"/>
  <c r="M59" i="70"/>
  <c r="M58" i="70"/>
  <c r="M56" i="70"/>
  <c r="J56" i="73" l="1"/>
  <c r="J56" i="71"/>
  <c r="S25" i="70"/>
  <c r="S51" i="70" s="1"/>
  <c r="K39" i="70"/>
  <c r="E25" i="70"/>
  <c r="Q25" i="70"/>
  <c r="U40" i="70"/>
  <c r="U44" i="70" s="1"/>
  <c r="G51" i="70"/>
  <c r="K25" i="70"/>
  <c r="U16" i="70"/>
  <c r="L51" i="70"/>
  <c r="J54" i="70" s="1"/>
  <c r="N24" i="70"/>
  <c r="N25" i="70" s="1"/>
  <c r="R51" i="70"/>
  <c r="M50" i="70"/>
  <c r="M51" i="70" s="1"/>
  <c r="E50" i="70"/>
  <c r="C39" i="70"/>
  <c r="O39" i="70"/>
  <c r="O51" i="70" s="1"/>
  <c r="U15" i="70"/>
  <c r="U27" i="70"/>
  <c r="U28" i="70" s="1"/>
  <c r="H15" i="70"/>
  <c r="H25" i="70" s="1"/>
  <c r="U19" i="70"/>
  <c r="E39" i="70"/>
  <c r="E51" i="70" s="1"/>
  <c r="Q51" i="70"/>
  <c r="U29" i="70"/>
  <c r="U33" i="70" s="1"/>
  <c r="N39" i="70"/>
  <c r="H44" i="70"/>
  <c r="I51" i="70"/>
  <c r="T25" i="70"/>
  <c r="U7" i="70"/>
  <c r="U11" i="70" s="1"/>
  <c r="H49" i="70"/>
  <c r="U45" i="70"/>
  <c r="U49" i="70" s="1"/>
  <c r="U50" i="70" s="1"/>
  <c r="U24" i="70"/>
  <c r="K51" i="70"/>
  <c r="H39" i="70"/>
  <c r="C25" i="70"/>
  <c r="U34" i="70"/>
  <c r="U38" i="70" s="1"/>
  <c r="T39" i="70"/>
  <c r="H66" i="69"/>
  <c r="M62" i="69"/>
  <c r="H62" i="69"/>
  <c r="M61" i="69"/>
  <c r="M59" i="69"/>
  <c r="M58" i="69"/>
  <c r="M56" i="69"/>
  <c r="C49" i="69"/>
  <c r="C50" i="69" s="1"/>
  <c r="C44" i="69"/>
  <c r="C39" i="69"/>
  <c r="C38" i="69"/>
  <c r="C33" i="69"/>
  <c r="C28" i="69"/>
  <c r="C24" i="69"/>
  <c r="C19" i="69"/>
  <c r="C15" i="69"/>
  <c r="C25" i="69" s="1"/>
  <c r="C11" i="69"/>
  <c r="C51" i="69" s="1"/>
  <c r="J55" i="70" l="1"/>
  <c r="C51" i="70"/>
  <c r="N51" i="70"/>
  <c r="H50" i="70"/>
  <c r="H51" i="70" s="1"/>
  <c r="T51" i="70"/>
  <c r="J56" i="70" s="1"/>
  <c r="U39" i="70"/>
  <c r="U25" i="70"/>
  <c r="T48" i="68"/>
  <c r="S48" i="68"/>
  <c r="Q48" i="68"/>
  <c r="Q49" i="68" s="1"/>
  <c r="N48" i="68"/>
  <c r="U48" i="68" s="1"/>
  <c r="M48" i="68"/>
  <c r="K48" i="68"/>
  <c r="H48" i="68"/>
  <c r="G48" i="68"/>
  <c r="E48" i="68"/>
  <c r="T47" i="68"/>
  <c r="S47" i="68"/>
  <c r="Q47" i="68"/>
  <c r="N47" i="68"/>
  <c r="M47" i="68"/>
  <c r="K47" i="68"/>
  <c r="H47" i="68"/>
  <c r="U47" i="68" s="1"/>
  <c r="G47" i="68"/>
  <c r="E47" i="68"/>
  <c r="T46" i="68"/>
  <c r="S46" i="68"/>
  <c r="S49" i="68" s="1"/>
  <c r="Q46" i="68"/>
  <c r="N46" i="68"/>
  <c r="M46" i="68"/>
  <c r="K46" i="68"/>
  <c r="H46" i="68"/>
  <c r="U46" i="68" s="1"/>
  <c r="G46" i="68"/>
  <c r="G49" i="68" s="1"/>
  <c r="E46" i="68"/>
  <c r="U45" i="68"/>
  <c r="T45" i="68"/>
  <c r="S45" i="68"/>
  <c r="Q45" i="68"/>
  <c r="N45" i="68"/>
  <c r="M45" i="68"/>
  <c r="K45" i="68"/>
  <c r="K49" i="68" s="1"/>
  <c r="H45" i="68"/>
  <c r="G45" i="68"/>
  <c r="E45" i="68"/>
  <c r="E49" i="68" s="1"/>
  <c r="T43" i="68"/>
  <c r="S43" i="68"/>
  <c r="Q43" i="68"/>
  <c r="N43" i="68"/>
  <c r="M43" i="68"/>
  <c r="K43" i="68"/>
  <c r="H43" i="68"/>
  <c r="U43" i="68" s="1"/>
  <c r="G43" i="68"/>
  <c r="E43" i="68"/>
  <c r="U42" i="68"/>
  <c r="T42" i="68"/>
  <c r="S42" i="68"/>
  <c r="Q42" i="68"/>
  <c r="N42" i="68"/>
  <c r="M42" i="68"/>
  <c r="K42" i="68"/>
  <c r="H42" i="68"/>
  <c r="G42" i="68"/>
  <c r="E42" i="68"/>
  <c r="T41" i="68"/>
  <c r="S41" i="68"/>
  <c r="Q41" i="68"/>
  <c r="N41" i="68"/>
  <c r="M41" i="68"/>
  <c r="K41" i="68"/>
  <c r="K44" i="68" s="1"/>
  <c r="H41" i="68"/>
  <c r="U41" i="68" s="1"/>
  <c r="G41" i="68"/>
  <c r="E41" i="68"/>
  <c r="T40" i="68"/>
  <c r="S40" i="68"/>
  <c r="S44" i="68" s="1"/>
  <c r="Q40" i="68"/>
  <c r="Q44" i="68" s="1"/>
  <c r="N40" i="68"/>
  <c r="N44" i="68" s="1"/>
  <c r="M40" i="68"/>
  <c r="K40" i="68"/>
  <c r="H40" i="68"/>
  <c r="U40" i="68" s="1"/>
  <c r="G40" i="68"/>
  <c r="E40" i="68"/>
  <c r="E44" i="68" s="1"/>
  <c r="T37" i="68"/>
  <c r="S37" i="68"/>
  <c r="Q37" i="68"/>
  <c r="N37" i="68"/>
  <c r="U37" i="68" s="1"/>
  <c r="M37" i="68"/>
  <c r="K37" i="68"/>
  <c r="H37" i="68"/>
  <c r="G37" i="68"/>
  <c r="E37" i="68"/>
  <c r="S36" i="68"/>
  <c r="P36" i="68"/>
  <c r="Q36" i="68" s="1"/>
  <c r="Q38" i="68" s="1"/>
  <c r="N36" i="68"/>
  <c r="M36" i="68"/>
  <c r="K36" i="68"/>
  <c r="H36" i="68"/>
  <c r="G36" i="68"/>
  <c r="E36" i="68"/>
  <c r="T35" i="68"/>
  <c r="S35" i="68"/>
  <c r="Q35" i="68"/>
  <c r="N35" i="68"/>
  <c r="M35" i="68"/>
  <c r="K35" i="68"/>
  <c r="H35" i="68"/>
  <c r="U35" i="68" s="1"/>
  <c r="G35" i="68"/>
  <c r="E35" i="68"/>
  <c r="T34" i="68"/>
  <c r="S34" i="68"/>
  <c r="Q34" i="68"/>
  <c r="N34" i="68"/>
  <c r="N38" i="68" s="1"/>
  <c r="M34" i="68"/>
  <c r="M38" i="68" s="1"/>
  <c r="K34" i="68"/>
  <c r="K38" i="68" s="1"/>
  <c r="H34" i="68"/>
  <c r="U34" i="68" s="1"/>
  <c r="G34" i="68"/>
  <c r="G38" i="68" s="1"/>
  <c r="E34" i="68"/>
  <c r="T32" i="68"/>
  <c r="S32" i="68"/>
  <c r="Q32" i="68"/>
  <c r="N32" i="68"/>
  <c r="M32" i="68"/>
  <c r="K32" i="68"/>
  <c r="H32" i="68"/>
  <c r="U32" i="68" s="1"/>
  <c r="G32" i="68"/>
  <c r="E32" i="68"/>
  <c r="T31" i="68"/>
  <c r="S31" i="68"/>
  <c r="Q31" i="68"/>
  <c r="N31" i="68"/>
  <c r="M31" i="68"/>
  <c r="K31" i="68"/>
  <c r="K33" i="68" s="1"/>
  <c r="H31" i="68"/>
  <c r="U31" i="68" s="1"/>
  <c r="G31" i="68"/>
  <c r="E31" i="68"/>
  <c r="D31" i="68"/>
  <c r="T30" i="68"/>
  <c r="S30" i="68"/>
  <c r="Q30" i="68"/>
  <c r="Q33" i="68" s="1"/>
  <c r="N30" i="68"/>
  <c r="N33" i="68" s="1"/>
  <c r="M30" i="68"/>
  <c r="M33" i="68" s="1"/>
  <c r="K30" i="68"/>
  <c r="H30" i="68"/>
  <c r="U30" i="68" s="1"/>
  <c r="G30" i="68"/>
  <c r="E30" i="68"/>
  <c r="U29" i="68"/>
  <c r="T29" i="68"/>
  <c r="T33" i="68" s="1"/>
  <c r="S29" i="68"/>
  <c r="Q29" i="68"/>
  <c r="N29" i="68"/>
  <c r="M29" i="68"/>
  <c r="K29" i="68"/>
  <c r="H29" i="68"/>
  <c r="H33" i="68" s="1"/>
  <c r="G29" i="68"/>
  <c r="E29" i="68"/>
  <c r="T27" i="68"/>
  <c r="S27" i="68"/>
  <c r="Q27" i="68"/>
  <c r="N27" i="68"/>
  <c r="M27" i="68"/>
  <c r="K27" i="68"/>
  <c r="H27" i="68"/>
  <c r="U27" i="68" s="1"/>
  <c r="G27" i="68"/>
  <c r="E27" i="68"/>
  <c r="U26" i="68"/>
  <c r="T26" i="68"/>
  <c r="S26" i="68"/>
  <c r="Q26" i="68"/>
  <c r="N26" i="68"/>
  <c r="N28" i="68" s="1"/>
  <c r="M26" i="68"/>
  <c r="M28" i="68" s="1"/>
  <c r="K26" i="68"/>
  <c r="K28" i="68" s="1"/>
  <c r="H26" i="68"/>
  <c r="G26" i="68"/>
  <c r="E26" i="68"/>
  <c r="T23" i="68"/>
  <c r="S23" i="68"/>
  <c r="Q23" i="68"/>
  <c r="N23" i="68"/>
  <c r="M23" i="68"/>
  <c r="K23" i="68"/>
  <c r="J23" i="68"/>
  <c r="H23" i="68"/>
  <c r="U23" i="68" s="1"/>
  <c r="G23" i="68"/>
  <c r="E23" i="68"/>
  <c r="T22" i="68"/>
  <c r="S22" i="68"/>
  <c r="Q22" i="68"/>
  <c r="Q24" i="68" s="1"/>
  <c r="M22" i="68"/>
  <c r="J22" i="68"/>
  <c r="N22" i="68" s="1"/>
  <c r="H22" i="68"/>
  <c r="U22" i="68" s="1"/>
  <c r="G22" i="68"/>
  <c r="E22" i="68"/>
  <c r="T21" i="68"/>
  <c r="S21" i="68"/>
  <c r="S24" i="68" s="1"/>
  <c r="Q21" i="68"/>
  <c r="M21" i="68"/>
  <c r="J21" i="68"/>
  <c r="K21" i="68" s="1"/>
  <c r="H21" i="68"/>
  <c r="G21" i="68"/>
  <c r="E21" i="68"/>
  <c r="T20" i="68"/>
  <c r="S20" i="68"/>
  <c r="Q20" i="68"/>
  <c r="M20" i="68"/>
  <c r="M24" i="68" s="1"/>
  <c r="J20" i="68"/>
  <c r="N20" i="68" s="1"/>
  <c r="H20" i="68"/>
  <c r="U20" i="68" s="1"/>
  <c r="G20" i="68"/>
  <c r="G24" i="68" s="1"/>
  <c r="D20" i="68"/>
  <c r="E20" i="68" s="1"/>
  <c r="E24" i="68" s="1"/>
  <c r="T18" i="68"/>
  <c r="S18" i="68"/>
  <c r="Q18" i="68"/>
  <c r="N18" i="68"/>
  <c r="N19" i="68" s="1"/>
  <c r="M18" i="68"/>
  <c r="K18" i="68"/>
  <c r="H18" i="68"/>
  <c r="G18" i="68"/>
  <c r="E18" i="68"/>
  <c r="T17" i="68"/>
  <c r="S17" i="68"/>
  <c r="Q17" i="68"/>
  <c r="Q19" i="68" s="1"/>
  <c r="N17" i="68"/>
  <c r="M17" i="68"/>
  <c r="K17" i="68"/>
  <c r="H17" i="68"/>
  <c r="U17" i="68" s="1"/>
  <c r="G17" i="68"/>
  <c r="E17" i="68"/>
  <c r="T16" i="68"/>
  <c r="S16" i="68"/>
  <c r="Q16" i="68"/>
  <c r="N16" i="68"/>
  <c r="M16" i="68"/>
  <c r="M19" i="68" s="1"/>
  <c r="K16" i="68"/>
  <c r="K19" i="68" s="1"/>
  <c r="H16" i="68"/>
  <c r="U16" i="68" s="1"/>
  <c r="G16" i="68"/>
  <c r="E16" i="68"/>
  <c r="E19" i="68" s="1"/>
  <c r="T14" i="68"/>
  <c r="S14" i="68"/>
  <c r="Q14" i="68"/>
  <c r="N14" i="68"/>
  <c r="U14" i="68" s="1"/>
  <c r="M14" i="68"/>
  <c r="K14" i="68"/>
  <c r="H14" i="68"/>
  <c r="G14" i="68"/>
  <c r="E14" i="68"/>
  <c r="T13" i="68"/>
  <c r="S13" i="68"/>
  <c r="Q13" i="68"/>
  <c r="N13" i="68"/>
  <c r="M13" i="68"/>
  <c r="K13" i="68"/>
  <c r="K15" i="68" s="1"/>
  <c r="H13" i="68"/>
  <c r="U13" i="68" s="1"/>
  <c r="G13" i="68"/>
  <c r="E13" i="68"/>
  <c r="T12" i="68"/>
  <c r="S12" i="68"/>
  <c r="Q12" i="68"/>
  <c r="N12" i="68"/>
  <c r="N15" i="68" s="1"/>
  <c r="M12" i="68"/>
  <c r="M15" i="68" s="1"/>
  <c r="K12" i="68"/>
  <c r="H12" i="68"/>
  <c r="U12" i="68" s="1"/>
  <c r="G12" i="68"/>
  <c r="G15" i="68" s="1"/>
  <c r="E12" i="68"/>
  <c r="E15" i="68" s="1"/>
  <c r="T10" i="68"/>
  <c r="S10" i="68"/>
  <c r="Q10" i="68"/>
  <c r="M10" i="68"/>
  <c r="J10" i="68"/>
  <c r="N10" i="68" s="1"/>
  <c r="N11" i="68" s="1"/>
  <c r="H10" i="68"/>
  <c r="G10" i="68"/>
  <c r="E10" i="68"/>
  <c r="T9" i="68"/>
  <c r="S9" i="68"/>
  <c r="Q9" i="68"/>
  <c r="N9" i="68"/>
  <c r="M9" i="68"/>
  <c r="K9" i="68"/>
  <c r="H9" i="68"/>
  <c r="U9" i="68" s="1"/>
  <c r="G9" i="68"/>
  <c r="E9" i="68"/>
  <c r="U8" i="68"/>
  <c r="T8" i="68"/>
  <c r="S8" i="68"/>
  <c r="Q8" i="68"/>
  <c r="N8" i="68"/>
  <c r="M8" i="68"/>
  <c r="K8" i="68"/>
  <c r="H8" i="68"/>
  <c r="G8" i="68"/>
  <c r="E8" i="68"/>
  <c r="T7" i="68"/>
  <c r="T11" i="68" s="1"/>
  <c r="S7" i="68"/>
  <c r="S11" i="68" s="1"/>
  <c r="Q7" i="68"/>
  <c r="N7" i="68"/>
  <c r="M7" i="68"/>
  <c r="K7" i="68"/>
  <c r="H7" i="68"/>
  <c r="G7" i="68"/>
  <c r="G11" i="68" s="1"/>
  <c r="E7" i="68"/>
  <c r="E11" i="68" s="1"/>
  <c r="H66" i="68"/>
  <c r="M62" i="68"/>
  <c r="H62" i="68"/>
  <c r="M61" i="68"/>
  <c r="M59" i="68"/>
  <c r="M58" i="68"/>
  <c r="M56" i="68"/>
  <c r="R49" i="68"/>
  <c r="R50" i="68" s="1"/>
  <c r="P49" i="68"/>
  <c r="O49" i="68"/>
  <c r="M49" i="68"/>
  <c r="L49" i="68"/>
  <c r="L50" i="68" s="1"/>
  <c r="J49" i="68"/>
  <c r="J50" i="68" s="1"/>
  <c r="I49" i="68"/>
  <c r="I50" i="68" s="1"/>
  <c r="F49" i="68"/>
  <c r="F50" i="68" s="1"/>
  <c r="D49" i="68"/>
  <c r="C49" i="68"/>
  <c r="C50" i="68" s="1"/>
  <c r="T49" i="68"/>
  <c r="N49" i="68"/>
  <c r="H49" i="68"/>
  <c r="H50" i="68" s="1"/>
  <c r="T44" i="68"/>
  <c r="R44" i="68"/>
  <c r="P44" i="68"/>
  <c r="O44" i="68"/>
  <c r="M44" i="68"/>
  <c r="L44" i="68"/>
  <c r="J44" i="68"/>
  <c r="I44" i="68"/>
  <c r="H44" i="68"/>
  <c r="G44" i="68"/>
  <c r="F44" i="68"/>
  <c r="D44" i="68"/>
  <c r="D50" i="68" s="1"/>
  <c r="C44" i="68"/>
  <c r="S38" i="68"/>
  <c r="R38" i="68"/>
  <c r="P38" i="68"/>
  <c r="O38" i="68"/>
  <c r="L38" i="68"/>
  <c r="L39" i="68" s="1"/>
  <c r="J38" i="68"/>
  <c r="I38" i="68"/>
  <c r="F38" i="68"/>
  <c r="E38" i="68"/>
  <c r="D38" i="68"/>
  <c r="C38" i="68"/>
  <c r="S33" i="68"/>
  <c r="R33" i="68"/>
  <c r="P33" i="68"/>
  <c r="O33" i="68"/>
  <c r="L33" i="68"/>
  <c r="J33" i="68"/>
  <c r="I33" i="68"/>
  <c r="G33" i="68"/>
  <c r="F33" i="68"/>
  <c r="E33" i="68"/>
  <c r="D33" i="68"/>
  <c r="C33" i="68"/>
  <c r="S28" i="68"/>
  <c r="R28" i="68"/>
  <c r="Q28" i="68"/>
  <c r="P28" i="68"/>
  <c r="O28" i="68"/>
  <c r="L28" i="68"/>
  <c r="J28" i="68"/>
  <c r="I28" i="68"/>
  <c r="G28" i="68"/>
  <c r="F28" i="68"/>
  <c r="E28" i="68"/>
  <c r="D28" i="68"/>
  <c r="C28" i="68"/>
  <c r="T28" i="68"/>
  <c r="R24" i="68"/>
  <c r="P24" i="68"/>
  <c r="O24" i="68"/>
  <c r="L24" i="68"/>
  <c r="I24" i="68"/>
  <c r="F24" i="68"/>
  <c r="D24" i="68"/>
  <c r="C24" i="68"/>
  <c r="T24" i="68"/>
  <c r="S19" i="68"/>
  <c r="R19" i="68"/>
  <c r="P19" i="68"/>
  <c r="O19" i="68"/>
  <c r="O25" i="68" s="1"/>
  <c r="L19" i="68"/>
  <c r="J19" i="68"/>
  <c r="I19" i="68"/>
  <c r="G19" i="68"/>
  <c r="F19" i="68"/>
  <c r="D19" i="68"/>
  <c r="C19" i="68"/>
  <c r="T19" i="68"/>
  <c r="S15" i="68"/>
  <c r="R15" i="68"/>
  <c r="Q15" i="68"/>
  <c r="P15" i="68"/>
  <c r="O15" i="68"/>
  <c r="L15" i="68"/>
  <c r="J15" i="68"/>
  <c r="I15" i="68"/>
  <c r="F15" i="68"/>
  <c r="D15" i="68"/>
  <c r="C15" i="68"/>
  <c r="T15" i="68"/>
  <c r="R11" i="68"/>
  <c r="Q11" i="68"/>
  <c r="P11" i="68"/>
  <c r="O11" i="68"/>
  <c r="M11" i="68"/>
  <c r="L11" i="68"/>
  <c r="I11" i="68"/>
  <c r="F11" i="68"/>
  <c r="D11" i="68"/>
  <c r="C11" i="68"/>
  <c r="H11" i="68"/>
  <c r="T48" i="66"/>
  <c r="N48" i="66"/>
  <c r="H48" i="66"/>
  <c r="U48" i="66" s="1"/>
  <c r="U47" i="66"/>
  <c r="T47" i="66"/>
  <c r="N47" i="66"/>
  <c r="H47" i="66"/>
  <c r="T46" i="66"/>
  <c r="N46" i="66"/>
  <c r="U46" i="66" s="1"/>
  <c r="H46" i="66"/>
  <c r="T45" i="66"/>
  <c r="N45" i="66"/>
  <c r="H45" i="66"/>
  <c r="U45" i="66" s="1"/>
  <c r="T43" i="66"/>
  <c r="N43" i="66"/>
  <c r="H43" i="66"/>
  <c r="U43" i="66" s="1"/>
  <c r="T42" i="66"/>
  <c r="N42" i="66"/>
  <c r="H42" i="66"/>
  <c r="U42" i="66" s="1"/>
  <c r="T41" i="66"/>
  <c r="U41" i="66" s="1"/>
  <c r="N41" i="66"/>
  <c r="H41" i="66"/>
  <c r="T40" i="66"/>
  <c r="N40" i="66"/>
  <c r="H40" i="66"/>
  <c r="U40" i="66" s="1"/>
  <c r="T37" i="66"/>
  <c r="N37" i="66"/>
  <c r="H37" i="66"/>
  <c r="U37" i="66" s="1"/>
  <c r="T36" i="66"/>
  <c r="N36" i="66"/>
  <c r="U36" i="66" s="1"/>
  <c r="H36" i="66"/>
  <c r="T35" i="66"/>
  <c r="N35" i="66"/>
  <c r="U35" i="66" s="1"/>
  <c r="H35" i="66"/>
  <c r="T34" i="66"/>
  <c r="N34" i="66"/>
  <c r="H34" i="66"/>
  <c r="U34" i="66" s="1"/>
  <c r="T32" i="66"/>
  <c r="N32" i="66"/>
  <c r="H32" i="66"/>
  <c r="U32" i="66" s="1"/>
  <c r="T31" i="66"/>
  <c r="N31" i="66"/>
  <c r="U31" i="66" s="1"/>
  <c r="H31" i="66"/>
  <c r="T30" i="66"/>
  <c r="N30" i="66"/>
  <c r="U30" i="66" s="1"/>
  <c r="H30" i="66"/>
  <c r="T29" i="66"/>
  <c r="N29" i="66"/>
  <c r="H29" i="66"/>
  <c r="U29" i="66" s="1"/>
  <c r="T27" i="66"/>
  <c r="N27" i="66"/>
  <c r="H27" i="66"/>
  <c r="U27" i="66" s="1"/>
  <c r="U26" i="66"/>
  <c r="T26" i="66"/>
  <c r="N26" i="66"/>
  <c r="H26" i="66"/>
  <c r="T23" i="66"/>
  <c r="N23" i="66"/>
  <c r="H23" i="66"/>
  <c r="U23" i="66" s="1"/>
  <c r="U22" i="66"/>
  <c r="T22" i="66"/>
  <c r="N22" i="66"/>
  <c r="H22" i="66"/>
  <c r="T21" i="66"/>
  <c r="N21" i="66"/>
  <c r="U21" i="66" s="1"/>
  <c r="H21" i="66"/>
  <c r="T20" i="66"/>
  <c r="N20" i="66"/>
  <c r="H20" i="66"/>
  <c r="U20" i="66" s="1"/>
  <c r="T18" i="66"/>
  <c r="N18" i="66"/>
  <c r="H18" i="66"/>
  <c r="U18" i="66" s="1"/>
  <c r="T17" i="66"/>
  <c r="N17" i="66"/>
  <c r="U17" i="66" s="1"/>
  <c r="H17" i="66"/>
  <c r="T16" i="66"/>
  <c r="N16" i="66"/>
  <c r="U16" i="66" s="1"/>
  <c r="H16" i="66"/>
  <c r="T14" i="66"/>
  <c r="N14" i="66"/>
  <c r="H14" i="66"/>
  <c r="U14" i="66" s="1"/>
  <c r="T13" i="66"/>
  <c r="N13" i="66"/>
  <c r="U13" i="66" s="1"/>
  <c r="H13" i="66"/>
  <c r="T12" i="66"/>
  <c r="N12" i="66"/>
  <c r="U12" i="66" s="1"/>
  <c r="H12" i="66"/>
  <c r="T10" i="66"/>
  <c r="N10" i="66"/>
  <c r="H10" i="66"/>
  <c r="U10" i="66" s="1"/>
  <c r="T9" i="66"/>
  <c r="N9" i="66"/>
  <c r="H9" i="66"/>
  <c r="U9" i="66" s="1"/>
  <c r="T8" i="66"/>
  <c r="U8" i="66" s="1"/>
  <c r="N8" i="66"/>
  <c r="H8" i="66"/>
  <c r="T7" i="66"/>
  <c r="N7" i="66"/>
  <c r="H7" i="66"/>
  <c r="U7" i="66" s="1"/>
  <c r="U51" i="70" l="1"/>
  <c r="J55" i="69"/>
  <c r="J56" i="69"/>
  <c r="J54" i="69"/>
  <c r="L51" i="68"/>
  <c r="P50" i="68"/>
  <c r="Q50" i="68"/>
  <c r="E50" i="68"/>
  <c r="G50" i="68"/>
  <c r="K50" i="68"/>
  <c r="M50" i="68"/>
  <c r="O50" i="68"/>
  <c r="U44" i="68"/>
  <c r="S50" i="68"/>
  <c r="H38" i="68"/>
  <c r="T36" i="68"/>
  <c r="T38" i="68" s="1"/>
  <c r="U38" i="68" s="1"/>
  <c r="D51" i="68"/>
  <c r="G39" i="68"/>
  <c r="S39" i="68"/>
  <c r="D39" i="68"/>
  <c r="R39" i="68"/>
  <c r="F39" i="68"/>
  <c r="I39" i="68"/>
  <c r="E39" i="68"/>
  <c r="Q39" i="68"/>
  <c r="M39" i="68"/>
  <c r="J39" i="68"/>
  <c r="K39" i="68"/>
  <c r="C39" i="68"/>
  <c r="O39" i="68"/>
  <c r="O51" i="68"/>
  <c r="P39" i="68"/>
  <c r="J24" i="68"/>
  <c r="K20" i="68"/>
  <c r="N21" i="68"/>
  <c r="U21" i="68" s="1"/>
  <c r="H24" i="68"/>
  <c r="K22" i="68"/>
  <c r="I51" i="68"/>
  <c r="U18" i="68"/>
  <c r="H19" i="68"/>
  <c r="U19" i="68"/>
  <c r="F51" i="68"/>
  <c r="P51" i="68"/>
  <c r="E51" i="68"/>
  <c r="Q51" i="68"/>
  <c r="F25" i="68"/>
  <c r="R51" i="68"/>
  <c r="H15" i="68"/>
  <c r="C51" i="68"/>
  <c r="U10" i="68"/>
  <c r="G51" i="68"/>
  <c r="U7" i="68"/>
  <c r="C25" i="68"/>
  <c r="L25" i="68"/>
  <c r="J11" i="68"/>
  <c r="J51" i="68" s="1"/>
  <c r="I25" i="68"/>
  <c r="D25" i="68"/>
  <c r="R25" i="68"/>
  <c r="K10" i="68"/>
  <c r="K11" i="68" s="1"/>
  <c r="Q25" i="68"/>
  <c r="M25" i="68"/>
  <c r="P25" i="68"/>
  <c r="E25" i="68"/>
  <c r="S25" i="68"/>
  <c r="G25" i="68"/>
  <c r="N50" i="68"/>
  <c r="T50" i="68"/>
  <c r="U49" i="68"/>
  <c r="U33" i="68"/>
  <c r="U11" i="68"/>
  <c r="T25" i="68"/>
  <c r="N39" i="68"/>
  <c r="S51" i="68"/>
  <c r="M51" i="68"/>
  <c r="H28" i="68"/>
  <c r="U50" i="68" l="1"/>
  <c r="T39" i="68"/>
  <c r="T51" i="68"/>
  <c r="U36" i="68"/>
  <c r="H51" i="68"/>
  <c r="N24" i="68"/>
  <c r="K24" i="68"/>
  <c r="J54" i="68"/>
  <c r="H25" i="68"/>
  <c r="U15" i="68"/>
  <c r="K51" i="68"/>
  <c r="J55" i="68" s="1"/>
  <c r="K25" i="68"/>
  <c r="J25" i="68"/>
  <c r="H39" i="68"/>
  <c r="U39" i="68" s="1"/>
  <c r="U28" i="68"/>
  <c r="N25" i="68" l="1"/>
  <c r="U25" i="68" s="1"/>
  <c r="N51" i="68"/>
  <c r="J56" i="68" s="1"/>
  <c r="U24" i="68"/>
  <c r="U51" i="68" s="1"/>
  <c r="H66" i="66" l="1"/>
  <c r="M62" i="66"/>
  <c r="H62" i="66"/>
  <c r="M61" i="66"/>
  <c r="M59" i="66"/>
  <c r="M58" i="66"/>
  <c r="M56" i="66"/>
  <c r="R49" i="66"/>
  <c r="P49" i="66"/>
  <c r="P50" i="66" s="1"/>
  <c r="L49" i="66"/>
  <c r="J49" i="66"/>
  <c r="J50" i="66" s="1"/>
  <c r="I49" i="66"/>
  <c r="F49" i="66"/>
  <c r="O49" i="66"/>
  <c r="C49" i="66"/>
  <c r="S49" i="66"/>
  <c r="S50" i="66" s="1"/>
  <c r="Q49" i="66"/>
  <c r="M49" i="66"/>
  <c r="M50" i="66" s="1"/>
  <c r="K49" i="66"/>
  <c r="G49" i="66"/>
  <c r="E49" i="66"/>
  <c r="D49" i="66"/>
  <c r="D50" i="66" s="1"/>
  <c r="R44" i="66"/>
  <c r="P44" i="66"/>
  <c r="M44" i="66"/>
  <c r="L44" i="66"/>
  <c r="J44" i="66"/>
  <c r="F44" i="66"/>
  <c r="D44" i="66"/>
  <c r="I44" i="66"/>
  <c r="S44" i="66"/>
  <c r="Q44" i="66"/>
  <c r="K44" i="66"/>
  <c r="G44" i="66"/>
  <c r="E44" i="66"/>
  <c r="C44" i="66"/>
  <c r="S38" i="66"/>
  <c r="R38" i="66"/>
  <c r="L38" i="66"/>
  <c r="G38" i="66"/>
  <c r="F38" i="66"/>
  <c r="D38" i="66"/>
  <c r="C38" i="66"/>
  <c r="J38" i="66"/>
  <c r="P38" i="66"/>
  <c r="P39" i="66" s="1"/>
  <c r="Q38" i="66"/>
  <c r="O38" i="66"/>
  <c r="M38" i="66"/>
  <c r="K38" i="66"/>
  <c r="K39" i="66" s="1"/>
  <c r="N38" i="66"/>
  <c r="E38" i="66"/>
  <c r="H38" i="66"/>
  <c r="R33" i="66"/>
  <c r="P33" i="66"/>
  <c r="L33" i="66"/>
  <c r="I33" i="66"/>
  <c r="F33" i="66"/>
  <c r="D33" i="66"/>
  <c r="N33" i="66"/>
  <c r="S33" i="66"/>
  <c r="Q33" i="66"/>
  <c r="O33" i="66"/>
  <c r="M33" i="66"/>
  <c r="K33" i="66"/>
  <c r="J33" i="66"/>
  <c r="G33" i="66"/>
  <c r="E33" i="66"/>
  <c r="C33" i="66"/>
  <c r="R28" i="66"/>
  <c r="P28" i="66"/>
  <c r="L28" i="66"/>
  <c r="L39" i="66" s="1"/>
  <c r="K28" i="66"/>
  <c r="J28" i="66"/>
  <c r="G28" i="66"/>
  <c r="F28" i="66"/>
  <c r="E28" i="66"/>
  <c r="D28" i="66"/>
  <c r="Q28" i="66"/>
  <c r="S28" i="66"/>
  <c r="O28" i="66"/>
  <c r="M28" i="66"/>
  <c r="I28" i="66"/>
  <c r="C28" i="66"/>
  <c r="R24" i="66"/>
  <c r="Q24" i="66"/>
  <c r="P24" i="66"/>
  <c r="L24" i="66"/>
  <c r="J24" i="66"/>
  <c r="F24" i="66"/>
  <c r="E24" i="66"/>
  <c r="D24" i="66"/>
  <c r="D25" i="66" s="1"/>
  <c r="S24" i="66"/>
  <c r="O24" i="66"/>
  <c r="N24" i="66"/>
  <c r="M24" i="66"/>
  <c r="K24" i="66"/>
  <c r="I24" i="66"/>
  <c r="G24" i="66"/>
  <c r="C24" i="66"/>
  <c r="R19" i="66"/>
  <c r="Q19" i="66"/>
  <c r="P19" i="66"/>
  <c r="L19" i="66"/>
  <c r="F19" i="66"/>
  <c r="F25" i="66" s="1"/>
  <c r="E19" i="66"/>
  <c r="D19" i="66"/>
  <c r="J19" i="66"/>
  <c r="S19" i="66"/>
  <c r="O19" i="66"/>
  <c r="M19" i="66"/>
  <c r="K19" i="66"/>
  <c r="I19" i="66"/>
  <c r="G19" i="66"/>
  <c r="C19" i="66"/>
  <c r="R15" i="66"/>
  <c r="Q15" i="66"/>
  <c r="P15" i="66"/>
  <c r="L15" i="66"/>
  <c r="J15" i="66"/>
  <c r="F15" i="66"/>
  <c r="E15" i="66"/>
  <c r="D15" i="66"/>
  <c r="S15" i="66"/>
  <c r="O15" i="66"/>
  <c r="M15" i="66"/>
  <c r="K15" i="66"/>
  <c r="I15" i="66"/>
  <c r="G15" i="66"/>
  <c r="C15" i="66"/>
  <c r="R11" i="66"/>
  <c r="P11" i="66"/>
  <c r="O11" i="66"/>
  <c r="L11" i="66"/>
  <c r="J11" i="66"/>
  <c r="F11" i="66"/>
  <c r="D11" i="66"/>
  <c r="C11" i="66"/>
  <c r="S11" i="66"/>
  <c r="Q11" i="66"/>
  <c r="M11" i="66"/>
  <c r="K11" i="66"/>
  <c r="I11" i="66"/>
  <c r="G11" i="66"/>
  <c r="E11" i="66"/>
  <c r="L50" i="66" l="1"/>
  <c r="R50" i="66"/>
  <c r="Q50" i="66"/>
  <c r="F50" i="66"/>
  <c r="S39" i="66"/>
  <c r="G39" i="66"/>
  <c r="R39" i="66"/>
  <c r="D39" i="66"/>
  <c r="F39" i="66"/>
  <c r="D51" i="66"/>
  <c r="L51" i="66"/>
  <c r="E51" i="66"/>
  <c r="F51" i="66"/>
  <c r="J25" i="66"/>
  <c r="R51" i="66"/>
  <c r="R25" i="66"/>
  <c r="L25" i="66"/>
  <c r="P25" i="66"/>
  <c r="M25" i="66"/>
  <c r="G51" i="66"/>
  <c r="O25" i="66"/>
  <c r="O39" i="66"/>
  <c r="C50" i="66"/>
  <c r="M39" i="66"/>
  <c r="N28" i="66"/>
  <c r="N39" i="66" s="1"/>
  <c r="Q39" i="66"/>
  <c r="S25" i="66"/>
  <c r="E25" i="66"/>
  <c r="E50" i="66"/>
  <c r="I50" i="66"/>
  <c r="K51" i="66"/>
  <c r="M51" i="66"/>
  <c r="T11" i="66"/>
  <c r="T33" i="66"/>
  <c r="T38" i="66"/>
  <c r="G50" i="66"/>
  <c r="Q51" i="66"/>
  <c r="C25" i="66"/>
  <c r="S51" i="66"/>
  <c r="C51" i="66"/>
  <c r="J51" i="66"/>
  <c r="N44" i="66"/>
  <c r="K50" i="66"/>
  <c r="C39" i="66"/>
  <c r="T28" i="66"/>
  <c r="E39" i="66"/>
  <c r="T44" i="66"/>
  <c r="O50" i="66"/>
  <c r="O51" i="66"/>
  <c r="T15" i="66"/>
  <c r="I25" i="66"/>
  <c r="N49" i="66"/>
  <c r="G25" i="66"/>
  <c r="Q25" i="66"/>
  <c r="P51" i="66"/>
  <c r="K25" i="66"/>
  <c r="J39" i="66"/>
  <c r="N19" i="66"/>
  <c r="H44" i="66"/>
  <c r="N15" i="66"/>
  <c r="I38" i="66"/>
  <c r="I39" i="66" s="1"/>
  <c r="O44" i="66"/>
  <c r="N11" i="66"/>
  <c r="T19" i="66"/>
  <c r="H28" i="66"/>
  <c r="H19" i="66"/>
  <c r="H24" i="66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S12" i="65"/>
  <c r="Q12" i="65"/>
  <c r="O12" i="65"/>
  <c r="T12" i="65" s="1"/>
  <c r="M12" i="65"/>
  <c r="K12" i="65"/>
  <c r="I12" i="65"/>
  <c r="N12" i="65" s="1"/>
  <c r="G12" i="65"/>
  <c r="E12" i="65"/>
  <c r="C12" i="65"/>
  <c r="H12" i="65" s="1"/>
  <c r="U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T8" i="65"/>
  <c r="S8" i="65"/>
  <c r="Q8" i="65"/>
  <c r="O8" i="65"/>
  <c r="N8" i="65"/>
  <c r="M8" i="65"/>
  <c r="K8" i="65"/>
  <c r="I8" i="65"/>
  <c r="H8" i="65"/>
  <c r="U8" i="65" s="1"/>
  <c r="G8" i="65"/>
  <c r="E8" i="65"/>
  <c r="C8" i="65"/>
  <c r="T7" i="65"/>
  <c r="S7" i="65"/>
  <c r="Q7" i="65"/>
  <c r="O7" i="65"/>
  <c r="N7" i="65"/>
  <c r="M7" i="65"/>
  <c r="K7" i="65"/>
  <c r="I7" i="65"/>
  <c r="H7" i="65"/>
  <c r="U7" i="65" s="1"/>
  <c r="G7" i="65"/>
  <c r="E7" i="65"/>
  <c r="C7" i="65"/>
  <c r="J54" i="66" l="1"/>
  <c r="J55" i="66"/>
  <c r="N25" i="66"/>
  <c r="T24" i="66"/>
  <c r="N50" i="66"/>
  <c r="T39" i="66"/>
  <c r="U38" i="66"/>
  <c r="U33" i="66"/>
  <c r="H11" i="66"/>
  <c r="T49" i="66"/>
  <c r="U15" i="66"/>
  <c r="T51" i="66"/>
  <c r="N51" i="66"/>
  <c r="H49" i="66"/>
  <c r="H50" i="66" s="1"/>
  <c r="U44" i="66"/>
  <c r="I51" i="66"/>
  <c r="U19" i="66"/>
  <c r="H33" i="66"/>
  <c r="H39" i="66" s="1"/>
  <c r="H15" i="66"/>
  <c r="U11" i="66"/>
  <c r="U28" i="66"/>
  <c r="U13" i="65"/>
  <c r="U14" i="65"/>
  <c r="U10" i="65"/>
  <c r="U9" i="65"/>
  <c r="H25" i="66" l="1"/>
  <c r="U49" i="66"/>
  <c r="U50" i="66" s="1"/>
  <c r="T50" i="66"/>
  <c r="H51" i="66"/>
  <c r="J56" i="66" s="1"/>
  <c r="U39" i="66"/>
  <c r="T25" i="66"/>
  <c r="U24" i="66"/>
  <c r="U51" i="66" s="1"/>
  <c r="H66" i="65"/>
  <c r="M62" i="65"/>
  <c r="H62" i="65"/>
  <c r="M61" i="65"/>
  <c r="M59" i="65"/>
  <c r="M58" i="65"/>
  <c r="M56" i="65"/>
  <c r="L50" i="65"/>
  <c r="E50" i="65"/>
  <c r="R49" i="65"/>
  <c r="P49" i="65"/>
  <c r="P50" i="65" s="1"/>
  <c r="L49" i="65"/>
  <c r="K49" i="65"/>
  <c r="F49" i="65"/>
  <c r="T48" i="65"/>
  <c r="S48" i="65"/>
  <c r="Q48" i="65"/>
  <c r="O48" i="65"/>
  <c r="M48" i="65"/>
  <c r="K48" i="65"/>
  <c r="J48" i="65"/>
  <c r="I48" i="65"/>
  <c r="N48" i="65" s="1"/>
  <c r="H48" i="65"/>
  <c r="G48" i="65"/>
  <c r="E48" i="65"/>
  <c r="C48" i="65"/>
  <c r="T47" i="65"/>
  <c r="U47" i="65" s="1"/>
  <c r="S47" i="65"/>
  <c r="Q47" i="65"/>
  <c r="O47" i="65"/>
  <c r="O49" i="65" s="1"/>
  <c r="N47" i="65"/>
  <c r="M47" i="65"/>
  <c r="K47" i="65"/>
  <c r="I47" i="65"/>
  <c r="G47" i="65"/>
  <c r="E47" i="65"/>
  <c r="D47" i="65"/>
  <c r="C47" i="65"/>
  <c r="H47" i="65" s="1"/>
  <c r="T46" i="65"/>
  <c r="U46" i="65" s="1"/>
  <c r="S46" i="65"/>
  <c r="Q46" i="65"/>
  <c r="O46" i="65"/>
  <c r="N46" i="65"/>
  <c r="M46" i="65"/>
  <c r="K46" i="65"/>
  <c r="I46" i="65"/>
  <c r="H46" i="65"/>
  <c r="G46" i="65"/>
  <c r="G49" i="65" s="1"/>
  <c r="E46" i="65"/>
  <c r="C46" i="65"/>
  <c r="T45" i="65"/>
  <c r="T49" i="65" s="1"/>
  <c r="S45" i="65"/>
  <c r="S49" i="65" s="1"/>
  <c r="Q45" i="65"/>
  <c r="O45" i="65"/>
  <c r="M45" i="65"/>
  <c r="M49" i="65" s="1"/>
  <c r="K45" i="65"/>
  <c r="J45" i="65"/>
  <c r="J49" i="65" s="1"/>
  <c r="I45" i="65"/>
  <c r="I49" i="65" s="1"/>
  <c r="I50" i="65" s="1"/>
  <c r="G45" i="65"/>
  <c r="E45" i="65"/>
  <c r="E49" i="65" s="1"/>
  <c r="D45" i="65"/>
  <c r="D49" i="65" s="1"/>
  <c r="D50" i="65" s="1"/>
  <c r="C45" i="65"/>
  <c r="H45" i="65" s="1"/>
  <c r="H49" i="65" s="1"/>
  <c r="H50" i="65" s="1"/>
  <c r="R44" i="65"/>
  <c r="R50" i="65" s="1"/>
  <c r="P44" i="65"/>
  <c r="L44" i="65"/>
  <c r="K44" i="65"/>
  <c r="J44" i="65"/>
  <c r="F44" i="65"/>
  <c r="F50" i="65" s="1"/>
  <c r="D44" i="65"/>
  <c r="C44" i="65"/>
  <c r="S43" i="65"/>
  <c r="Q43" i="65"/>
  <c r="O43" i="65"/>
  <c r="T43" i="65" s="1"/>
  <c r="U43" i="65" s="1"/>
  <c r="M43" i="65"/>
  <c r="K43" i="65"/>
  <c r="I43" i="65"/>
  <c r="N43" i="65" s="1"/>
  <c r="G43" i="65"/>
  <c r="E43" i="65"/>
  <c r="C43" i="65"/>
  <c r="H43" i="65" s="1"/>
  <c r="T42" i="65"/>
  <c r="U42" i="65" s="1"/>
  <c r="S42" i="65"/>
  <c r="Q42" i="65"/>
  <c r="O42" i="65"/>
  <c r="N42" i="65"/>
  <c r="M42" i="65"/>
  <c r="K42" i="65"/>
  <c r="I42" i="65"/>
  <c r="H42" i="65"/>
  <c r="G42" i="65"/>
  <c r="E42" i="65"/>
  <c r="C42" i="65"/>
  <c r="T41" i="65"/>
  <c r="S41" i="65"/>
  <c r="S44" i="65" s="1"/>
  <c r="Q41" i="65"/>
  <c r="O41" i="65"/>
  <c r="N41" i="65"/>
  <c r="M41" i="65"/>
  <c r="K41" i="65"/>
  <c r="I41" i="65"/>
  <c r="H41" i="65"/>
  <c r="G41" i="65"/>
  <c r="G44" i="65" s="1"/>
  <c r="E41" i="65"/>
  <c r="C41" i="65"/>
  <c r="T40" i="65"/>
  <c r="T44" i="65" s="1"/>
  <c r="S40" i="65"/>
  <c r="Q40" i="65"/>
  <c r="O40" i="65"/>
  <c r="N40" i="65"/>
  <c r="N44" i="65" s="1"/>
  <c r="M40" i="65"/>
  <c r="K40" i="65"/>
  <c r="I40" i="65"/>
  <c r="I44" i="65" s="1"/>
  <c r="H40" i="65"/>
  <c r="H44" i="65" s="1"/>
  <c r="G40" i="65"/>
  <c r="E40" i="65"/>
  <c r="E44" i="65" s="1"/>
  <c r="C40" i="65"/>
  <c r="R38" i="65"/>
  <c r="Q38" i="65"/>
  <c r="L38" i="65"/>
  <c r="L39" i="65" s="1"/>
  <c r="I38" i="65"/>
  <c r="F38" i="65"/>
  <c r="D38" i="65"/>
  <c r="D39" i="65" s="1"/>
  <c r="T37" i="65"/>
  <c r="S37" i="65"/>
  <c r="Q37" i="65"/>
  <c r="O37" i="65"/>
  <c r="N37" i="65"/>
  <c r="M37" i="65"/>
  <c r="M38" i="65" s="1"/>
  <c r="K37" i="65"/>
  <c r="I37" i="65"/>
  <c r="H37" i="65"/>
  <c r="G37" i="65"/>
  <c r="E37" i="65"/>
  <c r="C37" i="65"/>
  <c r="S36" i="65"/>
  <c r="Q36" i="65"/>
  <c r="P36" i="65"/>
  <c r="P38" i="65" s="1"/>
  <c r="P39" i="65" s="1"/>
  <c r="O36" i="65"/>
  <c r="T36" i="65" s="1"/>
  <c r="U36" i="65" s="1"/>
  <c r="M36" i="65"/>
  <c r="K36" i="65"/>
  <c r="J36" i="65"/>
  <c r="J38" i="65" s="1"/>
  <c r="I36" i="65"/>
  <c r="N36" i="65" s="1"/>
  <c r="H36" i="65"/>
  <c r="G36" i="65"/>
  <c r="E36" i="65"/>
  <c r="C36" i="65"/>
  <c r="S35" i="65"/>
  <c r="Q35" i="65"/>
  <c r="P35" i="65"/>
  <c r="O35" i="65"/>
  <c r="T35" i="65" s="1"/>
  <c r="U35" i="65" s="1"/>
  <c r="N35" i="65"/>
  <c r="M35" i="65"/>
  <c r="K35" i="65"/>
  <c r="I35" i="65"/>
  <c r="H35" i="65"/>
  <c r="G35" i="65"/>
  <c r="E35" i="65"/>
  <c r="C35" i="65"/>
  <c r="S34" i="65"/>
  <c r="Q34" i="65"/>
  <c r="O34" i="65"/>
  <c r="M34" i="65"/>
  <c r="K34" i="65"/>
  <c r="I34" i="65"/>
  <c r="N34" i="65" s="1"/>
  <c r="G34" i="65"/>
  <c r="E34" i="65"/>
  <c r="E38" i="65" s="1"/>
  <c r="C34" i="65"/>
  <c r="R33" i="65"/>
  <c r="R39" i="65" s="1"/>
  <c r="P33" i="65"/>
  <c r="L33" i="65"/>
  <c r="F33" i="65"/>
  <c r="F39" i="65" s="1"/>
  <c r="D33" i="65"/>
  <c r="S32" i="65"/>
  <c r="Q32" i="65"/>
  <c r="O32" i="65"/>
  <c r="T32" i="65" s="1"/>
  <c r="M32" i="65"/>
  <c r="K32" i="65"/>
  <c r="J32" i="65"/>
  <c r="I32" i="65"/>
  <c r="H32" i="65"/>
  <c r="G32" i="65"/>
  <c r="E32" i="65"/>
  <c r="C32" i="65"/>
  <c r="T31" i="65"/>
  <c r="S31" i="65"/>
  <c r="Q31" i="65"/>
  <c r="O31" i="65"/>
  <c r="N31" i="65"/>
  <c r="M31" i="65"/>
  <c r="K31" i="65"/>
  <c r="I31" i="65"/>
  <c r="H31" i="65"/>
  <c r="G31" i="65"/>
  <c r="E31" i="65"/>
  <c r="C31" i="65"/>
  <c r="T30" i="65"/>
  <c r="U30" i="65" s="1"/>
  <c r="S30" i="65"/>
  <c r="Q30" i="65"/>
  <c r="O30" i="65"/>
  <c r="O33" i="65" s="1"/>
  <c r="M30" i="65"/>
  <c r="K30" i="65"/>
  <c r="J30" i="65"/>
  <c r="J33" i="65" s="1"/>
  <c r="I30" i="65"/>
  <c r="N30" i="65" s="1"/>
  <c r="G30" i="65"/>
  <c r="E30" i="65"/>
  <c r="C30" i="65"/>
  <c r="H30" i="65" s="1"/>
  <c r="T29" i="65"/>
  <c r="T33" i="65" s="1"/>
  <c r="S29" i="65"/>
  <c r="S33" i="65" s="1"/>
  <c r="Q29" i="65"/>
  <c r="O29" i="65"/>
  <c r="M29" i="65"/>
  <c r="M33" i="65" s="1"/>
  <c r="K29" i="65"/>
  <c r="K33" i="65" s="1"/>
  <c r="J29" i="65"/>
  <c r="I29" i="65"/>
  <c r="N29" i="65" s="1"/>
  <c r="H29" i="65"/>
  <c r="H33" i="65" s="1"/>
  <c r="G29" i="65"/>
  <c r="G33" i="65" s="1"/>
  <c r="E29" i="65"/>
  <c r="C29" i="65"/>
  <c r="R28" i="65"/>
  <c r="P28" i="65"/>
  <c r="L28" i="65"/>
  <c r="F28" i="65"/>
  <c r="D28" i="65"/>
  <c r="T27" i="65"/>
  <c r="S27" i="65"/>
  <c r="Q27" i="65"/>
  <c r="O27" i="65"/>
  <c r="M27" i="65"/>
  <c r="M28" i="65" s="1"/>
  <c r="K27" i="65"/>
  <c r="J27" i="65"/>
  <c r="I27" i="65"/>
  <c r="N27" i="65" s="1"/>
  <c r="H27" i="65"/>
  <c r="H28" i="65" s="1"/>
  <c r="G27" i="65"/>
  <c r="E27" i="65"/>
  <c r="C27" i="65"/>
  <c r="S26" i="65"/>
  <c r="Q26" i="65"/>
  <c r="Q28" i="65" s="1"/>
  <c r="O26" i="65"/>
  <c r="M26" i="65"/>
  <c r="K26" i="65"/>
  <c r="K28" i="65" s="1"/>
  <c r="J26" i="65"/>
  <c r="J28" i="65" s="1"/>
  <c r="I26" i="65"/>
  <c r="N26" i="65" s="1"/>
  <c r="H26" i="65"/>
  <c r="G26" i="65"/>
  <c r="G28" i="65" s="1"/>
  <c r="E26" i="65"/>
  <c r="E28" i="65" s="1"/>
  <c r="C26" i="65"/>
  <c r="C28" i="65" s="1"/>
  <c r="S24" i="65"/>
  <c r="R24" i="65"/>
  <c r="P24" i="65"/>
  <c r="L24" i="65"/>
  <c r="K24" i="65"/>
  <c r="J24" i="65"/>
  <c r="F24" i="65"/>
  <c r="D24" i="65"/>
  <c r="S23" i="65"/>
  <c r="Q23" i="65"/>
  <c r="O23" i="65"/>
  <c r="T23" i="65" s="1"/>
  <c r="M23" i="65"/>
  <c r="K23" i="65"/>
  <c r="I23" i="65"/>
  <c r="N23" i="65" s="1"/>
  <c r="U23" i="65" s="1"/>
  <c r="G23" i="65"/>
  <c r="E23" i="65"/>
  <c r="C23" i="65"/>
  <c r="H23" i="65" s="1"/>
  <c r="T22" i="65"/>
  <c r="U22" i="65" s="1"/>
  <c r="S22" i="65"/>
  <c r="Q22" i="65"/>
  <c r="O22" i="65"/>
  <c r="N22" i="65"/>
  <c r="M22" i="65"/>
  <c r="K22" i="65"/>
  <c r="I22" i="65"/>
  <c r="G22" i="65"/>
  <c r="G24" i="65" s="1"/>
  <c r="E22" i="65"/>
  <c r="D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M24" i="65" s="1"/>
  <c r="K20" i="65"/>
  <c r="I20" i="65"/>
  <c r="G20" i="65"/>
  <c r="E20" i="65"/>
  <c r="C20" i="65"/>
  <c r="H20" i="65" s="1"/>
  <c r="S19" i="65"/>
  <c r="R19" i="65"/>
  <c r="P19" i="65"/>
  <c r="L19" i="65"/>
  <c r="J19" i="65"/>
  <c r="G19" i="65"/>
  <c r="F19" i="65"/>
  <c r="D19" i="65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U18" i="65" s="1"/>
  <c r="T17" i="65"/>
  <c r="S17" i="65"/>
  <c r="Q17" i="65"/>
  <c r="O17" i="65"/>
  <c r="M17" i="65"/>
  <c r="K17" i="65"/>
  <c r="K19" i="65" s="1"/>
  <c r="J17" i="65"/>
  <c r="I17" i="65"/>
  <c r="N17" i="65" s="1"/>
  <c r="H17" i="65"/>
  <c r="G17" i="65"/>
  <c r="E17" i="65"/>
  <c r="C17" i="65"/>
  <c r="T16" i="65"/>
  <c r="T19" i="65" s="1"/>
  <c r="S16" i="65"/>
  <c r="Q16" i="65"/>
  <c r="Q19" i="65" s="1"/>
  <c r="O16" i="65"/>
  <c r="M16" i="65"/>
  <c r="M19" i="65" s="1"/>
  <c r="K16" i="65"/>
  <c r="J16" i="65"/>
  <c r="I16" i="65"/>
  <c r="I19" i="65" s="1"/>
  <c r="G16" i="65"/>
  <c r="E16" i="65"/>
  <c r="E19" i="65" s="1"/>
  <c r="C16" i="65"/>
  <c r="H16" i="65" s="1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L51" i="65" s="1"/>
  <c r="K11" i="65"/>
  <c r="J11" i="65"/>
  <c r="I11" i="65"/>
  <c r="H11" i="65"/>
  <c r="G11" i="65"/>
  <c r="F11" i="65"/>
  <c r="E11" i="65"/>
  <c r="D11" i="65"/>
  <c r="C11" i="65"/>
  <c r="U11" i="65"/>
  <c r="U25" i="66" l="1"/>
  <c r="S25" i="65"/>
  <c r="F51" i="65"/>
  <c r="R51" i="65"/>
  <c r="G25" i="65"/>
  <c r="M39" i="65"/>
  <c r="I39" i="65"/>
  <c r="U49" i="65"/>
  <c r="U50" i="65" s="1"/>
  <c r="T50" i="65"/>
  <c r="K25" i="65"/>
  <c r="O50" i="65"/>
  <c r="M51" i="65"/>
  <c r="U21" i="65"/>
  <c r="Q39" i="65"/>
  <c r="J39" i="65"/>
  <c r="S50" i="65"/>
  <c r="G50" i="65"/>
  <c r="D51" i="65"/>
  <c r="J51" i="65"/>
  <c r="D25" i="65"/>
  <c r="M50" i="65"/>
  <c r="C49" i="65"/>
  <c r="C50" i="65" s="1"/>
  <c r="Q24" i="65"/>
  <c r="Q25" i="65" s="1"/>
  <c r="F25" i="65"/>
  <c r="N28" i="65"/>
  <c r="U27" i="65"/>
  <c r="O38" i="65"/>
  <c r="O39" i="65" s="1"/>
  <c r="T34" i="65"/>
  <c r="N45" i="65"/>
  <c r="N49" i="65" s="1"/>
  <c r="N50" i="65" s="1"/>
  <c r="K50" i="65"/>
  <c r="C19" i="65"/>
  <c r="C51" i="65" s="1"/>
  <c r="H24" i="65"/>
  <c r="I28" i="65"/>
  <c r="U31" i="65"/>
  <c r="Q44" i="65"/>
  <c r="Q51" i="65" s="1"/>
  <c r="J50" i="65"/>
  <c r="K51" i="65"/>
  <c r="H19" i="65"/>
  <c r="U19" i="65" s="1"/>
  <c r="U16" i="65"/>
  <c r="U17" i="65"/>
  <c r="E24" i="65"/>
  <c r="E25" i="65" s="1"/>
  <c r="M25" i="65"/>
  <c r="C24" i="65"/>
  <c r="C25" i="65" s="1"/>
  <c r="J25" i="65"/>
  <c r="O24" i="65"/>
  <c r="S28" i="65"/>
  <c r="S51" i="65" s="1"/>
  <c r="E33" i="65"/>
  <c r="E39" i="65" s="1"/>
  <c r="Q33" i="65"/>
  <c r="N32" i="65"/>
  <c r="U32" i="65" s="1"/>
  <c r="C33" i="65"/>
  <c r="C38" i="65"/>
  <c r="C39" i="65" s="1"/>
  <c r="H34" i="65"/>
  <c r="H38" i="65" s="1"/>
  <c r="H39" i="65" s="1"/>
  <c r="K38" i="65"/>
  <c r="K39" i="65" s="1"/>
  <c r="S38" i="65"/>
  <c r="S39" i="65" s="1"/>
  <c r="U37" i="65"/>
  <c r="M44" i="65"/>
  <c r="Q49" i="65"/>
  <c r="U48" i="65"/>
  <c r="H51" i="65"/>
  <c r="P51" i="65"/>
  <c r="T24" i="65"/>
  <c r="L25" i="65"/>
  <c r="U44" i="65"/>
  <c r="O44" i="65"/>
  <c r="I24" i="65"/>
  <c r="N20" i="65"/>
  <c r="N24" i="65" s="1"/>
  <c r="N25" i="65" s="1"/>
  <c r="R25" i="65"/>
  <c r="O28" i="65"/>
  <c r="T26" i="65"/>
  <c r="G38" i="65"/>
  <c r="G39" i="65" s="1"/>
  <c r="U40" i="65"/>
  <c r="U41" i="65"/>
  <c r="U45" i="65"/>
  <c r="U15" i="65"/>
  <c r="N16" i="65"/>
  <c r="N19" i="65" s="1"/>
  <c r="O19" i="65"/>
  <c r="O51" i="65" s="1"/>
  <c r="P25" i="65"/>
  <c r="N38" i="65"/>
  <c r="U29" i="65"/>
  <c r="I33" i="65"/>
  <c r="U13" i="64"/>
  <c r="U14" i="64"/>
  <c r="U15" i="64"/>
  <c r="U12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U11" i="64"/>
  <c r="U8" i="64"/>
  <c r="U9" i="64"/>
  <c r="U10" i="64"/>
  <c r="U7" i="64"/>
  <c r="N11" i="64"/>
  <c r="D38" i="64"/>
  <c r="F38" i="64"/>
  <c r="L38" i="64"/>
  <c r="R38" i="64"/>
  <c r="D44" i="64"/>
  <c r="F44" i="64"/>
  <c r="J44" i="64"/>
  <c r="L44" i="64"/>
  <c r="P44" i="64"/>
  <c r="R44" i="64"/>
  <c r="F49" i="64"/>
  <c r="L49" i="64"/>
  <c r="P49" i="64"/>
  <c r="P50" i="64" s="1"/>
  <c r="R49" i="64"/>
  <c r="S48" i="64"/>
  <c r="Q48" i="64"/>
  <c r="O48" i="64"/>
  <c r="T48" i="64" s="1"/>
  <c r="M48" i="64"/>
  <c r="K48" i="64"/>
  <c r="J48" i="64"/>
  <c r="I48" i="64"/>
  <c r="G48" i="64"/>
  <c r="E48" i="64"/>
  <c r="C48" i="64"/>
  <c r="H48" i="64" s="1"/>
  <c r="S47" i="64"/>
  <c r="Q47" i="64"/>
  <c r="O47" i="64"/>
  <c r="T47" i="64" s="1"/>
  <c r="M47" i="64"/>
  <c r="K47" i="64"/>
  <c r="I47" i="64"/>
  <c r="N47" i="64" s="1"/>
  <c r="G47" i="64"/>
  <c r="E47" i="64"/>
  <c r="D47" i="64"/>
  <c r="C47" i="64"/>
  <c r="H47" i="64" s="1"/>
  <c r="S46" i="64"/>
  <c r="Q46" i="64"/>
  <c r="O46" i="64"/>
  <c r="T46" i="64" s="1"/>
  <c r="M46" i="64"/>
  <c r="K46" i="64"/>
  <c r="I46" i="64"/>
  <c r="N46" i="64" s="1"/>
  <c r="G46" i="64"/>
  <c r="E46" i="64"/>
  <c r="C46" i="64"/>
  <c r="H46" i="64" s="1"/>
  <c r="S45" i="64"/>
  <c r="S49" i="64" s="1"/>
  <c r="Q45" i="64"/>
  <c r="O45" i="64"/>
  <c r="M45" i="64"/>
  <c r="K45" i="64"/>
  <c r="K49" i="64" s="1"/>
  <c r="J45" i="64"/>
  <c r="J49" i="64" s="1"/>
  <c r="I45" i="64"/>
  <c r="G45" i="64"/>
  <c r="E45" i="64"/>
  <c r="E49" i="64" s="1"/>
  <c r="D45" i="64"/>
  <c r="D49" i="64" s="1"/>
  <c r="C45" i="64"/>
  <c r="S43" i="64"/>
  <c r="Q43" i="64"/>
  <c r="O43" i="64"/>
  <c r="T43" i="64" s="1"/>
  <c r="M43" i="64"/>
  <c r="K43" i="64"/>
  <c r="I43" i="64"/>
  <c r="N43" i="64" s="1"/>
  <c r="G43" i="64"/>
  <c r="E43" i="64"/>
  <c r="C43" i="64"/>
  <c r="H43" i="64" s="1"/>
  <c r="S42" i="64"/>
  <c r="Q42" i="64"/>
  <c r="O42" i="64"/>
  <c r="T42" i="64" s="1"/>
  <c r="M42" i="64"/>
  <c r="K42" i="64"/>
  <c r="I42" i="64"/>
  <c r="N42" i="64" s="1"/>
  <c r="G42" i="64"/>
  <c r="E42" i="64"/>
  <c r="C42" i="64"/>
  <c r="H42" i="64" s="1"/>
  <c r="S41" i="64"/>
  <c r="Q41" i="64"/>
  <c r="O41" i="64"/>
  <c r="T41" i="64" s="1"/>
  <c r="U41" i="64" s="1"/>
  <c r="M41" i="64"/>
  <c r="K41" i="64"/>
  <c r="I41" i="64"/>
  <c r="N41" i="64" s="1"/>
  <c r="G41" i="64"/>
  <c r="E41" i="64"/>
  <c r="C41" i="64"/>
  <c r="H41" i="64" s="1"/>
  <c r="S40" i="64"/>
  <c r="Q40" i="64"/>
  <c r="O40" i="64"/>
  <c r="O44" i="64" s="1"/>
  <c r="M40" i="64"/>
  <c r="K40" i="64"/>
  <c r="I40" i="64"/>
  <c r="G40" i="64"/>
  <c r="G44" i="64" s="1"/>
  <c r="E40" i="64"/>
  <c r="C40" i="64"/>
  <c r="S37" i="64"/>
  <c r="Q37" i="64"/>
  <c r="O37" i="64"/>
  <c r="T37" i="64" s="1"/>
  <c r="M37" i="64"/>
  <c r="K37" i="64"/>
  <c r="I37" i="64"/>
  <c r="N37" i="64" s="1"/>
  <c r="G37" i="64"/>
  <c r="E37" i="64"/>
  <c r="C37" i="64"/>
  <c r="H37" i="64" s="1"/>
  <c r="S36" i="64"/>
  <c r="Q36" i="64"/>
  <c r="P36" i="64"/>
  <c r="O36" i="64"/>
  <c r="T36" i="64" s="1"/>
  <c r="M36" i="64"/>
  <c r="K36" i="64"/>
  <c r="J36" i="64"/>
  <c r="J38" i="64" s="1"/>
  <c r="I36" i="64"/>
  <c r="N36" i="64" s="1"/>
  <c r="G36" i="64"/>
  <c r="E36" i="64"/>
  <c r="C36" i="64"/>
  <c r="H36" i="64" s="1"/>
  <c r="S35" i="64"/>
  <c r="Q35" i="64"/>
  <c r="P35" i="64"/>
  <c r="P38" i="64" s="1"/>
  <c r="O35" i="64"/>
  <c r="T35" i="64" s="1"/>
  <c r="M35" i="64"/>
  <c r="K35" i="64"/>
  <c r="I35" i="64"/>
  <c r="N35" i="64" s="1"/>
  <c r="G35" i="64"/>
  <c r="E35" i="64"/>
  <c r="C35" i="64"/>
  <c r="H35" i="64" s="1"/>
  <c r="S34" i="64"/>
  <c r="Q34" i="64"/>
  <c r="O34" i="64"/>
  <c r="M34" i="64"/>
  <c r="K34" i="64"/>
  <c r="I34" i="64"/>
  <c r="G34" i="64"/>
  <c r="E34" i="64"/>
  <c r="C34" i="64"/>
  <c r="R33" i="64"/>
  <c r="P33" i="64"/>
  <c r="L33" i="64"/>
  <c r="F33" i="64"/>
  <c r="D33" i="64"/>
  <c r="S32" i="64"/>
  <c r="Q32" i="64"/>
  <c r="O32" i="64"/>
  <c r="T32" i="64" s="1"/>
  <c r="M32" i="64"/>
  <c r="K32" i="64"/>
  <c r="J32" i="64"/>
  <c r="I32" i="64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J30" i="64"/>
  <c r="I30" i="64"/>
  <c r="I33" i="64" s="1"/>
  <c r="G30" i="64"/>
  <c r="E30" i="64"/>
  <c r="C30" i="64"/>
  <c r="H30" i="64" s="1"/>
  <c r="S29" i="64"/>
  <c r="S33" i="64" s="1"/>
  <c r="Q29" i="64"/>
  <c r="O29" i="64"/>
  <c r="M29" i="64"/>
  <c r="K29" i="64"/>
  <c r="J29" i="64"/>
  <c r="I29" i="64"/>
  <c r="N29" i="64" s="1"/>
  <c r="G29" i="64"/>
  <c r="E29" i="64"/>
  <c r="C29" i="64"/>
  <c r="H29" i="64" s="1"/>
  <c r="R28" i="64"/>
  <c r="P28" i="64"/>
  <c r="L28" i="64"/>
  <c r="F28" i="64"/>
  <c r="D28" i="64"/>
  <c r="S27" i="64"/>
  <c r="Q27" i="64"/>
  <c r="O27" i="64"/>
  <c r="T27" i="64" s="1"/>
  <c r="M27" i="64"/>
  <c r="K27" i="64"/>
  <c r="J27" i="64"/>
  <c r="I27" i="64"/>
  <c r="N27" i="64" s="1"/>
  <c r="G27" i="64"/>
  <c r="E27" i="64"/>
  <c r="C27" i="64"/>
  <c r="H27" i="64" s="1"/>
  <c r="S26" i="64"/>
  <c r="Q26" i="64"/>
  <c r="O26" i="64"/>
  <c r="M26" i="64"/>
  <c r="K26" i="64"/>
  <c r="J26" i="64"/>
  <c r="I26" i="64"/>
  <c r="G26" i="64"/>
  <c r="E26" i="64"/>
  <c r="C26" i="64"/>
  <c r="H26" i="64" s="1"/>
  <c r="R24" i="64"/>
  <c r="P24" i="64"/>
  <c r="L24" i="64"/>
  <c r="J24" i="64"/>
  <c r="F24" i="64"/>
  <c r="D24" i="64"/>
  <c r="S23" i="64"/>
  <c r="Q23" i="64"/>
  <c r="O23" i="64"/>
  <c r="T23" i="64" s="1"/>
  <c r="U23" i="64" s="1"/>
  <c r="M23" i="64"/>
  <c r="K23" i="64"/>
  <c r="I23" i="64"/>
  <c r="N23" i="64" s="1"/>
  <c r="G23" i="64"/>
  <c r="E23" i="64"/>
  <c r="C23" i="64"/>
  <c r="H23" i="64" s="1"/>
  <c r="S22" i="64"/>
  <c r="Q22" i="64"/>
  <c r="O22" i="64"/>
  <c r="T22" i="64" s="1"/>
  <c r="U22" i="64" s="1"/>
  <c r="M22" i="64"/>
  <c r="K22" i="64"/>
  <c r="I22" i="64"/>
  <c r="N22" i="64" s="1"/>
  <c r="G22" i="64"/>
  <c r="E22" i="64"/>
  <c r="D22" i="64"/>
  <c r="C22" i="64"/>
  <c r="H22" i="64" s="1"/>
  <c r="S21" i="64"/>
  <c r="Q21" i="64"/>
  <c r="O21" i="64"/>
  <c r="T21" i="64" s="1"/>
  <c r="M21" i="64"/>
  <c r="K21" i="64"/>
  <c r="I21" i="64"/>
  <c r="N21" i="64" s="1"/>
  <c r="G21" i="64"/>
  <c r="E21" i="64"/>
  <c r="C21" i="64"/>
  <c r="H21" i="64" s="1"/>
  <c r="S20" i="64"/>
  <c r="Q20" i="64"/>
  <c r="O20" i="64"/>
  <c r="M20" i="64"/>
  <c r="K20" i="64"/>
  <c r="I20" i="64"/>
  <c r="G20" i="64"/>
  <c r="E20" i="64"/>
  <c r="C20" i="64"/>
  <c r="R19" i="64"/>
  <c r="P19" i="64"/>
  <c r="L19" i="64"/>
  <c r="F19" i="64"/>
  <c r="D19" i="64"/>
  <c r="S18" i="64"/>
  <c r="Q18" i="64"/>
  <c r="O18" i="64"/>
  <c r="T18" i="64" s="1"/>
  <c r="M18" i="64"/>
  <c r="K18" i="64"/>
  <c r="I18" i="64"/>
  <c r="N18" i="64" s="1"/>
  <c r="G18" i="64"/>
  <c r="E18" i="64"/>
  <c r="C18" i="64"/>
  <c r="H18" i="64" s="1"/>
  <c r="S17" i="64"/>
  <c r="Q17" i="64"/>
  <c r="O17" i="64"/>
  <c r="T17" i="64" s="1"/>
  <c r="M17" i="64"/>
  <c r="K17" i="64"/>
  <c r="J17" i="64"/>
  <c r="I17" i="64"/>
  <c r="H17" i="64"/>
  <c r="G17" i="64"/>
  <c r="E17" i="64"/>
  <c r="C17" i="64"/>
  <c r="T16" i="64"/>
  <c r="S16" i="64"/>
  <c r="Q16" i="64"/>
  <c r="O16" i="64"/>
  <c r="M16" i="64"/>
  <c r="K16" i="64"/>
  <c r="J16" i="64"/>
  <c r="J19" i="64" s="1"/>
  <c r="I16" i="64"/>
  <c r="G16" i="64"/>
  <c r="E16" i="64"/>
  <c r="C16" i="64"/>
  <c r="H16" i="64" s="1"/>
  <c r="R11" i="64"/>
  <c r="Q11" i="64"/>
  <c r="P11" i="64"/>
  <c r="L11" i="64"/>
  <c r="K11" i="64"/>
  <c r="J11" i="64"/>
  <c r="F11" i="64"/>
  <c r="E11" i="64"/>
  <c r="D11" i="64"/>
  <c r="G11" i="64"/>
  <c r="S11" i="64"/>
  <c r="M11" i="64"/>
  <c r="H66" i="64"/>
  <c r="M62" i="64"/>
  <c r="H62" i="64"/>
  <c r="M61" i="64"/>
  <c r="M59" i="64"/>
  <c r="M58" i="64"/>
  <c r="M56" i="64"/>
  <c r="J54" i="65" l="1"/>
  <c r="N39" i="65"/>
  <c r="T38" i="65"/>
  <c r="U34" i="65"/>
  <c r="T28" i="65"/>
  <c r="U28" i="65" s="1"/>
  <c r="U26" i="65"/>
  <c r="I25" i="65"/>
  <c r="I51" i="65"/>
  <c r="U24" i="65"/>
  <c r="T25" i="65"/>
  <c r="G51" i="65"/>
  <c r="N51" i="65"/>
  <c r="Q50" i="65"/>
  <c r="O25" i="65"/>
  <c r="N33" i="65"/>
  <c r="U33" i="65" s="1"/>
  <c r="E51" i="65"/>
  <c r="U20" i="65"/>
  <c r="H25" i="65"/>
  <c r="K19" i="64"/>
  <c r="K51" i="64" s="1"/>
  <c r="Q44" i="64"/>
  <c r="H28" i="64"/>
  <c r="D39" i="64"/>
  <c r="U36" i="64"/>
  <c r="C44" i="64"/>
  <c r="K44" i="64"/>
  <c r="S44" i="64"/>
  <c r="S50" i="64" s="1"/>
  <c r="I49" i="64"/>
  <c r="O49" i="64"/>
  <c r="L39" i="64"/>
  <c r="E50" i="64"/>
  <c r="I44" i="64"/>
  <c r="Q19" i="64"/>
  <c r="E19" i="64"/>
  <c r="U18" i="64"/>
  <c r="U27" i="64"/>
  <c r="E44" i="64"/>
  <c r="M44" i="64"/>
  <c r="U42" i="64"/>
  <c r="U37" i="64"/>
  <c r="U43" i="64"/>
  <c r="U46" i="64"/>
  <c r="S28" i="64"/>
  <c r="U35" i="64"/>
  <c r="L50" i="64"/>
  <c r="D25" i="64"/>
  <c r="N16" i="64"/>
  <c r="U16" i="64" s="1"/>
  <c r="N17" i="64"/>
  <c r="U17" i="64" s="1"/>
  <c r="U21" i="64"/>
  <c r="N32" i="64"/>
  <c r="U32" i="64" s="1"/>
  <c r="C38" i="64"/>
  <c r="K38" i="64"/>
  <c r="S38" i="64"/>
  <c r="Q38" i="64"/>
  <c r="Q49" i="64"/>
  <c r="Q50" i="64" s="1"/>
  <c r="N48" i="64"/>
  <c r="U48" i="64"/>
  <c r="M24" i="64"/>
  <c r="E28" i="64"/>
  <c r="J28" i="64"/>
  <c r="Q33" i="64"/>
  <c r="P39" i="64"/>
  <c r="G38" i="64"/>
  <c r="O38" i="64"/>
  <c r="E38" i="64"/>
  <c r="M38" i="64"/>
  <c r="H40" i="64"/>
  <c r="H44" i="64" s="1"/>
  <c r="N40" i="64"/>
  <c r="N44" i="64" s="1"/>
  <c r="T40" i="64"/>
  <c r="T44" i="64" s="1"/>
  <c r="G49" i="64"/>
  <c r="G50" i="64" s="1"/>
  <c r="M49" i="64"/>
  <c r="T45" i="64"/>
  <c r="U47" i="64"/>
  <c r="D50" i="64"/>
  <c r="I50" i="64"/>
  <c r="H33" i="64"/>
  <c r="U31" i="64"/>
  <c r="M50" i="64"/>
  <c r="G19" i="64"/>
  <c r="T19" i="64"/>
  <c r="M19" i="64"/>
  <c r="M28" i="64"/>
  <c r="K33" i="64"/>
  <c r="T49" i="64"/>
  <c r="I38" i="64"/>
  <c r="I39" i="64" s="1"/>
  <c r="R51" i="64"/>
  <c r="K24" i="64"/>
  <c r="S24" i="64"/>
  <c r="I28" i="64"/>
  <c r="G33" i="64"/>
  <c r="C49" i="64"/>
  <c r="C50" i="64" s="1"/>
  <c r="S19" i="64"/>
  <c r="G24" i="64"/>
  <c r="G25" i="64" s="1"/>
  <c r="M33" i="64"/>
  <c r="R39" i="64"/>
  <c r="F39" i="64"/>
  <c r="L51" i="64"/>
  <c r="F51" i="64"/>
  <c r="P51" i="64"/>
  <c r="D51" i="64"/>
  <c r="J25" i="64"/>
  <c r="L25" i="64"/>
  <c r="F25" i="64"/>
  <c r="R25" i="64"/>
  <c r="O50" i="64"/>
  <c r="K50" i="64"/>
  <c r="R50" i="64"/>
  <c r="J50" i="64"/>
  <c r="F50" i="64"/>
  <c r="H20" i="64"/>
  <c r="H24" i="64" s="1"/>
  <c r="C24" i="64"/>
  <c r="K25" i="64"/>
  <c r="H11" i="64"/>
  <c r="C11" i="64"/>
  <c r="I11" i="64"/>
  <c r="H19" i="64"/>
  <c r="C19" i="64"/>
  <c r="T20" i="64"/>
  <c r="O24" i="64"/>
  <c r="P25" i="64"/>
  <c r="Q28" i="64"/>
  <c r="E33" i="64"/>
  <c r="J33" i="64"/>
  <c r="T11" i="64"/>
  <c r="O11" i="64"/>
  <c r="I19" i="64"/>
  <c r="O19" i="64"/>
  <c r="I24" i="64"/>
  <c r="N20" i="64"/>
  <c r="N24" i="64" s="1"/>
  <c r="Q24" i="64"/>
  <c r="G28" i="64"/>
  <c r="K28" i="64"/>
  <c r="N30" i="64"/>
  <c r="N33" i="64" s="1"/>
  <c r="C33" i="64"/>
  <c r="E24" i="64"/>
  <c r="E25" i="64" s="1"/>
  <c r="C28" i="64"/>
  <c r="O28" i="64"/>
  <c r="T26" i="64"/>
  <c r="T29" i="64"/>
  <c r="O33" i="64"/>
  <c r="N45" i="64"/>
  <c r="N26" i="64"/>
  <c r="N28" i="64" s="1"/>
  <c r="H34" i="64"/>
  <c r="H38" i="64" s="1"/>
  <c r="H39" i="64" s="1"/>
  <c r="N34" i="64"/>
  <c r="N38" i="64" s="1"/>
  <c r="T34" i="64"/>
  <c r="H45" i="64"/>
  <c r="H49" i="64" s="1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J55" i="65" l="1"/>
  <c r="U25" i="65"/>
  <c r="T51" i="65"/>
  <c r="J56" i="65" s="1"/>
  <c r="T39" i="65"/>
  <c r="U39" i="65" s="1"/>
  <c r="U38" i="65"/>
  <c r="U51" i="65" s="1"/>
  <c r="M39" i="64"/>
  <c r="G39" i="64"/>
  <c r="N19" i="64"/>
  <c r="U19" i="64" s="1"/>
  <c r="U44" i="64"/>
  <c r="S39" i="64"/>
  <c r="H50" i="64"/>
  <c r="Q51" i="64"/>
  <c r="E39" i="64"/>
  <c r="J51" i="64"/>
  <c r="J54" i="64" s="1"/>
  <c r="S25" i="64"/>
  <c r="C39" i="64"/>
  <c r="Q39" i="64"/>
  <c r="J39" i="64"/>
  <c r="S51" i="64"/>
  <c r="K39" i="64"/>
  <c r="G51" i="64"/>
  <c r="M51" i="64"/>
  <c r="M25" i="64"/>
  <c r="N49" i="64"/>
  <c r="N50" i="64" s="1"/>
  <c r="O39" i="64"/>
  <c r="U40" i="64"/>
  <c r="U34" i="64"/>
  <c r="T38" i="64"/>
  <c r="H51" i="64"/>
  <c r="N39" i="64"/>
  <c r="E51" i="64"/>
  <c r="T50" i="64"/>
  <c r="T33" i="64"/>
  <c r="U33" i="64" s="1"/>
  <c r="U29" i="64"/>
  <c r="T24" i="64"/>
  <c r="U24" i="64" s="1"/>
  <c r="U20" i="64"/>
  <c r="U45" i="64"/>
  <c r="T28" i="64"/>
  <c r="U28" i="64" s="1"/>
  <c r="U26" i="64"/>
  <c r="U30" i="64"/>
  <c r="C51" i="64"/>
  <c r="I51" i="64"/>
  <c r="O25" i="64"/>
  <c r="O51" i="64"/>
  <c r="Q25" i="64"/>
  <c r="C25" i="64"/>
  <c r="I25" i="64"/>
  <c r="H25" i="64"/>
  <c r="H66" i="63"/>
  <c r="J56" i="63"/>
  <c r="J55" i="63"/>
  <c r="J54" i="63"/>
  <c r="M59" i="63" s="1"/>
  <c r="H66" i="62"/>
  <c r="J56" i="62"/>
  <c r="J55" i="62"/>
  <c r="J54" i="62"/>
  <c r="M59" i="62" s="1"/>
  <c r="J55" i="64" l="1"/>
  <c r="T25" i="64"/>
  <c r="U25" i="64" s="1"/>
  <c r="N25" i="64"/>
  <c r="T51" i="64"/>
  <c r="U49" i="64"/>
  <c r="U50" i="64" s="1"/>
  <c r="N51" i="64"/>
  <c r="U38" i="64"/>
  <c r="T39" i="64"/>
  <c r="U39" i="64" s="1"/>
  <c r="H62" i="62"/>
  <c r="M62" i="62"/>
  <c r="M61" i="63"/>
  <c r="M56" i="63"/>
  <c r="H62" i="63"/>
  <c r="M58" i="63"/>
  <c r="M62" i="63"/>
  <c r="M61" i="62"/>
  <c r="M56" i="62"/>
  <c r="M58" i="62"/>
  <c r="H66" i="61"/>
  <c r="J56" i="61"/>
  <c r="J55" i="61"/>
  <c r="J54" i="61"/>
  <c r="M62" i="61" s="1"/>
  <c r="J56" i="64" l="1"/>
  <c r="U51" i="64"/>
  <c r="M56" i="61"/>
  <c r="M59" i="61"/>
  <c r="H62" i="61"/>
  <c r="M61" i="61"/>
  <c r="M58" i="61"/>
  <c r="H66" i="60"/>
  <c r="J56" i="60"/>
  <c r="J55" i="60"/>
  <c r="J54" i="60"/>
  <c r="M62" i="60" s="1"/>
  <c r="M59" i="60" l="1"/>
  <c r="H62" i="60"/>
  <c r="M61" i="60"/>
  <c r="M56" i="60"/>
  <c r="M58" i="60"/>
  <c r="H66" i="59"/>
  <c r="J54" i="59"/>
  <c r="J56" i="59"/>
  <c r="J55" i="59"/>
  <c r="M61" i="59" l="1"/>
  <c r="M59" i="59"/>
  <c r="M62" i="59"/>
  <c r="M58" i="59"/>
  <c r="H62" i="59"/>
  <c r="M56" i="59"/>
  <c r="D51" i="58"/>
  <c r="E51" i="58"/>
  <c r="F51" i="58"/>
  <c r="G51" i="58"/>
  <c r="H51" i="58"/>
  <c r="I51" i="58"/>
  <c r="J51" i="58"/>
  <c r="K51" i="58"/>
  <c r="L51" i="58"/>
  <c r="M51" i="58"/>
  <c r="N51" i="58"/>
  <c r="O51" i="58"/>
  <c r="P51" i="58"/>
  <c r="Q51" i="58"/>
  <c r="R51" i="58"/>
  <c r="S51" i="58"/>
  <c r="T51" i="58"/>
  <c r="U51" i="58"/>
  <c r="C51" i="58"/>
  <c r="H66" i="58" l="1"/>
  <c r="M56" i="58"/>
  <c r="J56" i="58"/>
  <c r="J55" i="58"/>
  <c r="J54" i="58"/>
  <c r="M62" i="58" s="1"/>
  <c r="M59" i="58" l="1"/>
  <c r="H62" i="58"/>
  <c r="M61" i="58"/>
  <c r="M58" i="58"/>
  <c r="H66" i="57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<sst xmlns="http://schemas.openxmlformats.org/spreadsheetml/2006/main" count="2106" uniqueCount="153">
  <si>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</si>
  <si>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</si>
  <si>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</si>
  <si>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</si>
  <si>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</si>
  <si>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</si>
  <si>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</si>
  <si>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</si>
  <si>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</si>
  <si>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</si>
  <si>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</si>
  <si>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</si>
  <si>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</si>
  <si>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</si>
  <si>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</si>
  <si>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</si>
  <si>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</si>
  <si>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</si>
  <si>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</si>
  <si>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</si>
  <si>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</si>
  <si>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</si>
  <si>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</si>
  <si>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</si>
  <si>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</si>
  <si>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</si>
  <si>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</si>
  <si>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</si>
  <si>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</si>
  <si>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</si>
  <si>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</si>
  <si>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</si>
  <si>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</si>
  <si>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</si>
  <si>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</si>
  <si>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</si>
  <si>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</si>
  <si>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</si>
  <si>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</si>
  <si>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</si>
  <si>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</si>
  <si>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</si>
  <si>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</si>
  <si>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</si>
  <si>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</si>
  <si>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</si>
  <si>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</si>
  <si>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</si>
  <si>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</si>
  <si>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</si>
  <si>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</si>
  <si>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</si>
  <si>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</si>
  <si>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</si>
  <si>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</si>
  <si>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</si>
  <si>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</si>
  <si>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</si>
  <si>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</si>
  <si>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</si>
  <si>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</si>
  <si>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</si>
  <si>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</si>
  <si>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</si>
  <si>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</si>
  <si>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</si>
  <si>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</si>
  <si>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</si>
  <si>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</si>
  <si>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</si>
  <si>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</si>
  <si>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</si>
  <si>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</si>
  <si>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</si>
  <si>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</si>
  <si>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</si>
  <si>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</si>
  <si>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</si>
  <si>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</si>
  <si>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</si>
  <si>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</si>
  <si>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</si>
  <si>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</si>
  <si>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</si>
  <si>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</si>
  <si>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</si>
  <si>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</si>
  <si>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</si>
  <si>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</si>
  <si>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</si>
  <si>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</si>
  <si>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</si>
  <si>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</si>
  <si>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</si>
  <si>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</si>
  <si>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</si>
  <si>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</si>
  <si>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</si>
  <si>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</si>
  <si>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</si>
  <si>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</si>
  <si>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</si>
  <si>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</si>
  <si>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</si>
  <si>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</si>
  <si>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</si>
  <si>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</si>
  <si>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</si>
  <si>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</si>
  <si>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</si>
  <si>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</si>
  <si>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</si>
  <si>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</si>
  <si>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</si>
  <si>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</si>
  <si>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</si>
  <si>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</si>
  <si>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</si>
  <si>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</si>
  <si>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</si>
  <si>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</si>
  <si>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</si>
  <si>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</si>
  <si>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</si>
  <si>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</si>
  <si>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</si>
  <si>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</si>
  <si>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</si>
  <si>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</si>
  <si>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</si>
  <si>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</si>
  <si>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</si>
  <si>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</si>
  <si>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</si>
  <si>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</si>
  <si>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</si>
  <si>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</si>
  <si>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</si>
  <si>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</si>
  <si>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</si>
  <si>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</si>
  <si>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</si>
  <si>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</si>
  <si>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</si>
  <si>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ªÀiÁZïð-2022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</si>
  <si>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</si>
  <si>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UG </t>
    </r>
    <r>
      <rPr>
        <b/>
        <sz val="22"/>
        <rFont val="Nudi 01 e"/>
      </rPr>
      <t>PÉÃ§¯ï</t>
    </r>
  </si>
  <si>
    <r>
      <t xml:space="preserve">AB </t>
    </r>
    <r>
      <rPr>
        <b/>
        <sz val="22"/>
        <rFont val="Nudi 01 e"/>
      </rPr>
      <t>PÉÃ§¯ï</t>
    </r>
  </si>
  <si>
    <r>
      <t xml:space="preserve">ªÉÄÃ-2022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</si>
  <si>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</si>
  <si>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</si>
  <si>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</si>
  <si>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ಸೆಪ್ಟೆಂಬರ್-2022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</si>
</sst>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  <font>
      <b/>
      <sz val="22"/>
      <name val="Nudi 01 e"/>
    </font>
    <font>
      <b/>
      <sz val="24"/>
      <name val="Nudi 01 e"/>
    </font>
    <font>
      <sz val="24"/>
      <name val="Nudi 01 e"/>
    </font>
    <font>
      <sz val="24"/>
      <name val="Calibri"/>
      <family val="2"/>
      <scheme val="minor"/>
    </font>
    <font>
      <sz val="2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</cellStyleXfs>
  <cellXfs count="332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5" fillId="0" borderId="1" xfId="6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1" xfId="4" applyFont="1" applyFill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61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 wrapText="1"/>
    </xf>
    <xf numFmtId="0" fontId="61" fillId="0" borderId="3" xfId="4" applyFont="1" applyFill="1" applyBorder="1" applyAlignment="1">
      <alignment horizontal="center" vertical="center" wrapText="1"/>
    </xf>
    <xf numFmtId="0" fontId="61" fillId="0" borderId="5" xfId="4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4" xfId="4" applyFont="1" applyFill="1" applyBorder="1" applyAlignment="1">
      <alignment horizontal="center" vertical="center" wrapText="1"/>
    </xf>
    <xf numFmtId="0" fontId="61" fillId="0" borderId="7" xfId="4" applyFont="1" applyFill="1" applyBorder="1" applyAlignment="1">
      <alignment horizontal="center" vertical="center" wrapText="1"/>
    </xf>
    <xf numFmtId="0" fontId="61" fillId="0" borderId="2" xfId="4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1"/>
    <cellStyle name="Normal 2 2" xfId="3"/>
    <cellStyle name="Normal 20" xfId="2"/>
    <cellStyle name="Normal 41 2" xfId="6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ownloads/HT%20Lines%20FY%202022-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1.9299999999999997</v>
          </cell>
          <cell r="G16">
            <v>57.36</v>
          </cell>
          <cell r="H16">
            <v>1011.2140000000004</v>
          </cell>
          <cell r="K16">
            <v>149.035</v>
          </cell>
          <cell r="M16">
            <v>0</v>
          </cell>
          <cell r="N16">
            <v>275.71600000000001</v>
          </cell>
          <cell r="Q16">
            <v>0.05</v>
          </cell>
          <cell r="S16">
            <v>0</v>
          </cell>
          <cell r="T16">
            <v>177.31200000000004</v>
          </cell>
        </row>
        <row r="17">
          <cell r="E17">
            <v>3.51</v>
          </cell>
          <cell r="G17">
            <v>67.83</v>
          </cell>
          <cell r="H17">
            <v>58.815999999999946</v>
          </cell>
          <cell r="K17">
            <v>94.84</v>
          </cell>
          <cell r="M17">
            <v>0</v>
          </cell>
          <cell r="N17">
            <v>442.87000000000018</v>
          </cell>
          <cell r="Q17">
            <v>0.03</v>
          </cell>
          <cell r="S17">
            <v>1.665</v>
          </cell>
          <cell r="T17">
            <v>6.33</v>
          </cell>
        </row>
        <row r="18">
          <cell r="E18">
            <v>0.29000000000000004</v>
          </cell>
          <cell r="G18">
            <v>0</v>
          </cell>
          <cell r="H18">
            <v>135.7760000000001</v>
          </cell>
          <cell r="K18">
            <v>140.45999999999998</v>
          </cell>
          <cell r="M18">
            <v>0</v>
          </cell>
          <cell r="N18">
            <v>482.99699999999996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2.37</v>
          </cell>
          <cell r="G20">
            <v>0.43</v>
          </cell>
          <cell r="H20">
            <v>629.64</v>
          </cell>
          <cell r="K20">
            <v>12.275</v>
          </cell>
          <cell r="M20">
            <v>0</v>
          </cell>
          <cell r="N20">
            <v>394.99500000000012</v>
          </cell>
          <cell r="Q20">
            <v>0.15</v>
          </cell>
          <cell r="S20">
            <v>0.04</v>
          </cell>
          <cell r="T20">
            <v>40.350000000000009</v>
          </cell>
        </row>
        <row r="21">
          <cell r="E21">
            <v>0</v>
          </cell>
          <cell r="G21">
            <v>8.36</v>
          </cell>
          <cell r="H21">
            <v>22.51</v>
          </cell>
          <cell r="K21">
            <v>27.704000000000004</v>
          </cell>
          <cell r="M21">
            <v>0</v>
          </cell>
          <cell r="N21">
            <v>396.39699999999993</v>
          </cell>
          <cell r="Q21">
            <v>0</v>
          </cell>
          <cell r="S21">
            <v>0.19</v>
          </cell>
          <cell r="T21">
            <v>19.369999999999997</v>
          </cell>
        </row>
        <row r="22">
          <cell r="E22">
            <v>1.8900000000000001</v>
          </cell>
          <cell r="G22">
            <v>64.459999999999994</v>
          </cell>
          <cell r="H22">
            <v>118.15</v>
          </cell>
          <cell r="K22">
            <v>109.955</v>
          </cell>
          <cell r="M22">
            <v>19.510000000000002</v>
          </cell>
          <cell r="N22">
            <v>451.48000000000008</v>
          </cell>
          <cell r="Q22">
            <v>0</v>
          </cell>
          <cell r="S22">
            <v>12.75</v>
          </cell>
          <cell r="T22">
            <v>4.370000000000001</v>
          </cell>
        </row>
        <row r="23">
          <cell r="E23">
            <v>8.35</v>
          </cell>
          <cell r="G23">
            <v>0</v>
          </cell>
          <cell r="H23">
            <v>430.64</v>
          </cell>
          <cell r="K23">
            <v>8.8949999999999996</v>
          </cell>
          <cell r="M23">
            <v>0</v>
          </cell>
          <cell r="N23">
            <v>85.694999999999993</v>
          </cell>
          <cell r="Q23">
            <v>0</v>
          </cell>
          <cell r="S23">
            <v>3.26</v>
          </cell>
          <cell r="T23">
            <v>22.5</v>
          </cell>
        </row>
        <row r="26">
          <cell r="E26">
            <v>82.86</v>
          </cell>
          <cell r="G26">
            <v>0</v>
          </cell>
          <cell r="H26">
            <v>1533.3899999999999</v>
          </cell>
          <cell r="K26">
            <v>4.92</v>
          </cell>
          <cell r="M26">
            <v>0</v>
          </cell>
          <cell r="N26">
            <v>63.970000000000006</v>
          </cell>
          <cell r="Q26">
            <v>2.62</v>
          </cell>
          <cell r="S26">
            <v>0</v>
          </cell>
          <cell r="T26">
            <v>16.11</v>
          </cell>
        </row>
        <row r="27">
          <cell r="E27">
            <v>93.935000000000016</v>
          </cell>
          <cell r="G27">
            <v>0</v>
          </cell>
          <cell r="H27">
            <v>5548.0750000000016</v>
          </cell>
          <cell r="K27">
            <v>22.33</v>
          </cell>
          <cell r="M27">
            <v>0</v>
          </cell>
          <cell r="N27">
            <v>578.32799999999997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36.121000000000009</v>
          </cell>
          <cell r="G29">
            <v>0</v>
          </cell>
          <cell r="H29">
            <v>4447.3280000000004</v>
          </cell>
          <cell r="K29">
            <v>31.85</v>
          </cell>
          <cell r="M29">
            <v>0</v>
          </cell>
          <cell r="N29">
            <v>128.51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98.209000000000003</v>
          </cell>
          <cell r="G30">
            <v>0</v>
          </cell>
          <cell r="H30">
            <v>3556.7799999999997</v>
          </cell>
          <cell r="K30">
            <v>5.2</v>
          </cell>
          <cell r="M30">
            <v>0</v>
          </cell>
          <cell r="N30">
            <v>26.696999999999999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110.41799999999999</v>
          </cell>
          <cell r="G31">
            <v>0</v>
          </cell>
          <cell r="H31">
            <v>4587.3190000000004</v>
          </cell>
          <cell r="K31">
            <v>0.28000000000000003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24.750000000000004</v>
          </cell>
          <cell r="G32">
            <v>0</v>
          </cell>
          <cell r="H32">
            <v>2320.5857999999998</v>
          </cell>
          <cell r="K32">
            <v>16.175000000000001</v>
          </cell>
          <cell r="M32">
            <v>0</v>
          </cell>
          <cell r="N32">
            <v>359.036</v>
          </cell>
          <cell r="Q32">
            <v>7.0000000000000001E-3</v>
          </cell>
          <cell r="S32">
            <v>0</v>
          </cell>
          <cell r="T32">
            <v>67.551999999999992</v>
          </cell>
        </row>
        <row r="34">
          <cell r="E34">
            <v>45.199999999999996</v>
          </cell>
          <cell r="G34">
            <v>0</v>
          </cell>
          <cell r="H34">
            <v>4417.4900000000007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142.56</v>
          </cell>
          <cell r="G35">
            <v>0</v>
          </cell>
          <cell r="H35">
            <v>6029.1799999999976</v>
          </cell>
          <cell r="K35">
            <v>2.92</v>
          </cell>
          <cell r="M35">
            <v>0</v>
          </cell>
          <cell r="N35">
            <v>6.92</v>
          </cell>
          <cell r="Q35">
            <v>4.63</v>
          </cell>
          <cell r="S35">
            <v>0</v>
          </cell>
          <cell r="T35">
            <v>49.160000000000004</v>
          </cell>
        </row>
        <row r="36">
          <cell r="E36">
            <v>46.66</v>
          </cell>
          <cell r="G36">
            <v>0</v>
          </cell>
          <cell r="H36">
            <v>3375.8999999999996</v>
          </cell>
          <cell r="K36">
            <v>0</v>
          </cell>
          <cell r="M36">
            <v>0</v>
          </cell>
          <cell r="N36">
            <v>25.05000000000004</v>
          </cell>
          <cell r="Q36">
            <v>3.42</v>
          </cell>
          <cell r="S36">
            <v>0</v>
          </cell>
          <cell r="T36">
            <v>5.62</v>
          </cell>
        </row>
        <row r="37">
          <cell r="E37">
            <v>71.679999999999993</v>
          </cell>
          <cell r="G37">
            <v>0</v>
          </cell>
          <cell r="H37">
            <v>4773.1199999999972</v>
          </cell>
          <cell r="K37">
            <v>12.43</v>
          </cell>
          <cell r="M37">
            <v>0</v>
          </cell>
          <cell r="N37">
            <v>12.430000000000001</v>
          </cell>
          <cell r="Q37">
            <v>1</v>
          </cell>
          <cell r="S37">
            <v>0</v>
          </cell>
          <cell r="T37">
            <v>2.04</v>
          </cell>
        </row>
        <row r="40">
          <cell r="E40">
            <v>193.304</v>
          </cell>
          <cell r="G40">
            <v>0</v>
          </cell>
          <cell r="H40">
            <v>11188.163999999999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319.83099999999996</v>
          </cell>
          <cell r="G41">
            <v>0</v>
          </cell>
          <cell r="H41">
            <v>7391.5169999999953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201.333</v>
          </cell>
          <cell r="G42">
            <v>0</v>
          </cell>
          <cell r="H42">
            <v>13715.448999999997</v>
          </cell>
          <cell r="K42">
            <v>0</v>
          </cell>
          <cell r="M42">
            <v>0</v>
          </cell>
          <cell r="N42">
            <v>0</v>
          </cell>
          <cell r="Q42">
            <v>5.67</v>
          </cell>
          <cell r="S42">
            <v>0</v>
          </cell>
          <cell r="T42">
            <v>39.019999999999996</v>
          </cell>
        </row>
        <row r="43">
          <cell r="E43">
            <v>83.171999999999997</v>
          </cell>
          <cell r="G43">
            <v>0</v>
          </cell>
          <cell r="H43">
            <v>3949.2100000000009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250.48000000000002</v>
          </cell>
          <cell r="G45">
            <v>6.46</v>
          </cell>
          <cell r="H45">
            <v>8332.4621000000025</v>
          </cell>
          <cell r="K45">
            <v>3.0799999999999996</v>
          </cell>
          <cell r="M45">
            <v>0</v>
          </cell>
          <cell r="N45">
            <v>8.66</v>
          </cell>
          <cell r="Q45">
            <v>0.32</v>
          </cell>
          <cell r="S45">
            <v>0</v>
          </cell>
          <cell r="T45">
            <v>14.75</v>
          </cell>
        </row>
        <row r="46">
          <cell r="E46">
            <v>164.07999999999998</v>
          </cell>
          <cell r="G46">
            <v>0</v>
          </cell>
          <cell r="H46">
            <v>7662.0050000000019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241.12</v>
          </cell>
          <cell r="G47">
            <v>0</v>
          </cell>
          <cell r="H47">
            <v>8660.35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488.63900000000001</v>
          </cell>
          <cell r="G48">
            <v>0</v>
          </cell>
          <cell r="H48">
            <v>8109.0689999999995</v>
          </cell>
          <cell r="K48">
            <v>1.1299999999999999</v>
          </cell>
          <cell r="M48">
            <v>0</v>
          </cell>
          <cell r="N48">
            <v>1.6349999999999998</v>
          </cell>
          <cell r="Q48">
            <v>0</v>
          </cell>
          <cell r="S48">
            <v>0</v>
          </cell>
          <cell r="T48">
            <v>0</v>
          </cell>
        </row>
      </sheetData>
      <sheetData sheetId="10" refreshError="1">
        <row r="16">
          <cell r="D16">
            <v>0</v>
          </cell>
          <cell r="F16">
            <v>0</v>
          </cell>
          <cell r="J16">
            <v>8.39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47.69</v>
          </cell>
          <cell r="J17">
            <v>51.07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59.79</v>
          </cell>
          <cell r="J18">
            <v>1.43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2.423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0.67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1.04</v>
          </cell>
          <cell r="F22">
            <v>0</v>
          </cell>
          <cell r="J22">
            <v>0.35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1.84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1.1000000000000001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9.2100000000000009</v>
          </cell>
          <cell r="F27">
            <v>0</v>
          </cell>
          <cell r="J27">
            <v>4.2799999999999994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2.52</v>
          </cell>
          <cell r="F29">
            <v>0</v>
          </cell>
          <cell r="J29">
            <v>7.5200000000000005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3.33</v>
          </cell>
          <cell r="F30">
            <v>0</v>
          </cell>
          <cell r="J30">
            <v>5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1.54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2.87</v>
          </cell>
          <cell r="F32">
            <v>0</v>
          </cell>
          <cell r="J32">
            <v>10.28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4.95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35.11</v>
          </cell>
          <cell r="F35">
            <v>0</v>
          </cell>
          <cell r="J35">
            <v>0</v>
          </cell>
          <cell r="L35">
            <v>0</v>
          </cell>
          <cell r="P35">
            <v>4.63</v>
          </cell>
          <cell r="R35">
            <v>0</v>
          </cell>
        </row>
        <row r="36">
          <cell r="D36">
            <v>16.82</v>
          </cell>
          <cell r="F36">
            <v>0</v>
          </cell>
          <cell r="J36">
            <v>4.63</v>
          </cell>
          <cell r="L36">
            <v>0</v>
          </cell>
          <cell r="P36">
            <v>3.42</v>
          </cell>
          <cell r="R36">
            <v>0</v>
          </cell>
        </row>
        <row r="37">
          <cell r="D37">
            <v>4.0999999999999996</v>
          </cell>
          <cell r="F37">
            <v>0</v>
          </cell>
          <cell r="J37">
            <v>1.06</v>
          </cell>
          <cell r="L37">
            <v>0</v>
          </cell>
          <cell r="P37">
            <v>1.06</v>
          </cell>
          <cell r="R37">
            <v>0</v>
          </cell>
        </row>
        <row r="40">
          <cell r="D40">
            <v>42.41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24.61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33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6.57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16.260000000000002</v>
          </cell>
          <cell r="F45">
            <v>0</v>
          </cell>
          <cell r="J45">
            <v>2.6799999999999997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16.899999999999999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41.28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12.71</v>
          </cell>
          <cell r="F48">
            <v>0</v>
          </cell>
          <cell r="J48">
            <v>1.1299999999999999</v>
          </cell>
          <cell r="L48">
            <v>0</v>
          </cell>
          <cell r="P48">
            <v>0</v>
          </cell>
          <cell r="R48">
            <v>0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8.9580000000000002</v>
          </cell>
          <cell r="H7">
            <v>189.45999999999998</v>
          </cell>
          <cell r="K7">
            <v>43.063000000000009</v>
          </cell>
          <cell r="M7">
            <v>0</v>
          </cell>
          <cell r="N7">
            <v>405.65799999999984</v>
          </cell>
          <cell r="Q7">
            <v>1.88</v>
          </cell>
          <cell r="S7">
            <v>1.88</v>
          </cell>
          <cell r="T7">
            <v>17.390000000000008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44.93</v>
          </cell>
          <cell r="M8">
            <v>0</v>
          </cell>
          <cell r="N8">
            <v>307.11</v>
          </cell>
          <cell r="Q8">
            <v>3.18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13.5</v>
          </cell>
          <cell r="M9">
            <v>0</v>
          </cell>
          <cell r="N9">
            <v>697.02800000000002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4.4499999999999993</v>
          </cell>
          <cell r="M10">
            <v>0</v>
          </cell>
          <cell r="N10">
            <v>342.005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23.09</v>
          </cell>
          <cell r="H12">
            <v>413.23999999999961</v>
          </cell>
          <cell r="K12">
            <v>67.295000000000002</v>
          </cell>
          <cell r="M12">
            <v>0</v>
          </cell>
          <cell r="N12">
            <v>803.46499999999992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0.85</v>
          </cell>
          <cell r="G13">
            <v>0</v>
          </cell>
          <cell r="H13">
            <v>312.23000000000013</v>
          </cell>
          <cell r="K13">
            <v>9.8419999999999987</v>
          </cell>
          <cell r="M13">
            <v>0</v>
          </cell>
          <cell r="N13">
            <v>526.71200000000022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0.15</v>
          </cell>
          <cell r="G14">
            <v>0</v>
          </cell>
          <cell r="H14">
            <v>1216.4399999999994</v>
          </cell>
          <cell r="K14">
            <v>41.317999999999998</v>
          </cell>
          <cell r="M14">
            <v>0</v>
          </cell>
          <cell r="N14">
            <v>859.61800000000028</v>
          </cell>
          <cell r="Q14">
            <v>0</v>
          </cell>
          <cell r="S14">
            <v>0</v>
          </cell>
          <cell r="T14">
            <v>61.329999999999991</v>
          </cell>
        </row>
      </sheetData>
      <sheetData sheetId="11" refreshError="1">
        <row r="7">
          <cell r="D7">
            <v>0</v>
          </cell>
          <cell r="F7">
            <v>0</v>
          </cell>
          <cell r="J7">
            <v>1.27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2.4049999999999998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1.22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57.93</v>
          </cell>
          <cell r="J12">
            <v>0.53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0.84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1.64</v>
          </cell>
          <cell r="L14">
            <v>0</v>
          </cell>
          <cell r="P14">
            <v>0</v>
          </cell>
          <cell r="R14">
            <v>0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 "/>
      <sheetName val="HT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90.039999999999978</v>
          </cell>
          <cell r="K7">
            <v>3.3220000000000001</v>
          </cell>
          <cell r="M7">
            <v>0</v>
          </cell>
          <cell r="N7">
            <v>587.53899999999987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2.895</v>
          </cell>
          <cell r="M8">
            <v>0</v>
          </cell>
          <cell r="N8">
            <v>314.875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39.819999999999993</v>
          </cell>
          <cell r="M9">
            <v>0</v>
          </cell>
          <cell r="N9">
            <v>740.84800000000007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2.125</v>
          </cell>
          <cell r="M10">
            <v>0</v>
          </cell>
          <cell r="N10">
            <v>344.49999999999994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0</v>
          </cell>
          <cell r="H12">
            <v>355.3099999999996</v>
          </cell>
          <cell r="K12">
            <v>46.36</v>
          </cell>
          <cell r="M12">
            <v>0</v>
          </cell>
          <cell r="N12">
            <v>851.06499999999994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2.41</v>
          </cell>
          <cell r="M13">
            <v>0</v>
          </cell>
          <cell r="N13">
            <v>530.94200000000023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7.56</v>
          </cell>
          <cell r="M14">
            <v>0</v>
          </cell>
          <cell r="N14">
            <v>872.34800000000018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0.55000000000000004</v>
          </cell>
          <cell r="G16">
            <v>0</v>
          </cell>
          <cell r="H16">
            <v>994.39400000000035</v>
          </cell>
          <cell r="K16">
            <v>27.88</v>
          </cell>
          <cell r="M16">
            <v>0</v>
          </cell>
          <cell r="N16">
            <v>326.92599999999999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0</v>
          </cell>
          <cell r="H17">
            <v>6.415999999999948</v>
          </cell>
          <cell r="K17">
            <v>10.99</v>
          </cell>
          <cell r="M17">
            <v>0</v>
          </cell>
          <cell r="N17">
            <v>522.74000000000012</v>
          </cell>
          <cell r="Q17">
            <v>0</v>
          </cell>
          <cell r="S17">
            <v>0</v>
          </cell>
          <cell r="T17">
            <v>6.33</v>
          </cell>
        </row>
        <row r="18">
          <cell r="E18">
            <v>0.24</v>
          </cell>
          <cell r="G18">
            <v>0</v>
          </cell>
          <cell r="H18">
            <v>76.226000000000099</v>
          </cell>
          <cell r="K18">
            <v>1.07</v>
          </cell>
          <cell r="M18">
            <v>0</v>
          </cell>
          <cell r="N18">
            <v>486.60699999999997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1.1200000000000001</v>
          </cell>
          <cell r="G20">
            <v>0</v>
          </cell>
          <cell r="H20">
            <v>631.68999999999983</v>
          </cell>
          <cell r="K20">
            <v>3.92</v>
          </cell>
          <cell r="M20">
            <v>1.04</v>
          </cell>
          <cell r="N20">
            <v>402.06800000000015</v>
          </cell>
          <cell r="Q20">
            <v>0</v>
          </cell>
          <cell r="S20">
            <v>0</v>
          </cell>
          <cell r="T20">
            <v>40.350000000000009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17.63</v>
          </cell>
          <cell r="M21">
            <v>0</v>
          </cell>
          <cell r="N21">
            <v>415.74700000000001</v>
          </cell>
          <cell r="Q21">
            <v>0</v>
          </cell>
          <cell r="S21">
            <v>0</v>
          </cell>
          <cell r="T21">
            <v>19.369999999999997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1.71</v>
          </cell>
          <cell r="M22">
            <v>0.08</v>
          </cell>
          <cell r="N22">
            <v>690.59999999999991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15.51</v>
          </cell>
          <cell r="M23">
            <v>0</v>
          </cell>
          <cell r="N23">
            <v>117.395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7.83</v>
          </cell>
          <cell r="G26">
            <v>0</v>
          </cell>
          <cell r="H26">
            <v>1560.8099999999997</v>
          </cell>
          <cell r="K26">
            <v>0.15</v>
          </cell>
          <cell r="M26">
            <v>0</v>
          </cell>
          <cell r="N26">
            <v>67.48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21.57</v>
          </cell>
          <cell r="G27">
            <v>0</v>
          </cell>
          <cell r="H27">
            <v>5598.2750000000024</v>
          </cell>
          <cell r="K27">
            <v>2.8600000000000003</v>
          </cell>
          <cell r="M27">
            <v>0</v>
          </cell>
          <cell r="N27">
            <v>597.048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5.85</v>
          </cell>
          <cell r="G29">
            <v>0</v>
          </cell>
          <cell r="H29">
            <v>4460.3180000000011</v>
          </cell>
          <cell r="K29">
            <v>0</v>
          </cell>
          <cell r="M29">
            <v>0</v>
          </cell>
          <cell r="N29">
            <v>151.81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20.740000000000002</v>
          </cell>
          <cell r="G30">
            <v>0</v>
          </cell>
          <cell r="H30">
            <v>3596.11</v>
          </cell>
          <cell r="K30">
            <v>0</v>
          </cell>
          <cell r="M30">
            <v>0</v>
          </cell>
          <cell r="N30">
            <v>41.697000000000003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11.66</v>
          </cell>
          <cell r="G31">
            <v>0</v>
          </cell>
          <cell r="H31">
            <v>4601.6590000000006</v>
          </cell>
          <cell r="K31">
            <v>0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7.15</v>
          </cell>
          <cell r="G32">
            <v>9.7200000000000006</v>
          </cell>
          <cell r="H32">
            <v>2340.2857999999992</v>
          </cell>
          <cell r="K32">
            <v>1.6</v>
          </cell>
          <cell r="M32">
            <v>0</v>
          </cell>
          <cell r="N32">
            <v>393.43599999999998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51.769999999999996</v>
          </cell>
          <cell r="G34">
            <v>0</v>
          </cell>
          <cell r="H34">
            <v>4490.87</v>
          </cell>
          <cell r="K34">
            <v>22.14</v>
          </cell>
          <cell r="M34">
            <v>0</v>
          </cell>
          <cell r="N34">
            <v>22.14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96.35</v>
          </cell>
          <cell r="G35">
            <v>0</v>
          </cell>
          <cell r="H35">
            <v>6305.9299999999976</v>
          </cell>
          <cell r="K35">
            <v>26.26</v>
          </cell>
          <cell r="M35">
            <v>0</v>
          </cell>
          <cell r="N35">
            <v>33.18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51.27</v>
          </cell>
          <cell r="G36">
            <v>0</v>
          </cell>
          <cell r="H36">
            <v>3502.37</v>
          </cell>
          <cell r="K36">
            <v>0</v>
          </cell>
          <cell r="M36">
            <v>4.63</v>
          </cell>
          <cell r="N36">
            <v>25.05000000000004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37.749999999999993</v>
          </cell>
          <cell r="G37">
            <v>0</v>
          </cell>
          <cell r="H37">
            <v>4825.8699999999972</v>
          </cell>
          <cell r="K37">
            <v>0</v>
          </cell>
          <cell r="M37">
            <v>1.06</v>
          </cell>
          <cell r="N37">
            <v>12.430000000000001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139.58000000000001</v>
          </cell>
          <cell r="G40">
            <v>0</v>
          </cell>
          <cell r="H40">
            <v>11530.023999999999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144.32</v>
          </cell>
          <cell r="G41">
            <v>0</v>
          </cell>
          <cell r="H41">
            <v>7642.3569999999945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24.35</v>
          </cell>
          <cell r="G42">
            <v>0</v>
          </cell>
          <cell r="H42">
            <v>13829.788999999995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T42">
            <v>39.019999999999996</v>
          </cell>
        </row>
        <row r="43">
          <cell r="E43">
            <v>11.36</v>
          </cell>
          <cell r="G43">
            <v>0</v>
          </cell>
          <cell r="H43">
            <v>3978.8400000000011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32.56</v>
          </cell>
          <cell r="G45">
            <v>0</v>
          </cell>
          <cell r="H45">
            <v>8455.8821000000007</v>
          </cell>
          <cell r="K45">
            <v>0.22</v>
          </cell>
          <cell r="M45">
            <v>0</v>
          </cell>
          <cell r="N45">
            <v>16.979999999999997</v>
          </cell>
          <cell r="Q45">
            <v>0</v>
          </cell>
          <cell r="S45">
            <v>0</v>
          </cell>
          <cell r="T45">
            <v>14.75</v>
          </cell>
        </row>
        <row r="46">
          <cell r="E46">
            <v>26.35</v>
          </cell>
          <cell r="G46">
            <v>0</v>
          </cell>
          <cell r="H46">
            <v>7764.8450000000021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77.150000000000006</v>
          </cell>
          <cell r="G47">
            <v>0</v>
          </cell>
          <cell r="H47">
            <v>8861.7900000000009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357.69</v>
          </cell>
          <cell r="G48">
            <v>0</v>
          </cell>
          <cell r="H48">
            <v>8554.4789999999994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3">
        <row r="7">
          <cell r="D7">
            <v>0</v>
          </cell>
          <cell r="F7">
            <v>0</v>
          </cell>
          <cell r="J7">
            <v>2.907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11.23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1.58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2.59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0.66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1.95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0.66</v>
          </cell>
          <cell r="F16">
            <v>7.75</v>
          </cell>
          <cell r="J16">
            <v>24.84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3.74</v>
          </cell>
          <cell r="J17">
            <v>39.35</v>
          </cell>
          <cell r="L17">
            <v>0</v>
          </cell>
          <cell r="P17">
            <v>0.61</v>
          </cell>
          <cell r="R17">
            <v>5.7</v>
          </cell>
        </row>
        <row r="18">
          <cell r="D18">
            <v>0</v>
          </cell>
          <cell r="F18">
            <v>0</v>
          </cell>
          <cell r="J18">
            <v>1.65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0.23</v>
          </cell>
          <cell r="F20">
            <v>24.91</v>
          </cell>
          <cell r="J20">
            <v>317.45</v>
          </cell>
          <cell r="L20">
            <v>0</v>
          </cell>
          <cell r="P20">
            <v>0</v>
          </cell>
          <cell r="R20">
            <v>2.77</v>
          </cell>
        </row>
        <row r="21">
          <cell r="D21">
            <v>0</v>
          </cell>
          <cell r="F21">
            <v>0</v>
          </cell>
          <cell r="J21">
            <v>1.19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1.19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1.47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7.51</v>
          </cell>
          <cell r="F26">
            <v>0</v>
          </cell>
          <cell r="J26">
            <v>0.05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17.04</v>
          </cell>
          <cell r="F27">
            <v>0</v>
          </cell>
          <cell r="J27">
            <v>0.65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13.03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7.24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1.0900000000000001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3.46</v>
          </cell>
          <cell r="F32">
            <v>0</v>
          </cell>
          <cell r="J32">
            <v>1.18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16.920000000000002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40.479999999999997</v>
          </cell>
          <cell r="F35">
            <v>0</v>
          </cell>
          <cell r="J35">
            <v>0.5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31.51</v>
          </cell>
          <cell r="F36">
            <v>0</v>
          </cell>
          <cell r="J36">
            <v>5.2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28.7</v>
          </cell>
          <cell r="F37">
            <v>0</v>
          </cell>
          <cell r="J37">
            <v>14.27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47.22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95.28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11.5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6.36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16.89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8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42.28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16.87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53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2" ht="15" customHeight="1" x14ac:dyDescent="0.35">
      <c r="A2" s="256" t="s">
        <v>72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32.25" customHeight="1" x14ac:dyDescent="0.3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108" customFormat="1" ht="43.5" customHeight="1" x14ac:dyDescent="0.25">
      <c r="A4" s="253" t="s">
        <v>1</v>
      </c>
      <c r="B4" s="253" t="s">
        <v>2</v>
      </c>
      <c r="C4" s="253" t="s">
        <v>3</v>
      </c>
      <c r="D4" s="253"/>
      <c r="E4" s="253"/>
      <c r="F4" s="253"/>
      <c r="G4" s="253"/>
      <c r="H4" s="253"/>
      <c r="I4" s="253" t="s">
        <v>4</v>
      </c>
      <c r="J4" s="254"/>
      <c r="K4" s="254"/>
      <c r="L4" s="254"/>
      <c r="M4" s="254"/>
      <c r="N4" s="254"/>
      <c r="O4" s="253" t="s">
        <v>5</v>
      </c>
      <c r="P4" s="254"/>
      <c r="Q4" s="254"/>
      <c r="R4" s="254"/>
      <c r="S4" s="254"/>
      <c r="T4" s="254"/>
      <c r="U4" s="167"/>
    </row>
    <row r="5" spans="1:22" s="108" customFormat="1" ht="54.75" customHeight="1" x14ac:dyDescent="0.25">
      <c r="A5" s="254"/>
      <c r="B5" s="254"/>
      <c r="C5" s="253" t="s">
        <v>6</v>
      </c>
      <c r="D5" s="253" t="s">
        <v>7</v>
      </c>
      <c r="E5" s="253"/>
      <c r="F5" s="253" t="s">
        <v>8</v>
      </c>
      <c r="G5" s="253"/>
      <c r="H5" s="253" t="s">
        <v>9</v>
      </c>
      <c r="I5" s="253" t="s">
        <v>6</v>
      </c>
      <c r="J5" s="253" t="s">
        <v>7</v>
      </c>
      <c r="K5" s="253"/>
      <c r="L5" s="253" t="s">
        <v>8</v>
      </c>
      <c r="M5" s="253"/>
      <c r="N5" s="253" t="s">
        <v>9</v>
      </c>
      <c r="O5" s="253" t="s">
        <v>6</v>
      </c>
      <c r="P5" s="253" t="s">
        <v>7</v>
      </c>
      <c r="Q5" s="253"/>
      <c r="R5" s="253" t="s">
        <v>8</v>
      </c>
      <c r="S5" s="253"/>
      <c r="T5" s="253" t="s">
        <v>9</v>
      </c>
      <c r="U5" s="253" t="s">
        <v>10</v>
      </c>
    </row>
    <row r="6" spans="1:22" s="108" customFormat="1" ht="38.25" customHeight="1" x14ac:dyDescent="0.25">
      <c r="A6" s="254"/>
      <c r="B6" s="254"/>
      <c r="C6" s="254"/>
      <c r="D6" s="166" t="s">
        <v>11</v>
      </c>
      <c r="E6" s="166" t="s">
        <v>12</v>
      </c>
      <c r="F6" s="166" t="s">
        <v>11</v>
      </c>
      <c r="G6" s="166" t="s">
        <v>12</v>
      </c>
      <c r="H6" s="253"/>
      <c r="I6" s="254"/>
      <c r="J6" s="166" t="s">
        <v>11</v>
      </c>
      <c r="K6" s="166" t="s">
        <v>12</v>
      </c>
      <c r="L6" s="166" t="s">
        <v>11</v>
      </c>
      <c r="M6" s="166" t="s">
        <v>12</v>
      </c>
      <c r="N6" s="253"/>
      <c r="O6" s="254"/>
      <c r="P6" s="166" t="s">
        <v>11</v>
      </c>
      <c r="Q6" s="166" t="s">
        <v>12</v>
      </c>
      <c r="R6" s="166" t="s">
        <v>11</v>
      </c>
      <c r="S6" s="166" t="s">
        <v>12</v>
      </c>
      <c r="T6" s="253"/>
      <c r="U6" s="253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50" t="s">
        <v>54</v>
      </c>
      <c r="D53" s="250"/>
      <c r="E53" s="250"/>
      <c r="F53" s="250"/>
      <c r="G53" s="250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50" t="s">
        <v>55</v>
      </c>
      <c r="E54" s="250"/>
      <c r="F54" s="250"/>
      <c r="G54" s="250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50" t="s">
        <v>56</v>
      </c>
      <c r="E55" s="250"/>
      <c r="F55" s="250"/>
      <c r="G55" s="250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51" t="s">
        <v>57</v>
      </c>
      <c r="C58" s="251"/>
      <c r="D58" s="251"/>
      <c r="E58" s="251"/>
      <c r="F58" s="251"/>
      <c r="G58" s="118"/>
      <c r="H58" s="111"/>
      <c r="I58" s="126"/>
      <c r="J58" s="252"/>
      <c r="K58" s="249"/>
      <c r="L58" s="249"/>
      <c r="M58" s="118"/>
      <c r="N58" s="111"/>
      <c r="O58" s="111"/>
      <c r="P58" s="165"/>
      <c r="Q58" s="251" t="s">
        <v>58</v>
      </c>
      <c r="R58" s="251"/>
      <c r="S58" s="251"/>
      <c r="T58" s="251"/>
      <c r="U58" s="251"/>
    </row>
    <row r="59" spans="1:21" ht="37.5" customHeight="1" x14ac:dyDescent="0.4">
      <c r="B59" s="251" t="s">
        <v>59</v>
      </c>
      <c r="C59" s="251"/>
      <c r="D59" s="251"/>
      <c r="E59" s="251"/>
      <c r="F59" s="251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51" t="s">
        <v>59</v>
      </c>
      <c r="R59" s="251"/>
      <c r="S59" s="251"/>
      <c r="T59" s="251"/>
      <c r="U59" s="251"/>
    </row>
    <row r="60" spans="1:21" ht="37.5" customHeight="1" x14ac:dyDescent="0.35">
      <c r="J60" s="249" t="s">
        <v>61</v>
      </c>
      <c r="K60" s="249"/>
      <c r="L60" s="249"/>
      <c r="M60" s="125">
        <v>112699.70189999999</v>
      </c>
    </row>
    <row r="61" spans="1:21" ht="37.5" customHeight="1" x14ac:dyDescent="0.35">
      <c r="G61" s="119"/>
      <c r="J61" s="249" t="s">
        <v>62</v>
      </c>
      <c r="K61" s="249"/>
      <c r="L61" s="249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05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589.20799999999986</v>
      </c>
      <c r="J7" s="139">
        <v>0.47</v>
      </c>
      <c r="K7" s="139">
        <v>38.623000000000005</v>
      </c>
      <c r="L7" s="139">
        <v>0</v>
      </c>
      <c r="M7" s="139">
        <v>0</v>
      </c>
      <c r="N7" s="139">
        <v>589.67799999999988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1110.7099999999996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110.38400000000001</v>
      </c>
      <c r="J8" s="139">
        <v>1.208</v>
      </c>
      <c r="K8" s="139">
        <v>32.921999999999997</v>
      </c>
      <c r="L8" s="139">
        <v>0</v>
      </c>
      <c r="M8" s="139">
        <v>0</v>
      </c>
      <c r="N8" s="139">
        <v>111.59200000000001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117.13700000000001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542.77799999999991</v>
      </c>
      <c r="J9" s="139">
        <v>1.54</v>
      </c>
      <c r="K9" s="139">
        <v>8.5799999999999983</v>
      </c>
      <c r="L9" s="139">
        <v>0</v>
      </c>
      <c r="M9" s="139">
        <v>0</v>
      </c>
      <c r="N9" s="139">
        <v>544.31799999999987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897.88799999999992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484.15500000000003</v>
      </c>
      <c r="J10" s="139">
        <v>0.11</v>
      </c>
      <c r="K10" s="139">
        <v>3.8699999999999997</v>
      </c>
      <c r="L10" s="139">
        <v>0</v>
      </c>
      <c r="M10" s="139">
        <v>0</v>
      </c>
      <c r="N10" s="139">
        <v>484.26500000000004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492.42500000000007</v>
      </c>
    </row>
    <row r="11" spans="1:21" s="111" customFormat="1" ht="38.25" customHeight="1" x14ac:dyDescent="0.4">
      <c r="A11" s="280" t="s">
        <v>82</v>
      </c>
      <c r="B11" s="281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1726.5249999999999</v>
      </c>
      <c r="J11" s="141">
        <v>3.3279999999999998</v>
      </c>
      <c r="K11" s="141">
        <v>83.995000000000005</v>
      </c>
      <c r="L11" s="141">
        <v>0</v>
      </c>
      <c r="M11" s="141">
        <v>0</v>
      </c>
      <c r="N11" s="141">
        <v>1729.8529999999998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2618.16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786.34499999999991</v>
      </c>
      <c r="J12" s="139">
        <v>0.83</v>
      </c>
      <c r="K12" s="139">
        <v>65.135000000000005</v>
      </c>
      <c r="L12" s="139">
        <v>0</v>
      </c>
      <c r="M12" s="139">
        <v>0</v>
      </c>
      <c r="N12" s="139">
        <v>787.17499999999995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1364.8049999999996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524.07200000000023</v>
      </c>
      <c r="J13" s="139">
        <v>0.52</v>
      </c>
      <c r="K13" s="139">
        <v>3.6919999999999997</v>
      </c>
      <c r="L13" s="139">
        <v>0</v>
      </c>
      <c r="M13" s="139">
        <v>0</v>
      </c>
      <c r="N13" s="139">
        <v>524.59200000000021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862.25800000000027</v>
      </c>
      <c r="J14" s="139">
        <v>1.51</v>
      </c>
      <c r="K14" s="139">
        <v>35.367999999999995</v>
      </c>
      <c r="L14" s="139">
        <v>0</v>
      </c>
      <c r="M14" s="139">
        <v>0</v>
      </c>
      <c r="N14" s="139">
        <v>863.76800000000026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2199.4279999999999</v>
      </c>
    </row>
    <row r="15" spans="1:21" s="111" customFormat="1" ht="38.25" customHeight="1" x14ac:dyDescent="0.4">
      <c r="A15" s="280" t="s">
        <v>86</v>
      </c>
      <c r="B15" s="281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2172.6750000000002</v>
      </c>
      <c r="J15" s="141">
        <v>2.8600000000000003</v>
      </c>
      <c r="K15" s="141">
        <v>104.19499999999999</v>
      </c>
      <c r="L15" s="141">
        <v>0</v>
      </c>
      <c r="M15" s="141">
        <v>0</v>
      </c>
      <c r="N15" s="141">
        <v>2175.5350000000008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4425.9349999999995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980.74400000000037</v>
      </c>
      <c r="D16" s="139">
        <v>0.43</v>
      </c>
      <c r="E16" s="139">
        <v>1.5399999999999998</v>
      </c>
      <c r="F16" s="139">
        <v>0</v>
      </c>
      <c r="G16" s="139">
        <v>45.16</v>
      </c>
      <c r="H16" s="139">
        <v>981.17400000000032</v>
      </c>
      <c r="I16" s="139">
        <v>207.35599999999999</v>
      </c>
      <c r="J16" s="139">
        <v>29.04</v>
      </c>
      <c r="K16" s="139">
        <v>125.625</v>
      </c>
      <c r="L16" s="139">
        <v>0</v>
      </c>
      <c r="M16" s="139">
        <v>0</v>
      </c>
      <c r="N16" s="139">
        <v>236.39599999999999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1463.5020000000004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371.84000000000015</v>
      </c>
      <c r="J17" s="174">
        <v>0.8</v>
      </c>
      <c r="K17" s="139">
        <v>31.900000000000002</v>
      </c>
      <c r="L17" s="174">
        <v>0</v>
      </c>
      <c r="M17" s="139">
        <v>0</v>
      </c>
      <c r="N17" s="139">
        <v>372.64000000000016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582.9860000000001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350.63699999999994</v>
      </c>
      <c r="J18" s="139">
        <v>1.41</v>
      </c>
      <c r="K18" s="139">
        <v>5.8400000000000007</v>
      </c>
      <c r="L18" s="139">
        <v>0</v>
      </c>
      <c r="M18" s="139">
        <v>0</v>
      </c>
      <c r="N18" s="139">
        <v>352.04699999999997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571.23800000000006</v>
      </c>
    </row>
    <row r="19" spans="1:21" s="111" customFormat="1" ht="38.25" customHeight="1" x14ac:dyDescent="0.4">
      <c r="A19" s="280" t="s">
        <v>89</v>
      </c>
      <c r="B19" s="281"/>
      <c r="C19" s="141">
        <v>1339.1660000000004</v>
      </c>
      <c r="D19" s="141">
        <v>0.43</v>
      </c>
      <c r="E19" s="141">
        <v>5.31</v>
      </c>
      <c r="F19" s="141">
        <v>0</v>
      </c>
      <c r="G19" s="141">
        <v>84.889999999999986</v>
      </c>
      <c r="H19" s="141">
        <v>1339.5960000000002</v>
      </c>
      <c r="I19" s="141">
        <v>929.83300000000008</v>
      </c>
      <c r="J19" s="141">
        <v>31.25</v>
      </c>
      <c r="K19" s="141">
        <v>163.36500000000001</v>
      </c>
      <c r="L19" s="141">
        <v>0</v>
      </c>
      <c r="M19" s="141">
        <v>0</v>
      </c>
      <c r="N19" s="141">
        <v>961.08300000000008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2617.7260000000006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394.6350000000001</v>
      </c>
      <c r="J20" s="139">
        <v>0.98</v>
      </c>
      <c r="K20" s="139">
        <v>5.6050000000000004</v>
      </c>
      <c r="L20" s="139">
        <v>0</v>
      </c>
      <c r="M20" s="139">
        <v>0</v>
      </c>
      <c r="N20" s="139">
        <v>395.61500000000012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1078.0050000000001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415.17699999999996</v>
      </c>
      <c r="J21" s="139">
        <v>0.08</v>
      </c>
      <c r="K21" s="139">
        <v>26.754000000000001</v>
      </c>
      <c r="L21" s="139">
        <v>0</v>
      </c>
      <c r="M21" s="139">
        <v>0</v>
      </c>
      <c r="N21" s="139">
        <v>415.25699999999995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445.37699999999995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440.70000000000005</v>
      </c>
      <c r="J22" s="139">
        <v>2.6</v>
      </c>
      <c r="K22" s="139">
        <v>109.345</v>
      </c>
      <c r="L22" s="139">
        <v>0</v>
      </c>
      <c r="M22" s="139">
        <v>19.510000000000002</v>
      </c>
      <c r="N22" s="139">
        <v>443.30000000000007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0.56000000000000005</v>
      </c>
      <c r="E23" s="139">
        <v>7.75</v>
      </c>
      <c r="F23" s="139">
        <v>0</v>
      </c>
      <c r="G23" s="139">
        <v>0</v>
      </c>
      <c r="H23" s="139">
        <v>430.04499999999985</v>
      </c>
      <c r="I23" s="139">
        <v>82.444999999999993</v>
      </c>
      <c r="J23" s="139">
        <v>0.34</v>
      </c>
      <c r="K23" s="139">
        <v>5.9849999999999994</v>
      </c>
      <c r="L23" s="139">
        <v>0</v>
      </c>
      <c r="M23" s="139">
        <v>0</v>
      </c>
      <c r="N23" s="139">
        <v>82.784999999999997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532.06999999999982</v>
      </c>
    </row>
    <row r="24" spans="1:21" s="111" customFormat="1" ht="38.25" customHeight="1" x14ac:dyDescent="0.4">
      <c r="A24" s="285" t="s">
        <v>94</v>
      </c>
      <c r="B24" s="285"/>
      <c r="C24" s="141">
        <v>1199.1649999999997</v>
      </c>
      <c r="D24" s="141">
        <v>0.56000000000000005</v>
      </c>
      <c r="E24" s="141">
        <v>10.97</v>
      </c>
      <c r="F24" s="141">
        <v>0</v>
      </c>
      <c r="G24" s="141">
        <v>72.819999999999993</v>
      </c>
      <c r="H24" s="141">
        <v>1199.7249999999997</v>
      </c>
      <c r="I24" s="141">
        <v>1332.9570000000001</v>
      </c>
      <c r="J24" s="141">
        <v>4</v>
      </c>
      <c r="K24" s="141">
        <v>147.68900000000002</v>
      </c>
      <c r="L24" s="141">
        <v>0</v>
      </c>
      <c r="M24" s="141">
        <v>19.510000000000002</v>
      </c>
      <c r="N24" s="141">
        <v>1336.9570000000001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2616.4519999999998</v>
      </c>
    </row>
    <row r="25" spans="1:21" s="145" customFormat="1" ht="38.25" customHeight="1" x14ac:dyDescent="0.4">
      <c r="A25" s="280" t="s">
        <v>95</v>
      </c>
      <c r="B25" s="281"/>
      <c r="C25" s="141">
        <v>5439.1979999999994</v>
      </c>
      <c r="D25" s="141">
        <v>0.99</v>
      </c>
      <c r="E25" s="141">
        <v>16.43</v>
      </c>
      <c r="F25" s="141">
        <v>0</v>
      </c>
      <c r="G25" s="141">
        <v>189.75799999999998</v>
      </c>
      <c r="H25" s="141">
        <v>5440.1879999999992</v>
      </c>
      <c r="I25" s="141">
        <v>6161.99</v>
      </c>
      <c r="J25" s="141">
        <v>41.438000000000002</v>
      </c>
      <c r="K25" s="141">
        <v>499.24400000000003</v>
      </c>
      <c r="L25" s="141">
        <v>0</v>
      </c>
      <c r="M25" s="141">
        <v>19.510000000000002</v>
      </c>
      <c r="N25" s="141">
        <v>6203.4280000000008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12278.272999999999</v>
      </c>
    </row>
    <row r="26" spans="1:21" ht="38.25" customHeight="1" x14ac:dyDescent="0.35">
      <c r="A26" s="171">
        <v>15</v>
      </c>
      <c r="B26" s="172" t="s">
        <v>96</v>
      </c>
      <c r="C26" s="139">
        <v>7456.8669999999993</v>
      </c>
      <c r="D26" s="139">
        <v>6.82</v>
      </c>
      <c r="E26" s="139">
        <v>63.04</v>
      </c>
      <c r="F26" s="139">
        <v>0</v>
      </c>
      <c r="G26" s="139">
        <v>0</v>
      </c>
      <c r="H26" s="139">
        <v>7463.686999999999</v>
      </c>
      <c r="I26" s="139">
        <v>59.430000000000007</v>
      </c>
      <c r="J26" s="139">
        <v>0.04</v>
      </c>
      <c r="K26" s="139">
        <v>0.42</v>
      </c>
      <c r="L26" s="139">
        <v>0</v>
      </c>
      <c r="M26" s="139">
        <v>0</v>
      </c>
      <c r="N26" s="139">
        <v>59.470000000000006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7526.7969999999996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5520.3950000000013</v>
      </c>
      <c r="D27" s="139">
        <v>15.5</v>
      </c>
      <c r="E27" s="139">
        <v>67.39500000000001</v>
      </c>
      <c r="F27" s="139">
        <v>0</v>
      </c>
      <c r="G27" s="139">
        <v>0</v>
      </c>
      <c r="H27" s="139">
        <v>5535.8950000000013</v>
      </c>
      <c r="I27" s="139">
        <v>563.32799999999997</v>
      </c>
      <c r="J27" s="139">
        <v>6.07</v>
      </c>
      <c r="K27" s="139">
        <v>13.399999999999999</v>
      </c>
      <c r="L27" s="139">
        <v>0</v>
      </c>
      <c r="M27" s="139">
        <v>0</v>
      </c>
      <c r="N27" s="139">
        <v>569.39800000000002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6122.2130000000016</v>
      </c>
    </row>
    <row r="28" spans="1:21" s="111" customFormat="1" ht="38.25" customHeight="1" x14ac:dyDescent="0.4">
      <c r="A28" s="285" t="s">
        <v>98</v>
      </c>
      <c r="B28" s="285"/>
      <c r="C28" s="141">
        <v>12977.262000000001</v>
      </c>
      <c r="D28" s="141">
        <v>22.32</v>
      </c>
      <c r="E28" s="141">
        <v>130.435</v>
      </c>
      <c r="F28" s="141">
        <v>0</v>
      </c>
      <c r="G28" s="141">
        <v>0</v>
      </c>
      <c r="H28" s="141">
        <v>12999.582</v>
      </c>
      <c r="I28" s="141">
        <v>622.75800000000004</v>
      </c>
      <c r="J28" s="141">
        <v>6.11</v>
      </c>
      <c r="K28" s="141">
        <v>13.819999999999999</v>
      </c>
      <c r="L28" s="141">
        <v>0</v>
      </c>
      <c r="M28" s="141">
        <v>0</v>
      </c>
      <c r="N28" s="141">
        <v>628.86800000000005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13649.010000000002</v>
      </c>
    </row>
    <row r="29" spans="1:21" ht="38.25" customHeight="1" x14ac:dyDescent="0.35">
      <c r="A29" s="171">
        <v>17</v>
      </c>
      <c r="B29" s="172" t="s">
        <v>99</v>
      </c>
      <c r="C29" s="139">
        <v>4410.0280000000002</v>
      </c>
      <c r="D29" s="139">
        <v>4.41</v>
      </c>
      <c r="E29" s="139">
        <v>31.361000000000004</v>
      </c>
      <c r="F29" s="139">
        <v>0</v>
      </c>
      <c r="G29" s="139">
        <v>0</v>
      </c>
      <c r="H29" s="139">
        <v>4414.4380000000001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4593.0680000000002</v>
      </c>
    </row>
    <row r="30" spans="1:21" ht="38.25" customHeight="1" x14ac:dyDescent="0.35">
      <c r="A30" s="171">
        <v>18</v>
      </c>
      <c r="B30" s="172" t="s">
        <v>100</v>
      </c>
      <c r="C30" s="139">
        <v>437.65099999999995</v>
      </c>
      <c r="D30" s="139">
        <v>21.28</v>
      </c>
      <c r="E30" s="139">
        <v>56.018999999999998</v>
      </c>
      <c r="F30" s="139">
        <v>0</v>
      </c>
      <c r="G30" s="139">
        <v>0</v>
      </c>
      <c r="H30" s="139">
        <v>458.93099999999993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480.47799999999995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4240.6909999999998</v>
      </c>
      <c r="D31" s="139">
        <v>1.38</v>
      </c>
      <c r="E31" s="139">
        <v>18.52</v>
      </c>
      <c r="F31" s="139">
        <v>0</v>
      </c>
      <c r="G31" s="139">
        <v>0</v>
      </c>
      <c r="H31" s="139">
        <v>4242.0709999999999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4501.0110000000004</v>
      </c>
    </row>
    <row r="32" spans="1:21" ht="38.25" customHeight="1" x14ac:dyDescent="0.35">
      <c r="A32" s="171">
        <v>20</v>
      </c>
      <c r="B32" s="172" t="s">
        <v>102</v>
      </c>
      <c r="C32" s="139">
        <v>2593.7957999999999</v>
      </c>
      <c r="D32" s="139">
        <v>2.27</v>
      </c>
      <c r="E32" s="139">
        <v>18.750000000000004</v>
      </c>
      <c r="F32" s="139">
        <v>0</v>
      </c>
      <c r="G32" s="139">
        <v>0</v>
      </c>
      <c r="H32" s="139">
        <v>2596.0657999999999</v>
      </c>
      <c r="I32" s="139">
        <v>186.84600000000006</v>
      </c>
      <c r="J32" s="139">
        <v>0.42</v>
      </c>
      <c r="K32" s="139">
        <v>5.2050000000000001</v>
      </c>
      <c r="L32" s="139">
        <v>0</v>
      </c>
      <c r="M32" s="139">
        <v>0</v>
      </c>
      <c r="N32" s="139">
        <v>187.26600000000005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2804.1237999999998</v>
      </c>
    </row>
    <row r="33" spans="1:21" s="111" customFormat="1" ht="38.25" customHeight="1" x14ac:dyDescent="0.4">
      <c r="A33" s="285" t="s">
        <v>99</v>
      </c>
      <c r="B33" s="285"/>
      <c r="C33" s="141">
        <v>11682.165799999999</v>
      </c>
      <c r="D33" s="141">
        <v>29.34</v>
      </c>
      <c r="E33" s="141">
        <v>124.64999999999999</v>
      </c>
      <c r="F33" s="141">
        <v>0</v>
      </c>
      <c r="G33" s="141">
        <v>0</v>
      </c>
      <c r="H33" s="141">
        <v>11711.505799999999</v>
      </c>
      <c r="I33" s="141">
        <v>429.84300000000007</v>
      </c>
      <c r="J33" s="141">
        <v>0.42</v>
      </c>
      <c r="K33" s="141">
        <v>29.734999999999999</v>
      </c>
      <c r="L33" s="141">
        <v>0</v>
      </c>
      <c r="M33" s="141">
        <v>0</v>
      </c>
      <c r="N33" s="141">
        <v>430.26300000000003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12378.6808</v>
      </c>
    </row>
    <row r="34" spans="1:21" ht="38.25" customHeight="1" x14ac:dyDescent="0.35">
      <c r="A34" s="171">
        <v>21</v>
      </c>
      <c r="B34" s="172" t="s">
        <v>103</v>
      </c>
      <c r="C34" s="139">
        <v>4394.3300000000008</v>
      </c>
      <c r="D34" s="139">
        <v>15.34</v>
      </c>
      <c r="E34" s="139">
        <v>37.379999999999995</v>
      </c>
      <c r="F34" s="139">
        <v>0</v>
      </c>
      <c r="G34" s="139">
        <v>0</v>
      </c>
      <c r="H34" s="139">
        <v>4409.670000000001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4419.0700000000006</v>
      </c>
    </row>
    <row r="35" spans="1:21" ht="38.25" customHeight="1" x14ac:dyDescent="0.35">
      <c r="A35" s="171">
        <v>22</v>
      </c>
      <c r="B35" s="172" t="s">
        <v>104</v>
      </c>
      <c r="C35" s="139">
        <v>5985.8099999999986</v>
      </c>
      <c r="D35" s="139">
        <v>8.19</v>
      </c>
      <c r="E35" s="139">
        <v>107.38</v>
      </c>
      <c r="F35" s="139">
        <v>0</v>
      </c>
      <c r="G35" s="139">
        <v>0</v>
      </c>
      <c r="H35" s="139">
        <v>5993.9999999999982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5998.0299999999979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4756.0599999999977</v>
      </c>
      <c r="D37" s="139">
        <v>1.48</v>
      </c>
      <c r="E37" s="139">
        <v>56.099999999999994</v>
      </c>
      <c r="F37" s="139">
        <v>0</v>
      </c>
      <c r="G37" s="139">
        <v>0</v>
      </c>
      <c r="H37" s="139">
        <v>4757.5399999999972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4777.9299999999976</v>
      </c>
    </row>
    <row r="38" spans="1:21" s="111" customFormat="1" ht="38.25" customHeight="1" x14ac:dyDescent="0.4">
      <c r="A38" s="285" t="s">
        <v>107</v>
      </c>
      <c r="B38" s="285"/>
      <c r="C38" s="141">
        <v>18098.219999999998</v>
      </c>
      <c r="D38" s="141">
        <v>25.01</v>
      </c>
      <c r="E38" s="141">
        <v>227.70999999999998</v>
      </c>
      <c r="F38" s="141">
        <v>0</v>
      </c>
      <c r="G38" s="141">
        <v>0</v>
      </c>
      <c r="H38" s="141">
        <v>18123.229999999996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18314.899999999994</v>
      </c>
    </row>
    <row r="39" spans="1:21" s="145" customFormat="1" ht="38.25" customHeight="1" x14ac:dyDescent="0.4">
      <c r="A39" s="285" t="s">
        <v>108</v>
      </c>
      <c r="B39" s="285"/>
      <c r="C39" s="141">
        <v>42757.647799999999</v>
      </c>
      <c r="D39" s="141">
        <v>76.67</v>
      </c>
      <c r="E39" s="141">
        <v>482.79499999999996</v>
      </c>
      <c r="F39" s="141">
        <v>0</v>
      </c>
      <c r="G39" s="141">
        <v>0</v>
      </c>
      <c r="H39" s="141">
        <v>42834.317799999997</v>
      </c>
      <c r="I39" s="141">
        <v>1241.0010000000002</v>
      </c>
      <c r="J39" s="141">
        <v>6.53</v>
      </c>
      <c r="K39" s="141">
        <v>55.984999999999999</v>
      </c>
      <c r="L39" s="141">
        <v>0</v>
      </c>
      <c r="M39" s="141">
        <v>0</v>
      </c>
      <c r="N39" s="141">
        <v>1247.5309999999999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44342.590799999998</v>
      </c>
    </row>
    <row r="40" spans="1:21" ht="38.25" customHeight="1" x14ac:dyDescent="0.35">
      <c r="A40" s="171">
        <v>25</v>
      </c>
      <c r="B40" s="172" t="s">
        <v>109</v>
      </c>
      <c r="C40" s="139">
        <v>11137.143999999998</v>
      </c>
      <c r="D40" s="139">
        <v>11.09</v>
      </c>
      <c r="E40" s="139">
        <v>153.374</v>
      </c>
      <c r="F40" s="139">
        <v>0</v>
      </c>
      <c r="G40" s="139">
        <v>0</v>
      </c>
      <c r="H40" s="139">
        <v>11148.233999999999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11148.233999999999</v>
      </c>
    </row>
    <row r="41" spans="1:21" ht="38.25" customHeight="1" x14ac:dyDescent="0.35">
      <c r="A41" s="171">
        <v>26</v>
      </c>
      <c r="B41" s="172" t="s">
        <v>110</v>
      </c>
      <c r="C41" s="139">
        <v>7245.778999999995</v>
      </c>
      <c r="D41" s="139">
        <v>94.22</v>
      </c>
      <c r="E41" s="139">
        <v>268.31299999999999</v>
      </c>
      <c r="F41" s="139">
        <v>0</v>
      </c>
      <c r="G41" s="139">
        <v>0</v>
      </c>
      <c r="H41" s="139">
        <v>7339.9989999999952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7339.9989999999952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13653.208999999997</v>
      </c>
      <c r="D42" s="139">
        <v>5.69</v>
      </c>
      <c r="E42" s="139">
        <v>144.78299999999999</v>
      </c>
      <c r="F42" s="139">
        <v>0</v>
      </c>
      <c r="G42" s="139">
        <v>0</v>
      </c>
      <c r="H42" s="139">
        <v>13658.898999999998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13664.568999999998</v>
      </c>
    </row>
    <row r="43" spans="1:21" ht="38.25" customHeight="1" x14ac:dyDescent="0.35">
      <c r="A43" s="171">
        <v>28</v>
      </c>
      <c r="B43" s="172" t="s">
        <v>112</v>
      </c>
      <c r="C43" s="139">
        <v>1041.5000000000005</v>
      </c>
      <c r="D43" s="139">
        <v>4</v>
      </c>
      <c r="E43" s="139">
        <v>73.921999999999997</v>
      </c>
      <c r="F43" s="139">
        <v>0</v>
      </c>
      <c r="G43" s="139">
        <v>0</v>
      </c>
      <c r="H43" s="139">
        <v>1045.5000000000005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1045.5000000000005</v>
      </c>
    </row>
    <row r="44" spans="1:21" s="111" customFormat="1" ht="38.25" customHeight="1" x14ac:dyDescent="0.4">
      <c r="A44" s="285" t="s">
        <v>109</v>
      </c>
      <c r="B44" s="285"/>
      <c r="C44" s="141">
        <v>33077.631999999991</v>
      </c>
      <c r="D44" s="141">
        <v>115</v>
      </c>
      <c r="E44" s="141">
        <v>640.39200000000005</v>
      </c>
      <c r="F44" s="141">
        <v>0</v>
      </c>
      <c r="G44" s="141">
        <v>0</v>
      </c>
      <c r="H44" s="141">
        <v>33192.631999999991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33198.301999999989</v>
      </c>
    </row>
    <row r="45" spans="1:21" ht="38.25" customHeight="1" x14ac:dyDescent="0.35">
      <c r="A45" s="171">
        <v>29</v>
      </c>
      <c r="B45" s="172" t="s">
        <v>113</v>
      </c>
      <c r="C45" s="139">
        <v>8095.9621000000006</v>
      </c>
      <c r="D45" s="139">
        <v>154.84</v>
      </c>
      <c r="E45" s="139">
        <v>202.36</v>
      </c>
      <c r="F45" s="139">
        <v>0</v>
      </c>
      <c r="G45" s="139">
        <v>0</v>
      </c>
      <c r="H45" s="139">
        <v>8250.8021000000008</v>
      </c>
      <c r="I45" s="139">
        <v>1.0400000000000003</v>
      </c>
      <c r="J45" s="139">
        <v>0.22</v>
      </c>
      <c r="K45" s="139">
        <v>0.4</v>
      </c>
      <c r="L45" s="139">
        <v>0</v>
      </c>
      <c r="M45" s="139">
        <v>0</v>
      </c>
      <c r="N45" s="139">
        <v>1.2600000000000002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8266.812100000001</v>
      </c>
    </row>
    <row r="46" spans="1:21" ht="38.25" customHeight="1" x14ac:dyDescent="0.35">
      <c r="A46" s="171">
        <v>30</v>
      </c>
      <c r="B46" s="172" t="s">
        <v>114</v>
      </c>
      <c r="C46" s="139">
        <v>7769.6750000000011</v>
      </c>
      <c r="D46" s="139">
        <v>4.63</v>
      </c>
      <c r="E46" s="139">
        <v>107.17999999999999</v>
      </c>
      <c r="F46" s="139">
        <v>0</v>
      </c>
      <c r="G46" s="139">
        <v>0</v>
      </c>
      <c r="H46" s="139">
        <v>7774.3050000000012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7775.2650000000012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8474.4000000000015</v>
      </c>
      <c r="D47" s="139">
        <v>64.89</v>
      </c>
      <c r="E47" s="139">
        <v>140.86000000000001</v>
      </c>
      <c r="F47" s="139">
        <v>0</v>
      </c>
      <c r="G47" s="139">
        <v>0</v>
      </c>
      <c r="H47" s="139">
        <v>8539.2900000000009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8546.2100000000009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7812.509</v>
      </c>
      <c r="D48" s="139">
        <v>12.87</v>
      </c>
      <c r="E48" s="139">
        <v>323.34899999999999</v>
      </c>
      <c r="F48" s="139">
        <v>0</v>
      </c>
      <c r="G48" s="139">
        <v>0</v>
      </c>
      <c r="H48" s="139">
        <v>7825.3789999999999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7825.884</v>
      </c>
    </row>
    <row r="49" spans="1:21" s="111" customFormat="1" ht="38.25" customHeight="1" x14ac:dyDescent="0.4">
      <c r="A49" s="285" t="s">
        <v>117</v>
      </c>
      <c r="B49" s="285"/>
      <c r="C49" s="141">
        <v>32152.5461</v>
      </c>
      <c r="D49" s="141">
        <v>237.23000000000002</v>
      </c>
      <c r="E49" s="141">
        <v>773.74900000000002</v>
      </c>
      <c r="F49" s="141">
        <v>0</v>
      </c>
      <c r="G49" s="141">
        <v>0</v>
      </c>
      <c r="H49" s="141">
        <v>32389.776100000003</v>
      </c>
      <c r="I49" s="141">
        <v>9.3950000000000014</v>
      </c>
      <c r="J49" s="141">
        <v>0.22</v>
      </c>
      <c r="K49" s="141">
        <v>0.4</v>
      </c>
      <c r="L49" s="141">
        <v>0</v>
      </c>
      <c r="M49" s="141">
        <v>0</v>
      </c>
      <c r="N49" s="141">
        <v>9.6150000000000002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32414.1711</v>
      </c>
    </row>
    <row r="50" spans="1:21" s="145" customFormat="1" ht="38.25" customHeight="1" x14ac:dyDescent="0.4">
      <c r="A50" s="285" t="s">
        <v>118</v>
      </c>
      <c r="B50" s="285"/>
      <c r="C50" s="141">
        <v>65230.17809999999</v>
      </c>
      <c r="D50" s="141">
        <v>352.23</v>
      </c>
      <c r="E50" s="141">
        <v>1414.1410000000001</v>
      </c>
      <c r="F50" s="141">
        <v>0</v>
      </c>
      <c r="G50" s="141">
        <v>0</v>
      </c>
      <c r="H50" s="141">
        <v>65582.408100000001</v>
      </c>
      <c r="I50" s="141">
        <v>9.3950000000000014</v>
      </c>
      <c r="J50" s="141">
        <v>0.22</v>
      </c>
      <c r="K50" s="141">
        <v>0.4</v>
      </c>
      <c r="L50" s="141">
        <v>0</v>
      </c>
      <c r="M50" s="141">
        <v>0</v>
      </c>
      <c r="N50" s="141">
        <v>9.6150000000000002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65612.473099999988</v>
      </c>
    </row>
    <row r="51" spans="1:21" s="146" customFormat="1" ht="38.25" customHeight="1" x14ac:dyDescent="0.4">
      <c r="A51" s="285" t="s">
        <v>119</v>
      </c>
      <c r="B51" s="285"/>
      <c r="C51" s="141">
        <v>113427.0239</v>
      </c>
      <c r="D51" s="141">
        <v>429.89000000000004</v>
      </c>
      <c r="E51" s="141">
        <v>1913.3660000000002</v>
      </c>
      <c r="F51" s="141">
        <v>0</v>
      </c>
      <c r="G51" s="141">
        <v>189.75799999999998</v>
      </c>
      <c r="H51" s="141">
        <v>113856.91389999999</v>
      </c>
      <c r="I51" s="141">
        <v>7412.3860000000004</v>
      </c>
      <c r="J51" s="141">
        <v>48.188000000000002</v>
      </c>
      <c r="K51" s="141">
        <v>555.62900000000002</v>
      </c>
      <c r="L51" s="141">
        <v>0</v>
      </c>
      <c r="M51" s="141">
        <v>19.510000000000002</v>
      </c>
      <c r="N51" s="141">
        <v>7460.5740000000005</v>
      </c>
      <c r="O51" s="141">
        <v>915.84899999999993</v>
      </c>
      <c r="P51" s="141">
        <v>0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122233.33689999998</v>
      </c>
    </row>
    <row r="52" spans="1:21" s="111" customFormat="1" ht="24" customHeight="1" x14ac:dyDescent="0.4">
      <c r="A52" s="115"/>
      <c r="B52" s="1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11" customFormat="1" ht="19.5" customHeight="1" x14ac:dyDescent="0.4">
      <c r="A53" s="115"/>
      <c r="B53" s="11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15" customFormat="1" ht="24.75" hidden="1" customHeight="1" x14ac:dyDescent="0.4">
      <c r="B54" s="206"/>
      <c r="C54" s="250" t="s">
        <v>54</v>
      </c>
      <c r="D54" s="250"/>
      <c r="E54" s="250"/>
      <c r="F54" s="250"/>
      <c r="G54" s="250"/>
      <c r="H54" s="118"/>
      <c r="I54" s="206"/>
      <c r="J54" s="206">
        <f>D51+J51+P51-F51-L51-R51</f>
        <v>478.07800000000003</v>
      </c>
      <c r="K54" s="206"/>
      <c r="L54" s="206"/>
      <c r="M54" s="206"/>
      <c r="N54" s="206"/>
      <c r="R54" s="206"/>
      <c r="U54" s="206"/>
    </row>
    <row r="55" spans="1:21" s="115" customFormat="1" ht="30" hidden="1" customHeight="1" x14ac:dyDescent="0.35">
      <c r="B55" s="206"/>
      <c r="C55" s="250" t="s">
        <v>55</v>
      </c>
      <c r="D55" s="250"/>
      <c r="E55" s="250"/>
      <c r="F55" s="250"/>
      <c r="G55" s="250"/>
      <c r="H55" s="119"/>
      <c r="I55" s="206"/>
      <c r="J55" s="206">
        <f>E51+K51+Q51-G51-M51-S51</f>
        <v>2250.8790000000004</v>
      </c>
      <c r="K55" s="206"/>
      <c r="L55" s="206"/>
      <c r="M55" s="206"/>
      <c r="N55" s="206"/>
      <c r="R55" s="206"/>
      <c r="T55" s="206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06">
        <f>H51+N51+T51</f>
        <v>122233.33689999998</v>
      </c>
      <c r="K56" s="119"/>
      <c r="L56" s="119"/>
      <c r="M56" s="142" t="e">
        <f>#REF!+'Oct-2021'!J54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6"/>
      <c r="E57" s="206"/>
      <c r="F57" s="206"/>
      <c r="G57" s="206"/>
      <c r="H57" s="119"/>
      <c r="I57" s="121"/>
      <c r="J57" s="206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6"/>
      <c r="E58" s="206"/>
      <c r="F58" s="206"/>
      <c r="G58" s="206"/>
      <c r="H58" s="119"/>
      <c r="I58" s="121"/>
      <c r="J58" s="206"/>
      <c r="K58" s="119"/>
      <c r="L58" s="119"/>
      <c r="M58" s="142" t="e">
        <f>#REF!+'Oct-2021'!J54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#REF!+'Oct-2021'!J54</f>
        <v>#REF!</v>
      </c>
      <c r="N59" s="154"/>
      <c r="O59" s="154"/>
      <c r="P59" s="207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08"/>
      <c r="L60" s="157"/>
      <c r="M60" s="154"/>
      <c r="N60" s="153"/>
      <c r="O60" s="154"/>
      <c r="P60" s="207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#REF!+'Oct-2021'!J54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#REF!+'Oct-2021'!J54</f>
        <v>#REF!</v>
      </c>
      <c r="I62" s="158"/>
      <c r="J62" s="258" t="s">
        <v>62</v>
      </c>
      <c r="K62" s="258"/>
      <c r="L62" s="258"/>
      <c r="M62" s="159" t="e">
        <f>#REF!+'Oct-2021'!J54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1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10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589.67799999999988</v>
      </c>
      <c r="J7" s="139">
        <v>1.9</v>
      </c>
      <c r="K7" s="139">
        <v>40.523000000000003</v>
      </c>
      <c r="L7" s="139">
        <v>0</v>
      </c>
      <c r="M7" s="139">
        <v>0</v>
      </c>
      <c r="N7" s="139">
        <v>591.57799999999986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1112.6099999999997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111.59200000000001</v>
      </c>
      <c r="J8" s="139">
        <v>5.306</v>
      </c>
      <c r="K8" s="139">
        <v>38.227999999999994</v>
      </c>
      <c r="L8" s="139">
        <v>0</v>
      </c>
      <c r="M8" s="139">
        <v>0</v>
      </c>
      <c r="N8" s="139">
        <v>116.89800000000001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122.443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544.31799999999987</v>
      </c>
      <c r="J9" s="139">
        <v>2.48</v>
      </c>
      <c r="K9" s="139">
        <v>11.059999999999999</v>
      </c>
      <c r="L9" s="139">
        <v>0</v>
      </c>
      <c r="M9" s="139">
        <v>0</v>
      </c>
      <c r="N9" s="139">
        <v>546.79799999999989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900.36799999999994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484.26500000000004</v>
      </c>
      <c r="J10" s="139">
        <v>0.4</v>
      </c>
      <c r="K10" s="139">
        <v>4.2699999999999996</v>
      </c>
      <c r="L10" s="139">
        <v>0</v>
      </c>
      <c r="M10" s="139">
        <v>0</v>
      </c>
      <c r="N10" s="139">
        <v>484.66500000000002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492.82500000000005</v>
      </c>
    </row>
    <row r="11" spans="1:21" s="111" customFormat="1" ht="38.25" customHeight="1" x14ac:dyDescent="0.4">
      <c r="A11" s="280" t="s">
        <v>82</v>
      </c>
      <c r="B11" s="281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1729.8529999999998</v>
      </c>
      <c r="J11" s="141">
        <v>10.086</v>
      </c>
      <c r="K11" s="141">
        <v>94.081000000000003</v>
      </c>
      <c r="L11" s="141">
        <v>0</v>
      </c>
      <c r="M11" s="141">
        <v>0</v>
      </c>
      <c r="N11" s="141">
        <v>1739.9389999999999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2628.2459999999992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787.17499999999995</v>
      </c>
      <c r="J12" s="139">
        <v>0.38</v>
      </c>
      <c r="K12" s="139">
        <v>65.515000000000001</v>
      </c>
      <c r="L12" s="139">
        <v>0</v>
      </c>
      <c r="M12" s="139">
        <v>0</v>
      </c>
      <c r="N12" s="139">
        <v>787.55499999999995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1365.1849999999997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524.59200000000021</v>
      </c>
      <c r="J13" s="139">
        <v>2.64</v>
      </c>
      <c r="K13" s="139">
        <v>6.3319999999999999</v>
      </c>
      <c r="L13" s="139">
        <v>0</v>
      </c>
      <c r="M13" s="139">
        <v>0</v>
      </c>
      <c r="N13" s="139">
        <v>527.2320000000002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864.34200000000033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863.76800000000026</v>
      </c>
      <c r="J14" s="139">
        <v>1.59</v>
      </c>
      <c r="K14" s="139">
        <v>36.957999999999998</v>
      </c>
      <c r="L14" s="139">
        <v>0</v>
      </c>
      <c r="M14" s="139">
        <v>0</v>
      </c>
      <c r="N14" s="139">
        <v>865.35800000000029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2201.0179999999996</v>
      </c>
    </row>
    <row r="15" spans="1:21" s="111" customFormat="1" ht="38.25" customHeight="1" x14ac:dyDescent="0.4">
      <c r="A15" s="280" t="s">
        <v>86</v>
      </c>
      <c r="B15" s="281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2175.5350000000008</v>
      </c>
      <c r="J15" s="141">
        <v>4.6100000000000003</v>
      </c>
      <c r="K15" s="141">
        <v>108.80499999999999</v>
      </c>
      <c r="L15" s="141">
        <v>0</v>
      </c>
      <c r="M15" s="141">
        <v>0</v>
      </c>
      <c r="N15" s="141">
        <v>2180.1450000000009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4430.5450000000001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981.17400000000032</v>
      </c>
      <c r="D16" s="139">
        <v>0.39</v>
      </c>
      <c r="E16" s="139">
        <v>1.9299999999999997</v>
      </c>
      <c r="F16" s="139">
        <v>12.2</v>
      </c>
      <c r="G16" s="139">
        <v>57.36</v>
      </c>
      <c r="H16" s="139">
        <v>969.36400000000037</v>
      </c>
      <c r="I16" s="139">
        <v>236.39599999999999</v>
      </c>
      <c r="J16" s="139">
        <v>2.38</v>
      </c>
      <c r="K16" s="139">
        <v>128.005</v>
      </c>
      <c r="L16" s="139">
        <v>0</v>
      </c>
      <c r="M16" s="139">
        <v>0</v>
      </c>
      <c r="N16" s="139">
        <v>238.77599999999998</v>
      </c>
      <c r="O16" s="139">
        <v>245.93200000000002</v>
      </c>
      <c r="P16" s="139">
        <v>0.02</v>
      </c>
      <c r="Q16" s="139">
        <v>0.05</v>
      </c>
      <c r="R16" s="139">
        <v>0</v>
      </c>
      <c r="S16" s="139">
        <v>0</v>
      </c>
      <c r="T16" s="139">
        <v>245.95200000000003</v>
      </c>
      <c r="U16" s="139">
        <v>1454.0920000000003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28.1</v>
      </c>
      <c r="G17" s="139">
        <v>67.83</v>
      </c>
      <c r="H17" s="139">
        <v>119.50599999999994</v>
      </c>
      <c r="I17" s="139">
        <v>372.64000000000016</v>
      </c>
      <c r="J17" s="174">
        <v>29.58</v>
      </c>
      <c r="K17" s="139">
        <v>61.480000000000004</v>
      </c>
      <c r="L17" s="174">
        <v>0</v>
      </c>
      <c r="M17" s="139">
        <v>0</v>
      </c>
      <c r="N17" s="139">
        <v>402.22000000000014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584.46600000000012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0.03</v>
      </c>
      <c r="E18" s="139">
        <v>0.29000000000000004</v>
      </c>
      <c r="F18" s="139">
        <v>0</v>
      </c>
      <c r="G18" s="139">
        <v>0</v>
      </c>
      <c r="H18" s="139">
        <v>210.84600000000009</v>
      </c>
      <c r="I18" s="139">
        <v>352.04699999999997</v>
      </c>
      <c r="J18" s="139">
        <v>0.48</v>
      </c>
      <c r="K18" s="139">
        <v>6.32</v>
      </c>
      <c r="L18" s="139">
        <v>0</v>
      </c>
      <c r="M18" s="139">
        <v>0</v>
      </c>
      <c r="N18" s="139">
        <v>352.52699999999999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571.74800000000005</v>
      </c>
    </row>
    <row r="19" spans="1:21" s="111" customFormat="1" ht="38.25" customHeight="1" x14ac:dyDescent="0.4">
      <c r="A19" s="280" t="s">
        <v>89</v>
      </c>
      <c r="B19" s="281"/>
      <c r="C19" s="141">
        <v>1339.5960000000002</v>
      </c>
      <c r="D19" s="141">
        <v>0.42000000000000004</v>
      </c>
      <c r="E19" s="141">
        <v>5.7299999999999995</v>
      </c>
      <c r="F19" s="141">
        <v>40.299999999999997</v>
      </c>
      <c r="G19" s="141">
        <v>125.19</v>
      </c>
      <c r="H19" s="141">
        <v>1299.7160000000003</v>
      </c>
      <c r="I19" s="141">
        <v>961.08300000000008</v>
      </c>
      <c r="J19" s="141">
        <v>32.44</v>
      </c>
      <c r="K19" s="141">
        <v>195.80500000000001</v>
      </c>
      <c r="L19" s="141">
        <v>0</v>
      </c>
      <c r="M19" s="141">
        <v>0</v>
      </c>
      <c r="N19" s="141">
        <v>993.52300000000014</v>
      </c>
      <c r="O19" s="141">
        <v>317.04700000000003</v>
      </c>
      <c r="P19" s="141">
        <v>0.02</v>
      </c>
      <c r="Q19" s="141">
        <v>0.08</v>
      </c>
      <c r="R19" s="141">
        <v>0</v>
      </c>
      <c r="S19" s="141">
        <v>1.665</v>
      </c>
      <c r="T19" s="141">
        <v>317.06700000000001</v>
      </c>
      <c r="U19" s="141">
        <v>2610.3060000000005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395.61500000000012</v>
      </c>
      <c r="J20" s="139">
        <v>4.25</v>
      </c>
      <c r="K20" s="139">
        <v>9.8550000000000004</v>
      </c>
      <c r="L20" s="139">
        <v>0</v>
      </c>
      <c r="M20" s="139">
        <v>0</v>
      </c>
      <c r="N20" s="139">
        <v>399.86500000000012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1082.2550000000001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415.25699999999995</v>
      </c>
      <c r="J21" s="139">
        <v>0.28000000000000003</v>
      </c>
      <c r="K21" s="139">
        <v>27.034000000000002</v>
      </c>
      <c r="L21" s="139">
        <v>0</v>
      </c>
      <c r="M21" s="139">
        <v>0</v>
      </c>
      <c r="N21" s="139">
        <v>415.53699999999992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445.65699999999993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443.30000000000007</v>
      </c>
      <c r="J22" s="139">
        <v>0.26</v>
      </c>
      <c r="K22" s="139">
        <v>109.605</v>
      </c>
      <c r="L22" s="139">
        <v>0</v>
      </c>
      <c r="M22" s="139">
        <v>19.510000000000002</v>
      </c>
      <c r="N22" s="139">
        <v>443.56000000000006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561.2600000000001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430.04499999999985</v>
      </c>
      <c r="D23" s="139">
        <v>0.6</v>
      </c>
      <c r="E23" s="139">
        <v>8.35</v>
      </c>
      <c r="F23" s="139">
        <v>0</v>
      </c>
      <c r="G23" s="139">
        <v>0</v>
      </c>
      <c r="H23" s="139">
        <v>430.64499999999987</v>
      </c>
      <c r="I23" s="139">
        <v>82.784999999999997</v>
      </c>
      <c r="J23" s="139">
        <v>1.07</v>
      </c>
      <c r="K23" s="139">
        <v>7.0549999999999997</v>
      </c>
      <c r="L23" s="139">
        <v>0</v>
      </c>
      <c r="M23" s="139">
        <v>0</v>
      </c>
      <c r="N23" s="139">
        <v>83.85499999999999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533.7399999999999</v>
      </c>
    </row>
    <row r="24" spans="1:21" s="111" customFormat="1" ht="38.25" customHeight="1" x14ac:dyDescent="0.4">
      <c r="A24" s="285" t="s">
        <v>94</v>
      </c>
      <c r="B24" s="285"/>
      <c r="C24" s="141">
        <v>1199.7249999999997</v>
      </c>
      <c r="D24" s="141">
        <v>0.6</v>
      </c>
      <c r="E24" s="141">
        <v>11.57</v>
      </c>
      <c r="F24" s="141">
        <v>0</v>
      </c>
      <c r="G24" s="141">
        <v>72.819999999999993</v>
      </c>
      <c r="H24" s="141">
        <v>1200.3249999999998</v>
      </c>
      <c r="I24" s="141">
        <v>1336.9570000000001</v>
      </c>
      <c r="J24" s="141">
        <v>5.86</v>
      </c>
      <c r="K24" s="141">
        <v>153.54900000000001</v>
      </c>
      <c r="L24" s="141">
        <v>0</v>
      </c>
      <c r="M24" s="141">
        <v>19.510000000000002</v>
      </c>
      <c r="N24" s="141">
        <v>1342.817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2622.9119999999998</v>
      </c>
    </row>
    <row r="25" spans="1:21" s="145" customFormat="1" ht="38.25" customHeight="1" x14ac:dyDescent="0.4">
      <c r="A25" s="280" t="s">
        <v>95</v>
      </c>
      <c r="B25" s="281"/>
      <c r="C25" s="141">
        <v>5440.1879999999992</v>
      </c>
      <c r="D25" s="141">
        <v>1.02</v>
      </c>
      <c r="E25" s="141">
        <v>17.45</v>
      </c>
      <c r="F25" s="141">
        <v>40.299999999999997</v>
      </c>
      <c r="G25" s="141">
        <v>230.05799999999999</v>
      </c>
      <c r="H25" s="141">
        <v>5400.9079999999985</v>
      </c>
      <c r="I25" s="141">
        <v>6203.4280000000008</v>
      </c>
      <c r="J25" s="141">
        <v>52.995999999999995</v>
      </c>
      <c r="K25" s="141">
        <v>552.24</v>
      </c>
      <c r="L25" s="141">
        <v>0</v>
      </c>
      <c r="M25" s="141">
        <v>19.510000000000002</v>
      </c>
      <c r="N25" s="141">
        <v>6256.4240000000009</v>
      </c>
      <c r="O25" s="141">
        <v>634.65699999999993</v>
      </c>
      <c r="P25" s="141">
        <v>0.02</v>
      </c>
      <c r="Q25" s="141">
        <v>2.11</v>
      </c>
      <c r="R25" s="141">
        <v>0</v>
      </c>
      <c r="S25" s="141">
        <v>19.554999999999996</v>
      </c>
      <c r="T25" s="141">
        <v>634.67699999999991</v>
      </c>
      <c r="U25" s="141">
        <v>12292.009</v>
      </c>
    </row>
    <row r="26" spans="1:21" ht="38.25" customHeight="1" x14ac:dyDescent="0.35">
      <c r="A26" s="171">
        <v>15</v>
      </c>
      <c r="B26" s="172" t="s">
        <v>96</v>
      </c>
      <c r="C26" s="139">
        <v>7463.686999999999</v>
      </c>
      <c r="D26" s="139">
        <v>5.88</v>
      </c>
      <c r="E26" s="139">
        <v>68.92</v>
      </c>
      <c r="F26" s="139">
        <v>0</v>
      </c>
      <c r="G26" s="139">
        <v>0</v>
      </c>
      <c r="H26" s="139">
        <v>7469.5669999999991</v>
      </c>
      <c r="I26" s="139">
        <v>59.470000000000006</v>
      </c>
      <c r="J26" s="139">
        <v>3.4</v>
      </c>
      <c r="K26" s="139">
        <v>3.82</v>
      </c>
      <c r="L26" s="139">
        <v>0</v>
      </c>
      <c r="M26" s="139">
        <v>0</v>
      </c>
      <c r="N26" s="139">
        <v>62.870000000000005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7536.0769999999993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5535.8950000000013</v>
      </c>
      <c r="D27" s="139">
        <v>11.64</v>
      </c>
      <c r="E27" s="139">
        <v>79.035000000000011</v>
      </c>
      <c r="F27" s="139">
        <v>0</v>
      </c>
      <c r="G27" s="139">
        <v>0</v>
      </c>
      <c r="H27" s="139">
        <v>5547.5350000000017</v>
      </c>
      <c r="I27" s="139">
        <v>569.39800000000002</v>
      </c>
      <c r="J27" s="139">
        <v>6.65</v>
      </c>
      <c r="K27" s="139">
        <v>20.049999999999997</v>
      </c>
      <c r="L27" s="139">
        <v>0</v>
      </c>
      <c r="M27" s="139">
        <v>0</v>
      </c>
      <c r="N27" s="139">
        <v>576.048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6140.5030000000015</v>
      </c>
    </row>
    <row r="28" spans="1:21" s="111" customFormat="1" ht="38.25" customHeight="1" x14ac:dyDescent="0.4">
      <c r="A28" s="285" t="s">
        <v>98</v>
      </c>
      <c r="B28" s="285"/>
      <c r="C28" s="141">
        <v>12999.582</v>
      </c>
      <c r="D28" s="141">
        <v>17.52</v>
      </c>
      <c r="E28" s="141">
        <v>147.95500000000001</v>
      </c>
      <c r="F28" s="141">
        <v>0</v>
      </c>
      <c r="G28" s="141">
        <v>0</v>
      </c>
      <c r="H28" s="141">
        <v>13017.102000000001</v>
      </c>
      <c r="I28" s="141">
        <v>628.86800000000005</v>
      </c>
      <c r="J28" s="141">
        <v>10.050000000000001</v>
      </c>
      <c r="K28" s="141">
        <v>23.869999999999997</v>
      </c>
      <c r="L28" s="141">
        <v>0</v>
      </c>
      <c r="M28" s="141">
        <v>0</v>
      </c>
      <c r="N28" s="141">
        <v>638.91800000000001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13676.580000000002</v>
      </c>
    </row>
    <row r="29" spans="1:21" ht="38.25" customHeight="1" x14ac:dyDescent="0.35">
      <c r="A29" s="171">
        <v>17</v>
      </c>
      <c r="B29" s="172" t="s">
        <v>99</v>
      </c>
      <c r="C29" s="139">
        <v>4414.4380000000001</v>
      </c>
      <c r="D29" s="139">
        <v>1.42</v>
      </c>
      <c r="E29" s="139">
        <v>32.781000000000006</v>
      </c>
      <c r="F29" s="139">
        <v>0</v>
      </c>
      <c r="G29" s="139">
        <v>0</v>
      </c>
      <c r="H29" s="139">
        <v>4415.8580000000002</v>
      </c>
      <c r="I29" s="139">
        <v>120.91</v>
      </c>
      <c r="J29" s="139">
        <v>0.1</v>
      </c>
      <c r="K29" s="139">
        <v>24.35</v>
      </c>
      <c r="L29" s="139">
        <v>0</v>
      </c>
      <c r="M29" s="139">
        <v>0</v>
      </c>
      <c r="N29" s="139">
        <v>121.00999999999999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4594.5880000000006</v>
      </c>
    </row>
    <row r="30" spans="1:21" ht="38.25" customHeight="1" x14ac:dyDescent="0.35">
      <c r="A30" s="171">
        <v>18</v>
      </c>
      <c r="B30" s="172" t="s">
        <v>100</v>
      </c>
      <c r="C30" s="139">
        <v>458.93099999999993</v>
      </c>
      <c r="D30" s="139">
        <v>4.82</v>
      </c>
      <c r="E30" s="139">
        <v>60.838999999999999</v>
      </c>
      <c r="F30" s="139">
        <v>0</v>
      </c>
      <c r="G30" s="139">
        <v>0</v>
      </c>
      <c r="H30" s="139">
        <v>463.75099999999992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485.29799999999994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4242.0709999999999</v>
      </c>
      <c r="D31" s="139">
        <v>88.88</v>
      </c>
      <c r="E31" s="139">
        <v>107.39999999999999</v>
      </c>
      <c r="F31" s="139">
        <v>0</v>
      </c>
      <c r="G31" s="139">
        <v>0</v>
      </c>
      <c r="H31" s="139">
        <v>4330.951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4589.8910000000005</v>
      </c>
    </row>
    <row r="32" spans="1:21" ht="38.25" customHeight="1" x14ac:dyDescent="0.35">
      <c r="A32" s="171">
        <v>20</v>
      </c>
      <c r="B32" s="172" t="s">
        <v>102</v>
      </c>
      <c r="C32" s="139">
        <v>2596.0657999999999</v>
      </c>
      <c r="D32" s="139">
        <v>1.48</v>
      </c>
      <c r="E32" s="139">
        <v>20.230000000000004</v>
      </c>
      <c r="F32" s="139">
        <v>0</v>
      </c>
      <c r="G32" s="139">
        <v>0</v>
      </c>
      <c r="H32" s="139">
        <v>2597.5457999999999</v>
      </c>
      <c r="I32" s="139">
        <v>187.26600000000005</v>
      </c>
      <c r="J32" s="139">
        <v>0.51</v>
      </c>
      <c r="K32" s="139">
        <v>5.7149999999999999</v>
      </c>
      <c r="L32" s="139">
        <v>0</v>
      </c>
      <c r="M32" s="139">
        <v>0</v>
      </c>
      <c r="N32" s="139">
        <v>187.77600000000004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2806.1137999999996</v>
      </c>
    </row>
    <row r="33" spans="1:21" s="111" customFormat="1" ht="38.25" customHeight="1" x14ac:dyDescent="0.4">
      <c r="A33" s="285" t="s">
        <v>99</v>
      </c>
      <c r="B33" s="285"/>
      <c r="C33" s="141">
        <v>11711.505799999999</v>
      </c>
      <c r="D33" s="141">
        <v>96.6</v>
      </c>
      <c r="E33" s="141">
        <v>221.25</v>
      </c>
      <c r="F33" s="141">
        <v>0</v>
      </c>
      <c r="G33" s="141">
        <v>0</v>
      </c>
      <c r="H33" s="141">
        <v>11808.105800000001</v>
      </c>
      <c r="I33" s="141">
        <v>430.26300000000003</v>
      </c>
      <c r="J33" s="141">
        <v>0.61</v>
      </c>
      <c r="K33" s="141">
        <v>30.345000000000002</v>
      </c>
      <c r="L33" s="141">
        <v>0</v>
      </c>
      <c r="M33" s="141">
        <v>0</v>
      </c>
      <c r="N33" s="141">
        <v>430.87300000000005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12475.890800000001</v>
      </c>
    </row>
    <row r="34" spans="1:21" ht="38.25" customHeight="1" x14ac:dyDescent="0.35">
      <c r="A34" s="171">
        <v>21</v>
      </c>
      <c r="B34" s="172" t="s">
        <v>103</v>
      </c>
      <c r="C34" s="139">
        <v>4409.670000000001</v>
      </c>
      <c r="D34" s="139">
        <v>3.12</v>
      </c>
      <c r="E34" s="139">
        <v>40.499999999999993</v>
      </c>
      <c r="F34" s="139">
        <v>0</v>
      </c>
      <c r="G34" s="139">
        <v>0</v>
      </c>
      <c r="H34" s="139">
        <v>4412.7900000000009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4422.1900000000005</v>
      </c>
    </row>
    <row r="35" spans="1:21" ht="38.25" customHeight="1" x14ac:dyDescent="0.35">
      <c r="A35" s="171">
        <v>22</v>
      </c>
      <c r="B35" s="172" t="s">
        <v>104</v>
      </c>
      <c r="C35" s="139">
        <v>5993.9999999999982</v>
      </c>
      <c r="D35" s="139">
        <v>11.82</v>
      </c>
      <c r="E35" s="139">
        <v>119.19999999999999</v>
      </c>
      <c r="F35" s="139">
        <v>0</v>
      </c>
      <c r="G35" s="139">
        <v>0</v>
      </c>
      <c r="H35" s="139">
        <v>6005.8199999999979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6009.8499999999976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4757.5399999999972</v>
      </c>
      <c r="D37" s="139">
        <v>0.24</v>
      </c>
      <c r="E37" s="139">
        <v>56.339999999999996</v>
      </c>
      <c r="F37" s="139">
        <v>0</v>
      </c>
      <c r="G37" s="139">
        <v>0</v>
      </c>
      <c r="H37" s="139">
        <v>4757.779999999997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4778.1699999999973</v>
      </c>
    </row>
    <row r="38" spans="1:21" s="111" customFormat="1" ht="38.25" customHeight="1" x14ac:dyDescent="0.4">
      <c r="A38" s="285" t="s">
        <v>107</v>
      </c>
      <c r="B38" s="285"/>
      <c r="C38" s="141">
        <v>18123.229999999996</v>
      </c>
      <c r="D38" s="141">
        <v>15.180000000000001</v>
      </c>
      <c r="E38" s="141">
        <v>242.89</v>
      </c>
      <c r="F38" s="141">
        <v>0</v>
      </c>
      <c r="G38" s="141">
        <v>0</v>
      </c>
      <c r="H38" s="141">
        <v>18138.409999999996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18330.079999999994</v>
      </c>
    </row>
    <row r="39" spans="1:21" s="145" customFormat="1" ht="38.25" customHeight="1" x14ac:dyDescent="0.4">
      <c r="A39" s="285" t="s">
        <v>108</v>
      </c>
      <c r="B39" s="285"/>
      <c r="C39" s="141">
        <v>42834.317799999997</v>
      </c>
      <c r="D39" s="141">
        <v>129.30000000000001</v>
      </c>
      <c r="E39" s="141">
        <v>612.09500000000003</v>
      </c>
      <c r="F39" s="141">
        <v>0</v>
      </c>
      <c r="G39" s="141">
        <v>0</v>
      </c>
      <c r="H39" s="141">
        <v>42963.6178</v>
      </c>
      <c r="I39" s="141">
        <v>1247.5309999999999</v>
      </c>
      <c r="J39" s="141">
        <v>10.66</v>
      </c>
      <c r="K39" s="141">
        <v>66.64500000000001</v>
      </c>
      <c r="L39" s="141">
        <v>0</v>
      </c>
      <c r="M39" s="141">
        <v>0</v>
      </c>
      <c r="N39" s="141">
        <v>1258.191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44482.550799999997</v>
      </c>
    </row>
    <row r="40" spans="1:21" ht="38.25" customHeight="1" x14ac:dyDescent="0.35">
      <c r="A40" s="171">
        <v>25</v>
      </c>
      <c r="B40" s="172" t="s">
        <v>109</v>
      </c>
      <c r="C40" s="139">
        <v>11148.233999999999</v>
      </c>
      <c r="D40" s="139">
        <v>9.0299999999999994</v>
      </c>
      <c r="E40" s="139">
        <v>162.404</v>
      </c>
      <c r="F40" s="139">
        <v>0</v>
      </c>
      <c r="G40" s="139">
        <v>0</v>
      </c>
      <c r="H40" s="139">
        <v>11157.263999999999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11157.263999999999</v>
      </c>
    </row>
    <row r="41" spans="1:21" ht="38.25" customHeight="1" x14ac:dyDescent="0.35">
      <c r="A41" s="171">
        <v>26</v>
      </c>
      <c r="B41" s="172" t="s">
        <v>110</v>
      </c>
      <c r="C41" s="139">
        <v>7339.9989999999952</v>
      </c>
      <c r="D41" s="139">
        <v>36.628</v>
      </c>
      <c r="E41" s="139">
        <v>304.94099999999997</v>
      </c>
      <c r="F41" s="139">
        <v>0</v>
      </c>
      <c r="G41" s="139">
        <v>0</v>
      </c>
      <c r="H41" s="139">
        <v>7376.626999999995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7376.626999999995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13658.898999999998</v>
      </c>
      <c r="D42" s="139">
        <v>28.3</v>
      </c>
      <c r="E42" s="139">
        <v>173.083</v>
      </c>
      <c r="F42" s="139">
        <v>0</v>
      </c>
      <c r="G42" s="139">
        <v>0</v>
      </c>
      <c r="H42" s="139">
        <v>13687.198999999997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13692.868999999997</v>
      </c>
    </row>
    <row r="43" spans="1:21" ht="38.25" customHeight="1" x14ac:dyDescent="0.35">
      <c r="A43" s="171">
        <v>28</v>
      </c>
      <c r="B43" s="172" t="s">
        <v>112</v>
      </c>
      <c r="C43" s="139">
        <v>1045.5000000000005</v>
      </c>
      <c r="D43" s="139">
        <v>3.95</v>
      </c>
      <c r="E43" s="139">
        <v>77.872</v>
      </c>
      <c r="F43" s="139">
        <v>0</v>
      </c>
      <c r="G43" s="139">
        <v>0</v>
      </c>
      <c r="H43" s="139">
        <v>1049.4500000000005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1049.4500000000005</v>
      </c>
    </row>
    <row r="44" spans="1:21" s="111" customFormat="1" ht="38.25" customHeight="1" x14ac:dyDescent="0.4">
      <c r="A44" s="285" t="s">
        <v>109</v>
      </c>
      <c r="B44" s="285"/>
      <c r="C44" s="141">
        <v>33192.631999999991</v>
      </c>
      <c r="D44" s="141">
        <v>77.908000000000001</v>
      </c>
      <c r="E44" s="141">
        <v>718.3</v>
      </c>
      <c r="F44" s="141">
        <v>0</v>
      </c>
      <c r="G44" s="141">
        <v>0</v>
      </c>
      <c r="H44" s="141">
        <v>33270.539999999994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33276.209999999992</v>
      </c>
    </row>
    <row r="45" spans="1:21" ht="38.25" customHeight="1" x14ac:dyDescent="0.35">
      <c r="A45" s="171">
        <v>29</v>
      </c>
      <c r="B45" s="172" t="s">
        <v>113</v>
      </c>
      <c r="C45" s="139">
        <v>8250.8021000000008</v>
      </c>
      <c r="D45" s="139">
        <v>17.04</v>
      </c>
      <c r="E45" s="139">
        <v>219.4</v>
      </c>
      <c r="F45" s="139">
        <v>0</v>
      </c>
      <c r="G45" s="139">
        <v>0</v>
      </c>
      <c r="H45" s="139">
        <v>8267.8421000000017</v>
      </c>
      <c r="I45" s="139">
        <v>1.2600000000000002</v>
      </c>
      <c r="J45" s="139">
        <v>0.02</v>
      </c>
      <c r="K45" s="139">
        <v>0.42000000000000004</v>
      </c>
      <c r="L45" s="139">
        <v>0</v>
      </c>
      <c r="M45" s="139">
        <v>0</v>
      </c>
      <c r="N45" s="139">
        <v>1.2800000000000002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8283.8721000000023</v>
      </c>
    </row>
    <row r="46" spans="1:21" ht="38.25" customHeight="1" x14ac:dyDescent="0.35">
      <c r="A46" s="171">
        <v>30</v>
      </c>
      <c r="B46" s="172" t="s">
        <v>114</v>
      </c>
      <c r="C46" s="139">
        <v>7774.3050000000012</v>
      </c>
      <c r="D46" s="139">
        <v>11.8</v>
      </c>
      <c r="E46" s="139">
        <v>118.97999999999999</v>
      </c>
      <c r="F46" s="139">
        <v>0</v>
      </c>
      <c r="G46" s="139">
        <v>0</v>
      </c>
      <c r="H46" s="139">
        <v>7786.1050000000014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7787.0650000000014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8539.2900000000009</v>
      </c>
      <c r="D47" s="139">
        <v>74.150000000000006</v>
      </c>
      <c r="E47" s="139">
        <v>215.01000000000002</v>
      </c>
      <c r="F47" s="139">
        <v>0</v>
      </c>
      <c r="G47" s="139">
        <v>0</v>
      </c>
      <c r="H47" s="139">
        <v>8613.44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8620.36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7825.3789999999999</v>
      </c>
      <c r="D48" s="139">
        <v>17.66</v>
      </c>
      <c r="E48" s="139">
        <v>341.00900000000001</v>
      </c>
      <c r="F48" s="139">
        <v>0</v>
      </c>
      <c r="G48" s="139">
        <v>0</v>
      </c>
      <c r="H48" s="139">
        <v>7843.0389999999998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7843.5439999999999</v>
      </c>
    </row>
    <row r="49" spans="1:21" s="111" customFormat="1" ht="38.25" customHeight="1" x14ac:dyDescent="0.4">
      <c r="A49" s="285" t="s">
        <v>117</v>
      </c>
      <c r="B49" s="285"/>
      <c r="C49" s="141">
        <v>32389.776100000003</v>
      </c>
      <c r="D49" s="141">
        <v>120.65</v>
      </c>
      <c r="E49" s="141">
        <v>894.399</v>
      </c>
      <c r="F49" s="141">
        <v>0</v>
      </c>
      <c r="G49" s="141">
        <v>0</v>
      </c>
      <c r="H49" s="141">
        <v>32510.426100000004</v>
      </c>
      <c r="I49" s="141">
        <v>9.6150000000000002</v>
      </c>
      <c r="J49" s="141">
        <v>0.02</v>
      </c>
      <c r="K49" s="141">
        <v>0.42000000000000004</v>
      </c>
      <c r="L49" s="141">
        <v>0</v>
      </c>
      <c r="M49" s="141">
        <v>0</v>
      </c>
      <c r="N49" s="141">
        <v>9.6349999999999998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32534.841100000005</v>
      </c>
    </row>
    <row r="50" spans="1:21" s="145" customFormat="1" ht="38.25" customHeight="1" x14ac:dyDescent="0.4">
      <c r="A50" s="285" t="s">
        <v>118</v>
      </c>
      <c r="B50" s="285"/>
      <c r="C50" s="141">
        <v>65582.408100000001</v>
      </c>
      <c r="D50" s="141">
        <v>198.55799999999999</v>
      </c>
      <c r="E50" s="141">
        <v>1612.6990000000001</v>
      </c>
      <c r="F50" s="141">
        <v>0</v>
      </c>
      <c r="G50" s="141">
        <v>0</v>
      </c>
      <c r="H50" s="141">
        <v>65780.966099999991</v>
      </c>
      <c r="I50" s="141">
        <v>9.6150000000000002</v>
      </c>
      <c r="J50" s="141">
        <v>0.02</v>
      </c>
      <c r="K50" s="141">
        <v>0.42000000000000004</v>
      </c>
      <c r="L50" s="141">
        <v>0</v>
      </c>
      <c r="M50" s="141">
        <v>0</v>
      </c>
      <c r="N50" s="141">
        <v>9.6349999999999998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65811.051099999997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113856.9139</v>
      </c>
      <c r="D51" s="141">
        <f t="shared" ref="D51:U51" si="0">D11+D15+D19+D24+D28+D33+D38+D44+D49</f>
        <v>328.87800000000004</v>
      </c>
      <c r="E51" s="141">
        <f t="shared" si="0"/>
        <v>2242.2439999999997</v>
      </c>
      <c r="F51" s="141">
        <f t="shared" si="0"/>
        <v>40.299999999999997</v>
      </c>
      <c r="G51" s="141">
        <f t="shared" si="0"/>
        <v>230.05799999999999</v>
      </c>
      <c r="H51" s="141">
        <f t="shared" si="0"/>
        <v>114145.49189999999</v>
      </c>
      <c r="I51" s="141">
        <f t="shared" si="0"/>
        <v>7460.5740000000014</v>
      </c>
      <c r="J51" s="141">
        <f t="shared" si="0"/>
        <v>63.675999999999995</v>
      </c>
      <c r="K51" s="141">
        <f t="shared" si="0"/>
        <v>619.30499999999995</v>
      </c>
      <c r="L51" s="141">
        <f t="shared" si="0"/>
        <v>0</v>
      </c>
      <c r="M51" s="141">
        <f t="shared" si="0"/>
        <v>19.510000000000002</v>
      </c>
      <c r="N51" s="141">
        <f t="shared" si="0"/>
        <v>7524.25</v>
      </c>
      <c r="O51" s="141">
        <f t="shared" si="0"/>
        <v>915.84899999999982</v>
      </c>
      <c r="P51" s="141">
        <f t="shared" si="0"/>
        <v>0.02</v>
      </c>
      <c r="Q51" s="141">
        <f t="shared" si="0"/>
        <v>10.727</v>
      </c>
      <c r="R51" s="141">
        <f t="shared" si="0"/>
        <v>0</v>
      </c>
      <c r="S51" s="141">
        <f t="shared" si="0"/>
        <v>19.555</v>
      </c>
      <c r="T51" s="141">
        <f t="shared" si="0"/>
        <v>915.8689999999998</v>
      </c>
      <c r="U51" s="141">
        <f t="shared" si="0"/>
        <v>122585.61089999999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50" t="s">
        <v>54</v>
      </c>
      <c r="D54" s="250"/>
      <c r="E54" s="250"/>
      <c r="F54" s="250"/>
      <c r="G54" s="250"/>
      <c r="H54" s="118"/>
      <c r="I54" s="209"/>
      <c r="J54" s="209">
        <f>D51+J51+P51-F51-L51-R51</f>
        <v>352.274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50" t="s">
        <v>55</v>
      </c>
      <c r="D55" s="250"/>
      <c r="E55" s="250"/>
      <c r="F55" s="250"/>
      <c r="G55" s="250"/>
      <c r="H55" s="119"/>
      <c r="I55" s="209"/>
      <c r="J55" s="209">
        <f>E51+K51+Q51-G51-M51-S51</f>
        <v>2603.1529999999993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09">
        <f>H51+N51+T51</f>
        <v>122585.6109</v>
      </c>
      <c r="K56" s="119"/>
      <c r="L56" s="119"/>
      <c r="M56" s="142" t="e">
        <f>#REF!+'Nov-2021'!J54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#REF!+'Nov-2021'!J54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#REF!+'Nov-2021'!J54</f>
        <v>#REF!</v>
      </c>
      <c r="N59" s="154"/>
      <c r="O59" s="154"/>
      <c r="P59" s="212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#REF!+'Nov-2021'!J54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#REF!+'Nov-2021'!J54</f>
        <v>#REF!</v>
      </c>
      <c r="I62" s="158"/>
      <c r="J62" s="258" t="s">
        <v>62</v>
      </c>
      <c r="K62" s="258"/>
      <c r="L62" s="258"/>
      <c r="M62" s="159" t="e">
        <f>#REF!+'Nov-2021'!J54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sqref="A1:XFD104857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10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403.11799999999988</v>
      </c>
      <c r="J7" s="139">
        <v>1.27</v>
      </c>
      <c r="K7" s="139">
        <v>41.793000000000006</v>
      </c>
      <c r="L7" s="139">
        <v>0</v>
      </c>
      <c r="M7" s="139">
        <v>0</v>
      </c>
      <c r="N7" s="139">
        <v>404.38799999999986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v>611.23799999999983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300.40800000000002</v>
      </c>
      <c r="J8" s="139">
        <v>4.9800000000000004</v>
      </c>
      <c r="K8" s="139">
        <v>43.207999999999998</v>
      </c>
      <c r="L8" s="139">
        <v>0</v>
      </c>
      <c r="M8" s="139">
        <v>0</v>
      </c>
      <c r="N8" s="139">
        <v>305.38800000000003</v>
      </c>
      <c r="O8" s="139">
        <v>63.11</v>
      </c>
      <c r="P8" s="139">
        <v>3.18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v>637.06799999999998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694.58799999999997</v>
      </c>
      <c r="J9" s="139">
        <v>1.22</v>
      </c>
      <c r="K9" s="139">
        <v>12.28</v>
      </c>
      <c r="L9" s="139">
        <v>0</v>
      </c>
      <c r="M9" s="139">
        <v>0</v>
      </c>
      <c r="N9" s="139">
        <v>695.80799999999999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949.70799999999997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341.82500000000005</v>
      </c>
      <c r="J10" s="139">
        <v>0.09</v>
      </c>
      <c r="K10" s="139">
        <v>4.3599999999999994</v>
      </c>
      <c r="L10" s="139">
        <v>0</v>
      </c>
      <c r="M10" s="139">
        <v>0</v>
      </c>
      <c r="N10" s="139">
        <v>341.91500000000002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342.11500000000001</v>
      </c>
    </row>
    <row r="11" spans="1:21" s="111" customFormat="1" ht="38.25" customHeight="1" x14ac:dyDescent="0.4">
      <c r="A11" s="280" t="s">
        <v>82</v>
      </c>
      <c r="B11" s="281"/>
      <c r="C11" s="141">
        <v>664.01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664.01</v>
      </c>
      <c r="I11" s="141">
        <v>1739.9389999999999</v>
      </c>
      <c r="J11" s="141">
        <v>7.56</v>
      </c>
      <c r="K11" s="141">
        <v>101.64100000000001</v>
      </c>
      <c r="L11" s="141">
        <v>0</v>
      </c>
      <c r="M11" s="141">
        <v>0</v>
      </c>
      <c r="N11" s="141">
        <v>1747.4989999999998</v>
      </c>
      <c r="O11" s="141">
        <v>125.44</v>
      </c>
      <c r="P11" s="141">
        <v>3.18</v>
      </c>
      <c r="Q11" s="141">
        <v>5.0600000000000005</v>
      </c>
      <c r="R11" s="141">
        <v>0</v>
      </c>
      <c r="S11" s="141">
        <v>1.88</v>
      </c>
      <c r="T11" s="141">
        <v>128.62</v>
      </c>
      <c r="U11" s="141">
        <v>2540.1289999999999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801.68499999999995</v>
      </c>
      <c r="J12" s="139">
        <v>1.49</v>
      </c>
      <c r="K12" s="139">
        <v>67.004999999999995</v>
      </c>
      <c r="L12" s="139">
        <v>0</v>
      </c>
      <c r="M12" s="139">
        <v>0</v>
      </c>
      <c r="N12" s="139">
        <v>803.17499999999995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1253.2649999999994</v>
      </c>
    </row>
    <row r="13" spans="1:21" ht="38.25" customHeight="1" x14ac:dyDescent="0.35">
      <c r="A13" s="171">
        <v>5</v>
      </c>
      <c r="B13" s="172" t="s">
        <v>84</v>
      </c>
      <c r="C13" s="139">
        <v>311.38000000000011</v>
      </c>
      <c r="D13" s="139">
        <v>0.85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523.20200000000023</v>
      </c>
      <c r="J13" s="139">
        <v>2.42</v>
      </c>
      <c r="K13" s="139">
        <v>8.7519999999999989</v>
      </c>
      <c r="L13" s="139">
        <v>0</v>
      </c>
      <c r="M13" s="139">
        <v>0</v>
      </c>
      <c r="N13" s="139">
        <v>525.62200000000018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906.2420000000003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855.25800000000027</v>
      </c>
      <c r="J14" s="139">
        <v>3.15</v>
      </c>
      <c r="K14" s="139">
        <v>40.107999999999997</v>
      </c>
      <c r="L14" s="139">
        <v>0</v>
      </c>
      <c r="M14" s="139">
        <v>0</v>
      </c>
      <c r="N14" s="139">
        <v>858.40800000000024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2136.1779999999994</v>
      </c>
    </row>
    <row r="15" spans="1:21" s="111" customFormat="1" ht="38.25" customHeight="1" x14ac:dyDescent="0.4">
      <c r="A15" s="280" t="s">
        <v>86</v>
      </c>
      <c r="B15" s="281"/>
      <c r="C15" s="141">
        <v>1941.059999999999</v>
      </c>
      <c r="D15" s="141">
        <v>0.85</v>
      </c>
      <c r="E15" s="141">
        <v>1</v>
      </c>
      <c r="F15" s="141">
        <v>0</v>
      </c>
      <c r="G15" s="141">
        <v>23.09</v>
      </c>
      <c r="H15" s="141">
        <v>1941.9099999999992</v>
      </c>
      <c r="I15" s="141">
        <v>2180.1450000000004</v>
      </c>
      <c r="J15" s="141">
        <v>7.0600000000000005</v>
      </c>
      <c r="K15" s="141">
        <v>115.86499999999998</v>
      </c>
      <c r="L15" s="141">
        <v>0</v>
      </c>
      <c r="M15" s="141">
        <v>0</v>
      </c>
      <c r="N15" s="141">
        <v>2187.2050000000004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4295.6849999999995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1011.2140000000004</v>
      </c>
      <c r="D16" s="139">
        <v>0</v>
      </c>
      <c r="E16" s="139">
        <v>1.9299999999999997</v>
      </c>
      <c r="F16" s="139">
        <v>0</v>
      </c>
      <c r="G16" s="139">
        <v>57.36</v>
      </c>
      <c r="H16" s="139">
        <v>1011.2140000000004</v>
      </c>
      <c r="I16" s="139">
        <v>254.68599999999998</v>
      </c>
      <c r="J16" s="139">
        <v>21.03</v>
      </c>
      <c r="K16" s="139">
        <v>149.035</v>
      </c>
      <c r="L16" s="139">
        <v>0</v>
      </c>
      <c r="M16" s="139">
        <v>0</v>
      </c>
      <c r="N16" s="139">
        <v>275.71600000000001</v>
      </c>
      <c r="O16" s="139">
        <v>177.31200000000004</v>
      </c>
      <c r="P16" s="139">
        <v>0</v>
      </c>
      <c r="Q16" s="139">
        <v>0.05</v>
      </c>
      <c r="R16" s="139">
        <v>0</v>
      </c>
      <c r="S16" s="139">
        <v>0</v>
      </c>
      <c r="T16" s="139">
        <v>177.31200000000004</v>
      </c>
      <c r="U16" s="139">
        <v>1464.2420000000004</v>
      </c>
    </row>
    <row r="17" spans="1:21" ht="38.25" customHeight="1" x14ac:dyDescent="0.35">
      <c r="A17" s="171">
        <v>9</v>
      </c>
      <c r="B17" s="172" t="s">
        <v>120</v>
      </c>
      <c r="C17" s="139">
        <v>58.815999999999946</v>
      </c>
      <c r="D17" s="174">
        <v>0</v>
      </c>
      <c r="E17" s="139">
        <v>3.51</v>
      </c>
      <c r="F17" s="174">
        <v>0</v>
      </c>
      <c r="G17" s="139">
        <v>67.83</v>
      </c>
      <c r="H17" s="139">
        <v>58.815999999999946</v>
      </c>
      <c r="I17" s="139">
        <v>409.51000000000016</v>
      </c>
      <c r="J17" s="174">
        <v>33.36</v>
      </c>
      <c r="K17" s="139">
        <v>94.84</v>
      </c>
      <c r="L17" s="174">
        <v>0</v>
      </c>
      <c r="M17" s="139">
        <v>0</v>
      </c>
      <c r="N17" s="139">
        <v>442.87000000000018</v>
      </c>
      <c r="O17" s="139">
        <v>6.33</v>
      </c>
      <c r="P17" s="174">
        <v>0</v>
      </c>
      <c r="Q17" s="139">
        <v>0.03</v>
      </c>
      <c r="R17" s="174">
        <v>0</v>
      </c>
      <c r="S17" s="139">
        <v>1.665</v>
      </c>
      <c r="T17" s="139">
        <v>6.33</v>
      </c>
      <c r="U17" s="139">
        <v>508.01600000000013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135.7760000000001</v>
      </c>
      <c r="D18" s="139">
        <v>0</v>
      </c>
      <c r="E18" s="139">
        <v>0.29000000000000004</v>
      </c>
      <c r="F18" s="139">
        <v>0</v>
      </c>
      <c r="G18" s="139">
        <v>0</v>
      </c>
      <c r="H18" s="139">
        <v>135.7760000000001</v>
      </c>
      <c r="I18" s="139">
        <v>348.85699999999997</v>
      </c>
      <c r="J18" s="139">
        <v>134.13999999999999</v>
      </c>
      <c r="K18" s="139">
        <v>140.45999999999998</v>
      </c>
      <c r="L18" s="139">
        <v>0</v>
      </c>
      <c r="M18" s="139">
        <v>0</v>
      </c>
      <c r="N18" s="139">
        <v>482.99699999999996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657.64300000000003</v>
      </c>
    </row>
    <row r="19" spans="1:21" s="111" customFormat="1" ht="38.25" customHeight="1" x14ac:dyDescent="0.4">
      <c r="A19" s="280" t="s">
        <v>89</v>
      </c>
      <c r="B19" s="281"/>
      <c r="C19" s="141">
        <v>1205.8060000000005</v>
      </c>
      <c r="D19" s="141">
        <v>0</v>
      </c>
      <c r="E19" s="141">
        <v>5.7299999999999995</v>
      </c>
      <c r="F19" s="141">
        <v>0</v>
      </c>
      <c r="G19" s="141">
        <v>125.19</v>
      </c>
      <c r="H19" s="141">
        <v>1205.8060000000005</v>
      </c>
      <c r="I19" s="141">
        <v>1013.0530000000001</v>
      </c>
      <c r="J19" s="141">
        <v>188.52999999999997</v>
      </c>
      <c r="K19" s="141">
        <v>384.33499999999998</v>
      </c>
      <c r="L19" s="141">
        <v>0</v>
      </c>
      <c r="M19" s="141">
        <v>0</v>
      </c>
      <c r="N19" s="141">
        <v>1201.5830000000001</v>
      </c>
      <c r="O19" s="141">
        <v>222.51200000000006</v>
      </c>
      <c r="P19" s="141">
        <v>0</v>
      </c>
      <c r="Q19" s="141">
        <v>0.08</v>
      </c>
      <c r="R19" s="141">
        <v>0</v>
      </c>
      <c r="S19" s="141">
        <v>1.665</v>
      </c>
      <c r="T19" s="141">
        <v>222.51200000000006</v>
      </c>
      <c r="U19" s="141">
        <v>2629.9010000000007</v>
      </c>
    </row>
    <row r="20" spans="1:21" ht="38.25" customHeight="1" x14ac:dyDescent="0.35">
      <c r="A20" s="171">
        <v>8</v>
      </c>
      <c r="B20" s="172" t="s">
        <v>91</v>
      </c>
      <c r="C20" s="139">
        <v>630.06999999999994</v>
      </c>
      <c r="D20" s="139">
        <v>0</v>
      </c>
      <c r="E20" s="139">
        <v>2.37</v>
      </c>
      <c r="F20" s="139">
        <v>0.43</v>
      </c>
      <c r="G20" s="139">
        <v>0.43</v>
      </c>
      <c r="H20" s="139">
        <v>629.64</v>
      </c>
      <c r="I20" s="139">
        <v>392.5750000000001</v>
      </c>
      <c r="J20" s="139">
        <v>2.42</v>
      </c>
      <c r="K20" s="139">
        <v>12.275</v>
      </c>
      <c r="L20" s="139">
        <v>0</v>
      </c>
      <c r="M20" s="139">
        <v>0</v>
      </c>
      <c r="N20" s="139">
        <v>394.99500000000012</v>
      </c>
      <c r="O20" s="139">
        <v>40.390000000000008</v>
      </c>
      <c r="P20" s="139">
        <v>0</v>
      </c>
      <c r="Q20" s="139">
        <v>0.15</v>
      </c>
      <c r="R20" s="139">
        <v>0.04</v>
      </c>
      <c r="S20" s="139">
        <v>0.04</v>
      </c>
      <c r="T20" s="139">
        <v>40.350000000000009</v>
      </c>
      <c r="U20" s="139">
        <v>1064.9850000000001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v>22.51</v>
      </c>
      <c r="I21" s="139">
        <v>395.72699999999992</v>
      </c>
      <c r="J21" s="139">
        <v>0.67</v>
      </c>
      <c r="K21" s="139">
        <v>27.704000000000004</v>
      </c>
      <c r="L21" s="139">
        <v>0</v>
      </c>
      <c r="M21" s="139">
        <v>0</v>
      </c>
      <c r="N21" s="139">
        <v>396.39699999999993</v>
      </c>
      <c r="O21" s="139">
        <v>19.559999999999999</v>
      </c>
      <c r="P21" s="139">
        <v>0</v>
      </c>
      <c r="Q21" s="139">
        <v>0</v>
      </c>
      <c r="R21" s="139">
        <v>0.19</v>
      </c>
      <c r="S21" s="139">
        <v>0.19</v>
      </c>
      <c r="T21" s="139">
        <v>19.369999999999997</v>
      </c>
      <c r="U21" s="139">
        <v>438.27699999999993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117.11</v>
      </c>
      <c r="D22" s="139">
        <v>1.04</v>
      </c>
      <c r="E22" s="139">
        <v>1.8900000000000001</v>
      </c>
      <c r="F22" s="139">
        <v>0</v>
      </c>
      <c r="G22" s="139">
        <v>64.459999999999994</v>
      </c>
      <c r="H22" s="139">
        <v>118.15</v>
      </c>
      <c r="I22" s="139">
        <v>451.13000000000005</v>
      </c>
      <c r="J22" s="139">
        <v>0.35</v>
      </c>
      <c r="K22" s="139">
        <v>109.955</v>
      </c>
      <c r="L22" s="139">
        <v>0</v>
      </c>
      <c r="M22" s="139">
        <v>19.510000000000002</v>
      </c>
      <c r="N22" s="139">
        <v>451.48000000000008</v>
      </c>
      <c r="O22" s="139">
        <v>4.370000000000001</v>
      </c>
      <c r="P22" s="139">
        <v>0</v>
      </c>
      <c r="Q22" s="139">
        <v>0</v>
      </c>
      <c r="R22" s="139">
        <v>0</v>
      </c>
      <c r="S22" s="139">
        <v>12.75</v>
      </c>
      <c r="T22" s="139">
        <v>4.370000000000001</v>
      </c>
      <c r="U22" s="139">
        <v>574.00000000000011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v>0</v>
      </c>
      <c r="E23" s="139">
        <v>8.35</v>
      </c>
      <c r="F23" s="139">
        <v>0</v>
      </c>
      <c r="G23" s="139">
        <v>0</v>
      </c>
      <c r="H23" s="139">
        <v>430.64</v>
      </c>
      <c r="I23" s="139">
        <v>83.85499999999999</v>
      </c>
      <c r="J23" s="139">
        <v>1.84</v>
      </c>
      <c r="K23" s="139">
        <v>8.8949999999999996</v>
      </c>
      <c r="L23" s="139">
        <v>0</v>
      </c>
      <c r="M23" s="139">
        <v>0</v>
      </c>
      <c r="N23" s="139">
        <v>85.694999999999993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v>22.5</v>
      </c>
      <c r="U23" s="139">
        <v>538.83500000000004</v>
      </c>
    </row>
    <row r="24" spans="1:21" s="111" customFormat="1" ht="38.25" customHeight="1" x14ac:dyDescent="0.4">
      <c r="A24" s="285" t="s">
        <v>94</v>
      </c>
      <c r="B24" s="285"/>
      <c r="C24" s="141">
        <v>1200.33</v>
      </c>
      <c r="D24" s="141">
        <v>1.04</v>
      </c>
      <c r="E24" s="141">
        <v>12.61</v>
      </c>
      <c r="F24" s="141">
        <v>0.43</v>
      </c>
      <c r="G24" s="141">
        <v>73.25</v>
      </c>
      <c r="H24" s="141">
        <v>1200.94</v>
      </c>
      <c r="I24" s="141">
        <v>1323.287</v>
      </c>
      <c r="J24" s="141">
        <v>5.28</v>
      </c>
      <c r="K24" s="141">
        <v>158.82900000000001</v>
      </c>
      <c r="L24" s="141">
        <v>0</v>
      </c>
      <c r="M24" s="141">
        <v>19.510000000000002</v>
      </c>
      <c r="N24" s="141">
        <v>1328.567</v>
      </c>
      <c r="O24" s="141">
        <v>86.820000000000007</v>
      </c>
      <c r="P24" s="141">
        <v>0</v>
      </c>
      <c r="Q24" s="141">
        <v>0.15</v>
      </c>
      <c r="R24" s="141">
        <v>0.23</v>
      </c>
      <c r="S24" s="141">
        <v>16.240000000000002</v>
      </c>
      <c r="T24" s="141">
        <v>86.59</v>
      </c>
      <c r="U24" s="141">
        <v>2616.0970000000002</v>
      </c>
    </row>
    <row r="25" spans="1:21" s="145" customFormat="1" ht="38.25" customHeight="1" x14ac:dyDescent="0.4">
      <c r="A25" s="280" t="s">
        <v>95</v>
      </c>
      <c r="B25" s="281"/>
      <c r="C25" s="141">
        <v>5011.2060000000001</v>
      </c>
      <c r="D25" s="141">
        <v>1.8900000000000001</v>
      </c>
      <c r="E25" s="141">
        <v>19.34</v>
      </c>
      <c r="F25" s="141">
        <v>0.43</v>
      </c>
      <c r="G25" s="141">
        <v>230.488</v>
      </c>
      <c r="H25" s="141">
        <v>5012.6660000000002</v>
      </c>
      <c r="I25" s="141">
        <v>6256.4240000000009</v>
      </c>
      <c r="J25" s="141">
        <v>208.42999999999998</v>
      </c>
      <c r="K25" s="141">
        <v>760.67</v>
      </c>
      <c r="L25" s="141">
        <v>0</v>
      </c>
      <c r="M25" s="141">
        <v>19.510000000000002</v>
      </c>
      <c r="N25" s="141">
        <v>6464.8540000000003</v>
      </c>
      <c r="O25" s="141">
        <v>601.3420000000001</v>
      </c>
      <c r="P25" s="141">
        <v>3.18</v>
      </c>
      <c r="Q25" s="141">
        <v>5.2900000000000009</v>
      </c>
      <c r="R25" s="141">
        <v>0.23</v>
      </c>
      <c r="S25" s="141">
        <v>19.785</v>
      </c>
      <c r="T25" s="141">
        <v>604.29200000000014</v>
      </c>
      <c r="U25" s="141">
        <v>12081.812000000002</v>
      </c>
    </row>
    <row r="26" spans="1:21" ht="38.25" customHeight="1" x14ac:dyDescent="0.35">
      <c r="A26" s="171">
        <v>15</v>
      </c>
      <c r="B26" s="172" t="s">
        <v>96</v>
      </c>
      <c r="C26" s="139">
        <v>1519.4499999999998</v>
      </c>
      <c r="D26" s="139">
        <v>13.94</v>
      </c>
      <c r="E26" s="139">
        <v>82.86</v>
      </c>
      <c r="F26" s="139">
        <v>0</v>
      </c>
      <c r="G26" s="139">
        <v>0</v>
      </c>
      <c r="H26" s="139">
        <v>1533.3899999999999</v>
      </c>
      <c r="I26" s="139">
        <v>62.870000000000005</v>
      </c>
      <c r="J26" s="139">
        <v>1.1000000000000001</v>
      </c>
      <c r="K26" s="139">
        <v>4.92</v>
      </c>
      <c r="L26" s="139">
        <v>0</v>
      </c>
      <c r="M26" s="139">
        <v>0</v>
      </c>
      <c r="N26" s="139">
        <v>63.970000000000006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v>16.11</v>
      </c>
      <c r="U26" s="139">
        <v>1613.4699999999998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5533.175000000002</v>
      </c>
      <c r="D27" s="139">
        <v>14.9</v>
      </c>
      <c r="E27" s="139">
        <v>93.935000000000016</v>
      </c>
      <c r="F27" s="139">
        <v>0</v>
      </c>
      <c r="G27" s="139">
        <v>0</v>
      </c>
      <c r="H27" s="139">
        <v>5548.0750000000016</v>
      </c>
      <c r="I27" s="139">
        <v>576.048</v>
      </c>
      <c r="J27" s="139">
        <v>2.2799999999999998</v>
      </c>
      <c r="K27" s="139">
        <v>22.33</v>
      </c>
      <c r="L27" s="139">
        <v>0</v>
      </c>
      <c r="M27" s="139">
        <v>0</v>
      </c>
      <c r="N27" s="139">
        <v>578.32799999999997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6159.8930000000018</v>
      </c>
    </row>
    <row r="28" spans="1:21" s="111" customFormat="1" ht="38.25" customHeight="1" x14ac:dyDescent="0.4">
      <c r="A28" s="285" t="s">
        <v>98</v>
      </c>
      <c r="B28" s="285"/>
      <c r="C28" s="141">
        <v>7052.6250000000018</v>
      </c>
      <c r="D28" s="141">
        <v>28.84</v>
      </c>
      <c r="E28" s="141">
        <v>176.79500000000002</v>
      </c>
      <c r="F28" s="141">
        <v>0</v>
      </c>
      <c r="G28" s="141">
        <v>0</v>
      </c>
      <c r="H28" s="141">
        <v>7081.465000000002</v>
      </c>
      <c r="I28" s="141">
        <v>638.91800000000001</v>
      </c>
      <c r="J28" s="141">
        <v>3.38</v>
      </c>
      <c r="K28" s="141">
        <v>27.25</v>
      </c>
      <c r="L28" s="141">
        <v>0</v>
      </c>
      <c r="M28" s="141">
        <v>0</v>
      </c>
      <c r="N28" s="141">
        <v>642.298</v>
      </c>
      <c r="O28" s="141">
        <v>49.6</v>
      </c>
      <c r="P28" s="141">
        <v>0</v>
      </c>
      <c r="Q28" s="141">
        <v>2.62</v>
      </c>
      <c r="R28" s="141">
        <v>0</v>
      </c>
      <c r="S28" s="141">
        <v>0</v>
      </c>
      <c r="T28" s="141">
        <v>49.6</v>
      </c>
      <c r="U28" s="141">
        <v>7773.3630000000012</v>
      </c>
    </row>
    <row r="29" spans="1:21" ht="38.25" customHeight="1" x14ac:dyDescent="0.35">
      <c r="A29" s="171">
        <v>17</v>
      </c>
      <c r="B29" s="172" t="s">
        <v>99</v>
      </c>
      <c r="C29" s="139">
        <v>4443.9880000000003</v>
      </c>
      <c r="D29" s="139">
        <v>3.34</v>
      </c>
      <c r="E29" s="139">
        <v>36.121000000000009</v>
      </c>
      <c r="F29" s="139">
        <v>0</v>
      </c>
      <c r="G29" s="139">
        <v>0</v>
      </c>
      <c r="H29" s="139">
        <v>4447.3280000000004</v>
      </c>
      <c r="I29" s="139">
        <v>121.00999999999999</v>
      </c>
      <c r="J29" s="139">
        <v>7.5</v>
      </c>
      <c r="K29" s="139">
        <v>31.85</v>
      </c>
      <c r="L29" s="139">
        <v>0</v>
      </c>
      <c r="M29" s="139">
        <v>0</v>
      </c>
      <c r="N29" s="139">
        <v>128.51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4633.5580000000009</v>
      </c>
    </row>
    <row r="30" spans="1:21" ht="38.25" customHeight="1" x14ac:dyDescent="0.35">
      <c r="A30" s="171">
        <v>18</v>
      </c>
      <c r="B30" s="172" t="s">
        <v>100</v>
      </c>
      <c r="C30" s="139">
        <v>3519.41</v>
      </c>
      <c r="D30" s="139">
        <v>37.369999999999997</v>
      </c>
      <c r="E30" s="139">
        <v>98.209000000000003</v>
      </c>
      <c r="F30" s="139">
        <v>0</v>
      </c>
      <c r="G30" s="139">
        <v>0</v>
      </c>
      <c r="H30" s="139">
        <v>3556.7799999999997</v>
      </c>
      <c r="I30" s="139">
        <v>21.497</v>
      </c>
      <c r="J30" s="139">
        <v>5.2</v>
      </c>
      <c r="K30" s="139">
        <v>5.2</v>
      </c>
      <c r="L30" s="139">
        <v>0</v>
      </c>
      <c r="M30" s="139">
        <v>0</v>
      </c>
      <c r="N30" s="139">
        <v>26.696999999999999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3606.7269999999999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4584.3010000000004</v>
      </c>
      <c r="D31" s="139">
        <v>3.0179999999999998</v>
      </c>
      <c r="E31" s="139">
        <v>110.41799999999999</v>
      </c>
      <c r="F31" s="139">
        <v>0</v>
      </c>
      <c r="G31" s="139">
        <v>0</v>
      </c>
      <c r="H31" s="139">
        <v>4587.3190000000004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4688.8790000000008</v>
      </c>
    </row>
    <row r="32" spans="1:21" ht="38.25" customHeight="1" x14ac:dyDescent="0.35">
      <c r="A32" s="171">
        <v>20</v>
      </c>
      <c r="B32" s="172" t="s">
        <v>102</v>
      </c>
      <c r="C32" s="139">
        <v>2316.0657999999999</v>
      </c>
      <c r="D32" s="139">
        <v>4.5199999999999996</v>
      </c>
      <c r="E32" s="139">
        <v>24.750000000000004</v>
      </c>
      <c r="F32" s="139">
        <v>0</v>
      </c>
      <c r="G32" s="139">
        <v>0</v>
      </c>
      <c r="H32" s="139">
        <v>2320.5857999999998</v>
      </c>
      <c r="I32" s="139">
        <v>348.57600000000002</v>
      </c>
      <c r="J32" s="139">
        <v>10.46</v>
      </c>
      <c r="K32" s="139">
        <v>16.175000000000001</v>
      </c>
      <c r="L32" s="139">
        <v>0</v>
      </c>
      <c r="M32" s="139">
        <v>0</v>
      </c>
      <c r="N32" s="139">
        <v>359.036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67.551999999999992</v>
      </c>
      <c r="U32" s="139">
        <v>2747.1738</v>
      </c>
    </row>
    <row r="33" spans="1:21" s="111" customFormat="1" ht="38.25" customHeight="1" x14ac:dyDescent="0.4">
      <c r="A33" s="285" t="s">
        <v>99</v>
      </c>
      <c r="B33" s="285"/>
      <c r="C33" s="141">
        <v>14863.764800000001</v>
      </c>
      <c r="D33" s="141">
        <v>48.24799999999999</v>
      </c>
      <c r="E33" s="141">
        <v>269.49799999999999</v>
      </c>
      <c r="F33" s="141">
        <v>0</v>
      </c>
      <c r="G33" s="141">
        <v>0</v>
      </c>
      <c r="H33" s="141">
        <v>14912.0128</v>
      </c>
      <c r="I33" s="141">
        <v>577.79300000000012</v>
      </c>
      <c r="J33" s="141">
        <v>23.16</v>
      </c>
      <c r="K33" s="141">
        <v>53.50500000000001</v>
      </c>
      <c r="L33" s="141">
        <v>0</v>
      </c>
      <c r="M33" s="141">
        <v>0</v>
      </c>
      <c r="N33" s="141">
        <v>600.95299999999997</v>
      </c>
      <c r="O33" s="141">
        <v>163.37199999999999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163.37199999999999</v>
      </c>
      <c r="U33" s="141">
        <v>15676.337800000001</v>
      </c>
    </row>
    <row r="34" spans="1:21" ht="38.25" customHeight="1" x14ac:dyDescent="0.35">
      <c r="A34" s="171">
        <v>21</v>
      </c>
      <c r="B34" s="172" t="s">
        <v>103</v>
      </c>
      <c r="C34" s="139">
        <v>4412.7900000000009</v>
      </c>
      <c r="D34" s="139">
        <v>4.7</v>
      </c>
      <c r="E34" s="139">
        <v>45.199999999999996</v>
      </c>
      <c r="F34" s="139">
        <v>0</v>
      </c>
      <c r="G34" s="139">
        <v>0</v>
      </c>
      <c r="H34" s="139">
        <v>4417.4900000000007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4417.4900000000007</v>
      </c>
    </row>
    <row r="35" spans="1:21" ht="38.25" customHeight="1" x14ac:dyDescent="0.35">
      <c r="A35" s="171">
        <v>22</v>
      </c>
      <c r="B35" s="172" t="s">
        <v>104</v>
      </c>
      <c r="C35" s="139">
        <v>6005.8199999999979</v>
      </c>
      <c r="D35" s="139">
        <v>23.36</v>
      </c>
      <c r="E35" s="139">
        <v>142.56</v>
      </c>
      <c r="F35" s="139">
        <v>0</v>
      </c>
      <c r="G35" s="139">
        <v>0</v>
      </c>
      <c r="H35" s="139">
        <v>6029.1799999999976</v>
      </c>
      <c r="I35" s="139">
        <v>4</v>
      </c>
      <c r="J35" s="139">
        <v>2.92</v>
      </c>
      <c r="K35" s="139">
        <v>2.92</v>
      </c>
      <c r="L35" s="139">
        <v>0</v>
      </c>
      <c r="M35" s="139">
        <v>0</v>
      </c>
      <c r="N35" s="139">
        <v>6.92</v>
      </c>
      <c r="O35" s="139">
        <v>44.53</v>
      </c>
      <c r="P35" s="139">
        <v>4.63</v>
      </c>
      <c r="Q35" s="139">
        <v>4.63</v>
      </c>
      <c r="R35" s="139">
        <v>0</v>
      </c>
      <c r="S35" s="139">
        <v>0</v>
      </c>
      <c r="T35" s="139">
        <v>49.160000000000004</v>
      </c>
      <c r="U35" s="139">
        <v>6085.2599999999975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3356.0899999999997</v>
      </c>
      <c r="D36" s="139">
        <v>19.809999999999999</v>
      </c>
      <c r="E36" s="139">
        <v>46.66</v>
      </c>
      <c r="F36" s="139">
        <v>0</v>
      </c>
      <c r="G36" s="139">
        <v>0</v>
      </c>
      <c r="H36" s="139">
        <v>3375.8999999999996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0</v>
      </c>
      <c r="N36" s="139">
        <v>25.05000000000004</v>
      </c>
      <c r="O36" s="139">
        <v>2.2000000000000002</v>
      </c>
      <c r="P36" s="139">
        <v>3.42</v>
      </c>
      <c r="Q36" s="139">
        <v>3.42</v>
      </c>
      <c r="R36" s="139">
        <v>0</v>
      </c>
      <c r="S36" s="139">
        <v>0</v>
      </c>
      <c r="T36" s="139">
        <v>5.62</v>
      </c>
      <c r="U36" s="139">
        <v>3406.5699999999997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4757.779999999997</v>
      </c>
      <c r="D37" s="139">
        <v>15.34</v>
      </c>
      <c r="E37" s="139">
        <v>71.679999999999993</v>
      </c>
      <c r="F37" s="139">
        <v>0</v>
      </c>
      <c r="G37" s="139">
        <v>0</v>
      </c>
      <c r="H37" s="139">
        <v>4773.1199999999972</v>
      </c>
      <c r="I37" s="139">
        <v>12.430000000000001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12.430000000000001</v>
      </c>
      <c r="O37" s="139">
        <v>1.04</v>
      </c>
      <c r="P37" s="139">
        <v>1</v>
      </c>
      <c r="Q37" s="139">
        <v>1</v>
      </c>
      <c r="R37" s="139">
        <v>0</v>
      </c>
      <c r="S37" s="139">
        <v>0</v>
      </c>
      <c r="T37" s="139">
        <v>2.04</v>
      </c>
      <c r="U37" s="139">
        <v>4787.5899999999974</v>
      </c>
    </row>
    <row r="38" spans="1:21" s="111" customFormat="1" ht="38.25" customHeight="1" x14ac:dyDescent="0.4">
      <c r="A38" s="285" t="s">
        <v>107</v>
      </c>
      <c r="B38" s="285"/>
      <c r="C38" s="141">
        <v>18532.479999999996</v>
      </c>
      <c r="D38" s="141">
        <v>63.209999999999994</v>
      </c>
      <c r="E38" s="141">
        <v>306.09999999999997</v>
      </c>
      <c r="F38" s="141">
        <v>0</v>
      </c>
      <c r="G38" s="141">
        <v>0</v>
      </c>
      <c r="H38" s="141">
        <v>18595.689999999995</v>
      </c>
      <c r="I38" s="141">
        <v>41.48000000000004</v>
      </c>
      <c r="J38" s="141">
        <v>2.92</v>
      </c>
      <c r="K38" s="141">
        <v>15.35</v>
      </c>
      <c r="L38" s="141">
        <v>0</v>
      </c>
      <c r="M38" s="141">
        <v>0</v>
      </c>
      <c r="N38" s="141">
        <v>44.400000000000041</v>
      </c>
      <c r="O38" s="141">
        <v>47.77</v>
      </c>
      <c r="P38" s="141">
        <v>9.0500000000000007</v>
      </c>
      <c r="Q38" s="141">
        <v>9.0500000000000007</v>
      </c>
      <c r="R38" s="141">
        <v>0</v>
      </c>
      <c r="S38" s="141">
        <v>0</v>
      </c>
      <c r="T38" s="141">
        <v>56.82</v>
      </c>
      <c r="U38" s="141">
        <v>18696.909999999996</v>
      </c>
    </row>
    <row r="39" spans="1:21" s="145" customFormat="1" ht="38.25" customHeight="1" x14ac:dyDescent="0.4">
      <c r="A39" s="285" t="s">
        <v>108</v>
      </c>
      <c r="B39" s="285"/>
      <c r="C39" s="141">
        <v>40448.8698</v>
      </c>
      <c r="D39" s="141">
        <v>140.29799999999997</v>
      </c>
      <c r="E39" s="141">
        <v>752.39300000000003</v>
      </c>
      <c r="F39" s="141">
        <v>0</v>
      </c>
      <c r="G39" s="141">
        <v>0</v>
      </c>
      <c r="H39" s="141">
        <v>40589.167800000003</v>
      </c>
      <c r="I39" s="141">
        <v>1258.1910000000003</v>
      </c>
      <c r="J39" s="141">
        <v>29.459999999999997</v>
      </c>
      <c r="K39" s="141">
        <v>96.105000000000004</v>
      </c>
      <c r="L39" s="141">
        <v>0</v>
      </c>
      <c r="M39" s="141">
        <v>0</v>
      </c>
      <c r="N39" s="141">
        <v>1287.6510000000001</v>
      </c>
      <c r="O39" s="141">
        <v>260.74200000000002</v>
      </c>
      <c r="P39" s="141">
        <v>9.0500000000000007</v>
      </c>
      <c r="Q39" s="141">
        <v>11.677</v>
      </c>
      <c r="R39" s="141">
        <v>0</v>
      </c>
      <c r="S39" s="141">
        <v>0</v>
      </c>
      <c r="T39" s="141">
        <v>269.79199999999997</v>
      </c>
      <c r="U39" s="141">
        <v>42146.610799999995</v>
      </c>
    </row>
    <row r="40" spans="1:21" ht="38.25" customHeight="1" x14ac:dyDescent="0.35">
      <c r="A40" s="171">
        <v>25</v>
      </c>
      <c r="B40" s="172" t="s">
        <v>109</v>
      </c>
      <c r="C40" s="139">
        <v>11157.263999999999</v>
      </c>
      <c r="D40" s="139">
        <v>30.9</v>
      </c>
      <c r="E40" s="139">
        <v>193.304</v>
      </c>
      <c r="F40" s="139">
        <v>0</v>
      </c>
      <c r="G40" s="139">
        <v>0</v>
      </c>
      <c r="H40" s="139">
        <v>11188.163999999999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11188.163999999999</v>
      </c>
    </row>
    <row r="41" spans="1:21" ht="38.25" customHeight="1" x14ac:dyDescent="0.35">
      <c r="A41" s="171">
        <v>26</v>
      </c>
      <c r="B41" s="172" t="s">
        <v>110</v>
      </c>
      <c r="C41" s="139">
        <v>7376.626999999995</v>
      </c>
      <c r="D41" s="139">
        <v>14.89</v>
      </c>
      <c r="E41" s="139">
        <v>319.83099999999996</v>
      </c>
      <c r="F41" s="139">
        <v>0</v>
      </c>
      <c r="G41" s="139">
        <v>0</v>
      </c>
      <c r="H41" s="139">
        <v>7391.5169999999953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7391.5169999999953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13687.198999999997</v>
      </c>
      <c r="D42" s="139">
        <v>28.25</v>
      </c>
      <c r="E42" s="139">
        <v>201.333</v>
      </c>
      <c r="F42" s="139">
        <v>0</v>
      </c>
      <c r="G42" s="139">
        <v>0</v>
      </c>
      <c r="H42" s="139">
        <v>13715.448999999997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v>39.019999999999996</v>
      </c>
      <c r="U42" s="139">
        <v>13754.468999999997</v>
      </c>
    </row>
    <row r="43" spans="1:21" ht="38.25" customHeight="1" x14ac:dyDescent="0.35">
      <c r="A43" s="171">
        <v>28</v>
      </c>
      <c r="B43" s="172" t="s">
        <v>112</v>
      </c>
      <c r="C43" s="139">
        <v>3943.9100000000008</v>
      </c>
      <c r="D43" s="139">
        <v>5.3</v>
      </c>
      <c r="E43" s="139">
        <v>83.171999999999997</v>
      </c>
      <c r="F43" s="139">
        <v>0</v>
      </c>
      <c r="G43" s="139">
        <v>0</v>
      </c>
      <c r="H43" s="139">
        <v>3949.2100000000009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3949.2100000000009</v>
      </c>
    </row>
    <row r="44" spans="1:21" s="111" customFormat="1" ht="38.25" customHeight="1" x14ac:dyDescent="0.4">
      <c r="A44" s="285" t="s">
        <v>109</v>
      </c>
      <c r="B44" s="285"/>
      <c r="C44" s="141">
        <v>36164.999999999993</v>
      </c>
      <c r="D44" s="141">
        <v>79.339999999999989</v>
      </c>
      <c r="E44" s="141">
        <v>797.64</v>
      </c>
      <c r="F44" s="141">
        <v>0</v>
      </c>
      <c r="G44" s="141">
        <v>0</v>
      </c>
      <c r="H44" s="141">
        <v>36244.339999999989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5.67</v>
      </c>
      <c r="R44" s="141">
        <v>0</v>
      </c>
      <c r="S44" s="141">
        <v>0</v>
      </c>
      <c r="T44" s="141">
        <v>39.019999999999996</v>
      </c>
      <c r="U44" s="141">
        <v>36283.359999999993</v>
      </c>
    </row>
    <row r="45" spans="1:21" ht="38.25" customHeight="1" x14ac:dyDescent="0.35">
      <c r="A45" s="171">
        <v>29</v>
      </c>
      <c r="B45" s="172" t="s">
        <v>113</v>
      </c>
      <c r="C45" s="139">
        <v>8307.8421000000017</v>
      </c>
      <c r="D45" s="139">
        <v>31.080000000000002</v>
      </c>
      <c r="E45" s="139">
        <v>250.48000000000002</v>
      </c>
      <c r="F45" s="139">
        <v>6.46</v>
      </c>
      <c r="G45" s="139">
        <v>6.46</v>
      </c>
      <c r="H45" s="139">
        <v>8332.4621000000025</v>
      </c>
      <c r="I45" s="139">
        <v>6</v>
      </c>
      <c r="J45" s="139">
        <v>2.6599999999999997</v>
      </c>
      <c r="K45" s="139">
        <v>3.0799999999999996</v>
      </c>
      <c r="L45" s="139">
        <v>0</v>
      </c>
      <c r="M45" s="139">
        <v>0</v>
      </c>
      <c r="N45" s="139">
        <v>8.66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8355.8721000000023</v>
      </c>
    </row>
    <row r="46" spans="1:21" ht="38.25" customHeight="1" x14ac:dyDescent="0.35">
      <c r="A46" s="171">
        <v>30</v>
      </c>
      <c r="B46" s="172" t="s">
        <v>114</v>
      </c>
      <c r="C46" s="139">
        <v>7616.9050000000016</v>
      </c>
      <c r="D46" s="139">
        <v>45.1</v>
      </c>
      <c r="E46" s="139">
        <v>164.07999999999998</v>
      </c>
      <c r="F46" s="139">
        <v>0</v>
      </c>
      <c r="G46" s="139">
        <v>0</v>
      </c>
      <c r="H46" s="139">
        <v>7662.0050000000019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7662.0050000000019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8634.24</v>
      </c>
      <c r="D47" s="139">
        <v>26.11</v>
      </c>
      <c r="E47" s="139">
        <v>241.12</v>
      </c>
      <c r="F47" s="139">
        <v>0</v>
      </c>
      <c r="G47" s="139">
        <v>0</v>
      </c>
      <c r="H47" s="139">
        <v>8660.35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8663.51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7961.4389999999994</v>
      </c>
      <c r="D48" s="139">
        <v>147.63</v>
      </c>
      <c r="E48" s="139">
        <v>488.63900000000001</v>
      </c>
      <c r="F48" s="139">
        <v>0</v>
      </c>
      <c r="G48" s="139">
        <v>0</v>
      </c>
      <c r="H48" s="139">
        <v>8109.0689999999995</v>
      </c>
      <c r="I48" s="139">
        <v>0.505</v>
      </c>
      <c r="J48" s="139">
        <v>1.1299999999999999</v>
      </c>
      <c r="K48" s="139">
        <v>1.1299999999999999</v>
      </c>
      <c r="L48" s="139">
        <v>0</v>
      </c>
      <c r="M48" s="139">
        <v>0</v>
      </c>
      <c r="N48" s="139">
        <v>1.6349999999999998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8110.7039999999997</v>
      </c>
    </row>
    <row r="49" spans="1:21" s="111" customFormat="1" ht="38.25" customHeight="1" x14ac:dyDescent="0.4">
      <c r="A49" s="285" t="s">
        <v>117</v>
      </c>
      <c r="B49" s="285"/>
      <c r="C49" s="141">
        <v>32520.426100000004</v>
      </c>
      <c r="D49" s="141">
        <v>249.92000000000002</v>
      </c>
      <c r="E49" s="141">
        <v>1144.319</v>
      </c>
      <c r="F49" s="141">
        <v>6.46</v>
      </c>
      <c r="G49" s="141">
        <v>6.46</v>
      </c>
      <c r="H49" s="141">
        <v>32763.886100000003</v>
      </c>
      <c r="I49" s="141">
        <v>9.6349999999999998</v>
      </c>
      <c r="J49" s="141">
        <v>3.7899999999999996</v>
      </c>
      <c r="K49" s="141">
        <v>4.2099999999999991</v>
      </c>
      <c r="L49" s="141">
        <v>0</v>
      </c>
      <c r="M49" s="141">
        <v>0</v>
      </c>
      <c r="N49" s="141">
        <v>13.424999999999999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32792.091100000005</v>
      </c>
    </row>
    <row r="50" spans="1:21" s="145" customFormat="1" ht="38.25" customHeight="1" x14ac:dyDescent="0.4">
      <c r="A50" s="285" t="s">
        <v>118</v>
      </c>
      <c r="B50" s="285"/>
      <c r="C50" s="141">
        <v>68685.426099999997</v>
      </c>
      <c r="D50" s="141">
        <v>329.26</v>
      </c>
      <c r="E50" s="141">
        <v>1941.9589999999998</v>
      </c>
      <c r="F50" s="141">
        <v>6.46</v>
      </c>
      <c r="G50" s="141">
        <v>6.46</v>
      </c>
      <c r="H50" s="141">
        <v>69008.2261</v>
      </c>
      <c r="I50" s="141">
        <v>9.6349999999999998</v>
      </c>
      <c r="J50" s="141">
        <v>3.7899999999999996</v>
      </c>
      <c r="K50" s="141">
        <v>4.2099999999999991</v>
      </c>
      <c r="L50" s="141">
        <v>0</v>
      </c>
      <c r="M50" s="141">
        <v>0</v>
      </c>
      <c r="N50" s="141">
        <v>13.424999999999999</v>
      </c>
      <c r="O50" s="141">
        <v>53.8</v>
      </c>
      <c r="P50" s="141">
        <v>0</v>
      </c>
      <c r="Q50" s="141">
        <v>5.99</v>
      </c>
      <c r="R50" s="141">
        <v>0</v>
      </c>
      <c r="S50" s="141">
        <v>0</v>
      </c>
      <c r="T50" s="141">
        <v>53.8</v>
      </c>
      <c r="U50" s="141">
        <v>69075.451100000006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114145.5019</v>
      </c>
      <c r="D51" s="141">
        <f t="shared" ref="D51:U51" si="0">D11+D15+D19+D24+D28+D33+D38+D44+D49</f>
        <v>471.44799999999998</v>
      </c>
      <c r="E51" s="141">
        <f t="shared" si="0"/>
        <v>2713.692</v>
      </c>
      <c r="F51" s="141">
        <f t="shared" si="0"/>
        <v>6.89</v>
      </c>
      <c r="G51" s="141">
        <f t="shared" si="0"/>
        <v>236.94800000000001</v>
      </c>
      <c r="H51" s="141">
        <f t="shared" si="0"/>
        <v>114610.05989999999</v>
      </c>
      <c r="I51" s="141">
        <f t="shared" si="0"/>
        <v>7524.2500000000009</v>
      </c>
      <c r="J51" s="141">
        <f t="shared" si="0"/>
        <v>241.67999999999995</v>
      </c>
      <c r="K51" s="141">
        <f t="shared" si="0"/>
        <v>860.9849999999999</v>
      </c>
      <c r="L51" s="141">
        <f t="shared" si="0"/>
        <v>0</v>
      </c>
      <c r="M51" s="141">
        <f t="shared" si="0"/>
        <v>19.510000000000002</v>
      </c>
      <c r="N51" s="141">
        <f t="shared" si="0"/>
        <v>7765.9299999999994</v>
      </c>
      <c r="O51" s="141">
        <f t="shared" si="0"/>
        <v>915.88400000000001</v>
      </c>
      <c r="P51" s="141">
        <f t="shared" si="0"/>
        <v>12.23</v>
      </c>
      <c r="Q51" s="141">
        <f t="shared" si="0"/>
        <v>22.957000000000001</v>
      </c>
      <c r="R51" s="141">
        <f t="shared" si="0"/>
        <v>0.23</v>
      </c>
      <c r="S51" s="141">
        <f t="shared" si="0"/>
        <v>19.785000000000004</v>
      </c>
      <c r="T51" s="141">
        <f t="shared" si="0"/>
        <v>927.88400000000001</v>
      </c>
      <c r="U51" s="141">
        <f t="shared" si="0"/>
        <v>123303.87389999999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50" t="s">
        <v>54</v>
      </c>
      <c r="D54" s="250"/>
      <c r="E54" s="250"/>
      <c r="F54" s="250"/>
      <c r="G54" s="250"/>
      <c r="H54" s="118"/>
      <c r="I54" s="209"/>
      <c r="J54" s="209">
        <f>D51+J51+P51-F51-L51-R51</f>
        <v>718.23799999999994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50" t="s">
        <v>55</v>
      </c>
      <c r="D55" s="250"/>
      <c r="E55" s="250"/>
      <c r="F55" s="250"/>
      <c r="G55" s="250"/>
      <c r="H55" s="119"/>
      <c r="I55" s="209"/>
      <c r="J55" s="209">
        <f>E51+K51+Q51-G51-M51-S51</f>
        <v>3321.3909999999996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09">
        <f>H51+N51+T51</f>
        <v>123303.87389999999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12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1:22" ht="15" customHeight="1" x14ac:dyDescent="0.35">
      <c r="A2" s="256" t="s">
        <v>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32.25" customHeight="1" x14ac:dyDescent="0.3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108" customFormat="1" ht="43.5" customHeight="1" x14ac:dyDescent="0.25">
      <c r="A4" s="253" t="s">
        <v>1</v>
      </c>
      <c r="B4" s="253" t="s">
        <v>2</v>
      </c>
      <c r="C4" s="253" t="s">
        <v>3</v>
      </c>
      <c r="D4" s="253"/>
      <c r="E4" s="253"/>
      <c r="F4" s="253"/>
      <c r="G4" s="253"/>
      <c r="H4" s="253"/>
      <c r="I4" s="253" t="s">
        <v>4</v>
      </c>
      <c r="J4" s="254"/>
      <c r="K4" s="254"/>
      <c r="L4" s="254"/>
      <c r="M4" s="254"/>
      <c r="N4" s="254"/>
      <c r="O4" s="253" t="s">
        <v>5</v>
      </c>
      <c r="P4" s="254"/>
      <c r="Q4" s="254"/>
      <c r="R4" s="254"/>
      <c r="S4" s="254"/>
      <c r="T4" s="254"/>
      <c r="U4" s="134"/>
    </row>
    <row r="5" spans="1:22" s="108" customFormat="1" ht="54.75" customHeight="1" x14ac:dyDescent="0.25">
      <c r="A5" s="254"/>
      <c r="B5" s="254"/>
      <c r="C5" s="253" t="s">
        <v>6</v>
      </c>
      <c r="D5" s="253" t="s">
        <v>7</v>
      </c>
      <c r="E5" s="253"/>
      <c r="F5" s="253" t="s">
        <v>8</v>
      </c>
      <c r="G5" s="253"/>
      <c r="H5" s="286" t="s">
        <v>9</v>
      </c>
      <c r="I5" s="253" t="s">
        <v>6</v>
      </c>
      <c r="J5" s="253" t="s">
        <v>7</v>
      </c>
      <c r="K5" s="253"/>
      <c r="L5" s="253" t="s">
        <v>8</v>
      </c>
      <c r="M5" s="253"/>
      <c r="N5" s="253" t="s">
        <v>9</v>
      </c>
      <c r="O5" s="253" t="s">
        <v>6</v>
      </c>
      <c r="P5" s="253" t="s">
        <v>7</v>
      </c>
      <c r="Q5" s="253"/>
      <c r="R5" s="253" t="s">
        <v>8</v>
      </c>
      <c r="S5" s="253"/>
      <c r="T5" s="253" t="s">
        <v>9</v>
      </c>
      <c r="U5" s="253" t="s">
        <v>10</v>
      </c>
    </row>
    <row r="6" spans="1:22" s="108" customFormat="1" ht="38.25" customHeight="1" x14ac:dyDescent="0.25">
      <c r="A6" s="254"/>
      <c r="B6" s="254"/>
      <c r="C6" s="254"/>
      <c r="D6" s="133" t="s">
        <v>11</v>
      </c>
      <c r="E6" s="133" t="s">
        <v>12</v>
      </c>
      <c r="F6" s="133" t="s">
        <v>11</v>
      </c>
      <c r="G6" s="133" t="s">
        <v>12</v>
      </c>
      <c r="H6" s="287"/>
      <c r="I6" s="254"/>
      <c r="J6" s="133" t="s">
        <v>11</v>
      </c>
      <c r="K6" s="133" t="s">
        <v>12</v>
      </c>
      <c r="L6" s="133" t="s">
        <v>11</v>
      </c>
      <c r="M6" s="133" t="s">
        <v>12</v>
      </c>
      <c r="N6" s="253"/>
      <c r="O6" s="254"/>
      <c r="P6" s="133" t="s">
        <v>11</v>
      </c>
      <c r="Q6" s="133" t="s">
        <v>12</v>
      </c>
      <c r="R6" s="133" t="s">
        <v>11</v>
      </c>
      <c r="S6" s="133" t="s">
        <v>12</v>
      </c>
      <c r="T6" s="253"/>
      <c r="U6" s="253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1:22" ht="15" customHeight="1" x14ac:dyDescent="0.35">
      <c r="A2" s="256" t="s">
        <v>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32.25" customHeight="1" x14ac:dyDescent="0.3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108" customFormat="1" ht="43.5" customHeight="1" x14ac:dyDescent="0.25">
      <c r="A4" s="253" t="s">
        <v>1</v>
      </c>
      <c r="B4" s="253" t="s">
        <v>2</v>
      </c>
      <c r="C4" s="253" t="s">
        <v>3</v>
      </c>
      <c r="D4" s="253"/>
      <c r="E4" s="253"/>
      <c r="F4" s="253"/>
      <c r="G4" s="253"/>
      <c r="H4" s="253"/>
      <c r="I4" s="253" t="s">
        <v>4</v>
      </c>
      <c r="J4" s="254"/>
      <c r="K4" s="254"/>
      <c r="L4" s="254"/>
      <c r="M4" s="254"/>
      <c r="N4" s="254"/>
      <c r="O4" s="253" t="s">
        <v>5</v>
      </c>
      <c r="P4" s="254"/>
      <c r="Q4" s="254"/>
      <c r="R4" s="254"/>
      <c r="S4" s="254"/>
      <c r="T4" s="254"/>
      <c r="U4" s="136"/>
    </row>
    <row r="5" spans="1:22" s="108" customFormat="1" ht="54.75" customHeight="1" x14ac:dyDescent="0.25">
      <c r="A5" s="254"/>
      <c r="B5" s="254"/>
      <c r="C5" s="253" t="s">
        <v>6</v>
      </c>
      <c r="D5" s="253" t="s">
        <v>7</v>
      </c>
      <c r="E5" s="253"/>
      <c r="F5" s="253" t="s">
        <v>8</v>
      </c>
      <c r="G5" s="253"/>
      <c r="H5" s="286" t="s">
        <v>9</v>
      </c>
      <c r="I5" s="253" t="s">
        <v>6</v>
      </c>
      <c r="J5" s="253" t="s">
        <v>7</v>
      </c>
      <c r="K5" s="253"/>
      <c r="L5" s="253" t="s">
        <v>8</v>
      </c>
      <c r="M5" s="253"/>
      <c r="N5" s="253" t="s">
        <v>9</v>
      </c>
      <c r="O5" s="253" t="s">
        <v>6</v>
      </c>
      <c r="P5" s="253" t="s">
        <v>7</v>
      </c>
      <c r="Q5" s="253"/>
      <c r="R5" s="253" t="s">
        <v>8</v>
      </c>
      <c r="S5" s="253"/>
      <c r="T5" s="253" t="s">
        <v>9</v>
      </c>
      <c r="U5" s="253" t="s">
        <v>10</v>
      </c>
    </row>
    <row r="6" spans="1:22" s="108" customFormat="1" ht="38.25" customHeight="1" x14ac:dyDescent="0.25">
      <c r="A6" s="254"/>
      <c r="B6" s="254"/>
      <c r="C6" s="254"/>
      <c r="D6" s="135" t="s">
        <v>11</v>
      </c>
      <c r="E6" s="135" t="s">
        <v>12</v>
      </c>
      <c r="F6" s="135" t="s">
        <v>11</v>
      </c>
      <c r="G6" s="135" t="s">
        <v>12</v>
      </c>
      <c r="H6" s="287"/>
      <c r="I6" s="254"/>
      <c r="J6" s="135" t="s">
        <v>11</v>
      </c>
      <c r="K6" s="135" t="s">
        <v>12</v>
      </c>
      <c r="L6" s="135" t="s">
        <v>11</v>
      </c>
      <c r="M6" s="135" t="s">
        <v>12</v>
      </c>
      <c r="N6" s="253"/>
      <c r="O6" s="254"/>
      <c r="P6" s="135" t="s">
        <v>11</v>
      </c>
      <c r="Q6" s="135" t="s">
        <v>12</v>
      </c>
      <c r="R6" s="135" t="s">
        <v>11</v>
      </c>
      <c r="S6" s="135" t="s">
        <v>12</v>
      </c>
      <c r="T6" s="253"/>
      <c r="U6" s="253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49" t="s">
        <v>61</v>
      </c>
      <c r="K10" s="249"/>
      <c r="L10" s="249"/>
    </row>
    <row r="11" spans="1:22" ht="26.25" x14ac:dyDescent="0.35">
      <c r="G11" s="119"/>
      <c r="J11" s="249" t="s">
        <v>62</v>
      </c>
      <c r="K11" s="249"/>
      <c r="L11" s="249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1:22" ht="15" customHeight="1" x14ac:dyDescent="0.35">
      <c r="A2" s="256" t="s">
        <v>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32.25" customHeight="1" x14ac:dyDescent="0.3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108" customFormat="1" ht="43.5" customHeight="1" x14ac:dyDescent="0.25">
      <c r="A4" s="253" t="s">
        <v>1</v>
      </c>
      <c r="B4" s="253" t="s">
        <v>2</v>
      </c>
      <c r="C4" s="253" t="s">
        <v>3</v>
      </c>
      <c r="D4" s="253"/>
      <c r="E4" s="253"/>
      <c r="F4" s="253"/>
      <c r="G4" s="253"/>
      <c r="H4" s="253"/>
      <c r="I4" s="253" t="s">
        <v>4</v>
      </c>
      <c r="J4" s="254"/>
      <c r="K4" s="254"/>
      <c r="L4" s="254"/>
      <c r="M4" s="254"/>
      <c r="N4" s="254"/>
      <c r="O4" s="253" t="s">
        <v>5</v>
      </c>
      <c r="P4" s="254"/>
      <c r="Q4" s="254"/>
      <c r="R4" s="254"/>
      <c r="S4" s="254"/>
      <c r="T4" s="254"/>
      <c r="U4" s="136"/>
    </row>
    <row r="5" spans="1:22" s="108" customFormat="1" ht="54.75" customHeight="1" x14ac:dyDescent="0.25">
      <c r="A5" s="254"/>
      <c r="B5" s="254"/>
      <c r="C5" s="253" t="s">
        <v>6</v>
      </c>
      <c r="D5" s="253" t="s">
        <v>7</v>
      </c>
      <c r="E5" s="253"/>
      <c r="F5" s="253" t="s">
        <v>8</v>
      </c>
      <c r="G5" s="253"/>
      <c r="H5" s="286" t="s">
        <v>9</v>
      </c>
      <c r="I5" s="253" t="s">
        <v>6</v>
      </c>
      <c r="J5" s="253" t="s">
        <v>7</v>
      </c>
      <c r="K5" s="253"/>
      <c r="L5" s="253" t="s">
        <v>8</v>
      </c>
      <c r="M5" s="253"/>
      <c r="N5" s="253" t="s">
        <v>9</v>
      </c>
      <c r="O5" s="253" t="s">
        <v>6</v>
      </c>
      <c r="P5" s="253" t="s">
        <v>7</v>
      </c>
      <c r="Q5" s="253"/>
      <c r="R5" s="253" t="s">
        <v>8</v>
      </c>
      <c r="S5" s="253"/>
      <c r="T5" s="253" t="s">
        <v>9</v>
      </c>
      <c r="U5" s="253" t="s">
        <v>10</v>
      </c>
    </row>
    <row r="6" spans="1:22" s="108" customFormat="1" ht="38.25" customHeight="1" x14ac:dyDescent="0.25">
      <c r="A6" s="254"/>
      <c r="B6" s="254"/>
      <c r="C6" s="254"/>
      <c r="D6" s="135" t="s">
        <v>11</v>
      </c>
      <c r="E6" s="135" t="s">
        <v>12</v>
      </c>
      <c r="F6" s="135" t="s">
        <v>11</v>
      </c>
      <c r="G6" s="135" t="s">
        <v>12</v>
      </c>
      <c r="H6" s="287"/>
      <c r="I6" s="254"/>
      <c r="J6" s="135" t="s">
        <v>11</v>
      </c>
      <c r="K6" s="135" t="s">
        <v>12</v>
      </c>
      <c r="L6" s="135" t="s">
        <v>11</v>
      </c>
      <c r="M6" s="135" t="s">
        <v>12</v>
      </c>
      <c r="N6" s="253"/>
      <c r="O6" s="254"/>
      <c r="P6" s="135" t="s">
        <v>11</v>
      </c>
      <c r="Q6" s="135" t="s">
        <v>12</v>
      </c>
      <c r="R6" s="135" t="s">
        <v>11</v>
      </c>
      <c r="S6" s="135" t="s">
        <v>12</v>
      </c>
      <c r="T6" s="253"/>
      <c r="U6" s="253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1:22" ht="15" customHeight="1" x14ac:dyDescent="0.35">
      <c r="A2" s="256" t="s">
        <v>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32.25" customHeight="1" x14ac:dyDescent="0.3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108" customFormat="1" ht="43.5" customHeight="1" x14ac:dyDescent="0.25">
      <c r="A4" s="253" t="s">
        <v>1</v>
      </c>
      <c r="B4" s="253" t="s">
        <v>2</v>
      </c>
      <c r="C4" s="253" t="s">
        <v>3</v>
      </c>
      <c r="D4" s="253"/>
      <c r="E4" s="253"/>
      <c r="F4" s="253"/>
      <c r="G4" s="253"/>
      <c r="H4" s="253"/>
      <c r="I4" s="253" t="s">
        <v>4</v>
      </c>
      <c r="J4" s="254"/>
      <c r="K4" s="254"/>
      <c r="L4" s="254"/>
      <c r="M4" s="254"/>
      <c r="N4" s="254"/>
      <c r="O4" s="253" t="s">
        <v>5</v>
      </c>
      <c r="P4" s="254"/>
      <c r="Q4" s="254"/>
      <c r="R4" s="254"/>
      <c r="S4" s="254"/>
      <c r="T4" s="254"/>
      <c r="U4" s="136"/>
    </row>
    <row r="5" spans="1:22" s="108" customFormat="1" ht="54.75" customHeight="1" x14ac:dyDescent="0.25">
      <c r="A5" s="254"/>
      <c r="B5" s="254"/>
      <c r="C5" s="253" t="s">
        <v>6</v>
      </c>
      <c r="D5" s="253" t="s">
        <v>7</v>
      </c>
      <c r="E5" s="253"/>
      <c r="F5" s="253" t="s">
        <v>8</v>
      </c>
      <c r="G5" s="253"/>
      <c r="H5" s="286" t="s">
        <v>9</v>
      </c>
      <c r="I5" s="253" t="s">
        <v>6</v>
      </c>
      <c r="J5" s="253" t="s">
        <v>7</v>
      </c>
      <c r="K5" s="253"/>
      <c r="L5" s="253" t="s">
        <v>8</v>
      </c>
      <c r="M5" s="253"/>
      <c r="N5" s="253" t="s">
        <v>9</v>
      </c>
      <c r="O5" s="253" t="s">
        <v>6</v>
      </c>
      <c r="P5" s="253" t="s">
        <v>7</v>
      </c>
      <c r="Q5" s="253"/>
      <c r="R5" s="253" t="s">
        <v>8</v>
      </c>
      <c r="S5" s="253"/>
      <c r="T5" s="253" t="s">
        <v>9</v>
      </c>
      <c r="U5" s="253" t="s">
        <v>10</v>
      </c>
    </row>
    <row r="6" spans="1:22" s="108" customFormat="1" ht="38.25" customHeight="1" x14ac:dyDescent="0.25">
      <c r="A6" s="254"/>
      <c r="B6" s="254"/>
      <c r="C6" s="254"/>
      <c r="D6" s="135" t="s">
        <v>11</v>
      </c>
      <c r="E6" s="135" t="s">
        <v>12</v>
      </c>
      <c r="F6" s="135" t="s">
        <v>11</v>
      </c>
      <c r="G6" s="135" t="s">
        <v>12</v>
      </c>
      <c r="H6" s="287"/>
      <c r="I6" s="254"/>
      <c r="J6" s="135" t="s">
        <v>11</v>
      </c>
      <c r="K6" s="135" t="s">
        <v>12</v>
      </c>
      <c r="L6" s="135" t="s">
        <v>11</v>
      </c>
      <c r="M6" s="135" t="s">
        <v>12</v>
      </c>
      <c r="N6" s="253"/>
      <c r="O6" s="254"/>
      <c r="P6" s="135" t="s">
        <v>11</v>
      </c>
      <c r="Q6" s="135" t="s">
        <v>12</v>
      </c>
      <c r="R6" s="135" t="s">
        <v>11</v>
      </c>
      <c r="S6" s="135" t="s">
        <v>12</v>
      </c>
      <c r="T6" s="253"/>
      <c r="U6" s="253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2" ht="15" customHeight="1" x14ac:dyDescent="0.25">
      <c r="A2" s="302" t="s">
        <v>67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15" customHeight="1" x14ac:dyDescent="0.2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68" customFormat="1" ht="18.75" customHeight="1" x14ac:dyDescent="0.25">
      <c r="A4" s="296" t="s">
        <v>1</v>
      </c>
      <c r="B4" s="296" t="s">
        <v>2</v>
      </c>
      <c r="C4" s="296" t="s">
        <v>3</v>
      </c>
      <c r="D4" s="296"/>
      <c r="E4" s="296"/>
      <c r="F4" s="296"/>
      <c r="G4" s="296"/>
      <c r="H4" s="296"/>
      <c r="I4" s="296" t="s">
        <v>4</v>
      </c>
      <c r="J4" s="299"/>
      <c r="K4" s="299"/>
      <c r="L4" s="299"/>
      <c r="M4" s="299"/>
      <c r="N4" s="299"/>
      <c r="O4" s="296" t="s">
        <v>5</v>
      </c>
      <c r="P4" s="299"/>
      <c r="Q4" s="299"/>
      <c r="R4" s="299"/>
      <c r="S4" s="299"/>
      <c r="T4" s="299"/>
      <c r="U4" s="93"/>
    </row>
    <row r="5" spans="1:22" s="68" customFormat="1" ht="24.75" customHeight="1" x14ac:dyDescent="0.25">
      <c r="A5" s="299"/>
      <c r="B5" s="299"/>
      <c r="C5" s="296" t="s">
        <v>6</v>
      </c>
      <c r="D5" s="296" t="s">
        <v>7</v>
      </c>
      <c r="E5" s="296"/>
      <c r="F5" s="296" t="s">
        <v>8</v>
      </c>
      <c r="G5" s="296"/>
      <c r="H5" s="297" t="s">
        <v>9</v>
      </c>
      <c r="I5" s="296" t="s">
        <v>6</v>
      </c>
      <c r="J5" s="296" t="s">
        <v>7</v>
      </c>
      <c r="K5" s="296"/>
      <c r="L5" s="296" t="s">
        <v>8</v>
      </c>
      <c r="M5" s="296"/>
      <c r="N5" s="296" t="s">
        <v>9</v>
      </c>
      <c r="O5" s="296" t="s">
        <v>6</v>
      </c>
      <c r="P5" s="296" t="s">
        <v>7</v>
      </c>
      <c r="Q5" s="296"/>
      <c r="R5" s="296" t="s">
        <v>8</v>
      </c>
      <c r="S5" s="296"/>
      <c r="T5" s="296" t="s">
        <v>9</v>
      </c>
      <c r="U5" s="296" t="s">
        <v>10</v>
      </c>
    </row>
    <row r="6" spans="1:22" s="68" customFormat="1" ht="21.75" customHeight="1" x14ac:dyDescent="0.25">
      <c r="A6" s="299"/>
      <c r="B6" s="299"/>
      <c r="C6" s="299"/>
      <c r="D6" s="92" t="s">
        <v>11</v>
      </c>
      <c r="E6" s="92" t="s">
        <v>12</v>
      </c>
      <c r="F6" s="92" t="s">
        <v>11</v>
      </c>
      <c r="G6" s="92" t="s">
        <v>12</v>
      </c>
      <c r="H6" s="298"/>
      <c r="I6" s="299"/>
      <c r="J6" s="92" t="s">
        <v>11</v>
      </c>
      <c r="K6" s="92" t="s">
        <v>12</v>
      </c>
      <c r="L6" s="92" t="s">
        <v>11</v>
      </c>
      <c r="M6" s="92" t="s">
        <v>12</v>
      </c>
      <c r="N6" s="296"/>
      <c r="O6" s="299"/>
      <c r="P6" s="92" t="s">
        <v>11</v>
      </c>
      <c r="Q6" s="92" t="s">
        <v>12</v>
      </c>
      <c r="R6" s="92" t="s">
        <v>11</v>
      </c>
      <c r="S6" s="92" t="s">
        <v>12</v>
      </c>
      <c r="T6" s="296"/>
      <c r="U6" s="296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92" t="s">
        <v>54</v>
      </c>
      <c r="D53" s="292"/>
      <c r="E53" s="292"/>
      <c r="F53" s="292"/>
      <c r="G53" s="292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92" t="s">
        <v>55</v>
      </c>
      <c r="E54" s="292"/>
      <c r="F54" s="292"/>
      <c r="G54" s="292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92" t="s">
        <v>56</v>
      </c>
      <c r="E55" s="292"/>
      <c r="F55" s="292"/>
      <c r="G55" s="292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93" t="s">
        <v>57</v>
      </c>
      <c r="C58" s="293"/>
      <c r="D58" s="293"/>
      <c r="E58" s="293"/>
      <c r="F58" s="293"/>
      <c r="G58" s="16"/>
      <c r="H58" s="16"/>
      <c r="I58" s="79"/>
      <c r="J58" s="294">
        <f>'[2]aug 17'!J53+'[2]sep 17'!J51</f>
        <v>97392.012300000002</v>
      </c>
      <c r="K58" s="295"/>
      <c r="L58" s="295"/>
      <c r="M58" s="54"/>
      <c r="N58" s="16">
        <f>108672.59-108389.08</f>
        <v>283.50999999999476</v>
      </c>
      <c r="O58" s="16"/>
      <c r="P58" s="96"/>
      <c r="Q58" s="293" t="s">
        <v>58</v>
      </c>
      <c r="R58" s="293"/>
      <c r="S58" s="293"/>
      <c r="T58" s="293"/>
      <c r="U58" s="293"/>
    </row>
    <row r="59" spans="1:21" ht="23.25" customHeight="1" x14ac:dyDescent="0.25">
      <c r="B59" s="293" t="s">
        <v>59</v>
      </c>
      <c r="C59" s="293"/>
      <c r="D59" s="293"/>
      <c r="E59" s="293"/>
      <c r="F59" s="293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93" t="s">
        <v>59</v>
      </c>
      <c r="R59" s="293"/>
      <c r="S59" s="293"/>
      <c r="T59" s="293"/>
      <c r="U59" s="293"/>
    </row>
    <row r="60" spans="1:21" x14ac:dyDescent="0.25">
      <c r="F60" s="68"/>
      <c r="J60" s="291" t="s">
        <v>60</v>
      </c>
      <c r="K60" s="291"/>
      <c r="L60" s="291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91" t="s">
        <v>61</v>
      </c>
      <c r="K62" s="291"/>
      <c r="L62" s="291"/>
    </row>
    <row r="63" spans="1:21" x14ac:dyDescent="0.25">
      <c r="G63" s="67"/>
      <c r="J63" s="291" t="s">
        <v>62</v>
      </c>
      <c r="K63" s="291"/>
      <c r="L63" s="291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04"/>
      <c r="B1" s="305"/>
      <c r="C1" s="305"/>
    </row>
    <row r="2" spans="1:6" s="4" customFormat="1" ht="18.75" customHeight="1" x14ac:dyDescent="0.25">
      <c r="A2" s="306" t="s">
        <v>1</v>
      </c>
      <c r="B2" s="306" t="s">
        <v>2</v>
      </c>
      <c r="C2" s="98" t="s">
        <v>3</v>
      </c>
    </row>
    <row r="3" spans="1:6" s="4" customFormat="1" ht="19.5" customHeight="1" x14ac:dyDescent="0.25">
      <c r="A3" s="307"/>
      <c r="B3" s="307"/>
      <c r="C3" s="306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08"/>
      <c r="B4" s="308"/>
      <c r="C4" s="308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03" t="s">
        <v>57</v>
      </c>
      <c r="C56" s="303"/>
    </row>
    <row r="57" spans="2:8" ht="23.25" customHeight="1" x14ac:dyDescent="0.3">
      <c r="B57" s="303" t="s">
        <v>59</v>
      </c>
      <c r="C57" s="303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3" s="2" customFormat="1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</row>
    <row r="3" spans="1:23" ht="9.75" customHeight="1" x14ac:dyDescent="0.3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</row>
    <row r="4" spans="1:23" s="4" customFormat="1" ht="18.75" customHeight="1" x14ac:dyDescent="0.25">
      <c r="A4" s="312" t="s">
        <v>1</v>
      </c>
      <c r="B4" s="312" t="s">
        <v>2</v>
      </c>
      <c r="C4" s="314" t="s">
        <v>3</v>
      </c>
      <c r="D4" s="314"/>
      <c r="E4" s="314"/>
      <c r="F4" s="314"/>
      <c r="G4" s="314"/>
      <c r="H4" s="314"/>
      <c r="I4" s="314" t="s">
        <v>4</v>
      </c>
      <c r="J4" s="315"/>
      <c r="K4" s="315"/>
      <c r="L4" s="315"/>
      <c r="M4" s="315"/>
      <c r="N4" s="315"/>
      <c r="O4" s="58"/>
      <c r="P4" s="314" t="s">
        <v>5</v>
      </c>
      <c r="Q4" s="315"/>
      <c r="R4" s="315"/>
      <c r="S4" s="315"/>
      <c r="T4" s="315"/>
      <c r="U4" s="315"/>
      <c r="V4" s="59"/>
    </row>
    <row r="5" spans="1:23" s="4" customFormat="1" ht="19.5" customHeight="1" x14ac:dyDescent="0.25">
      <c r="A5" s="313"/>
      <c r="B5" s="313"/>
      <c r="C5" s="312" t="s">
        <v>6</v>
      </c>
      <c r="D5" s="312" t="s">
        <v>7</v>
      </c>
      <c r="E5" s="312"/>
      <c r="F5" s="312" t="s">
        <v>8</v>
      </c>
      <c r="G5" s="312"/>
      <c r="H5" s="57" t="s">
        <v>9</v>
      </c>
      <c r="I5" s="312" t="s">
        <v>6</v>
      </c>
      <c r="J5" s="312" t="s">
        <v>7</v>
      </c>
      <c r="K5" s="312"/>
      <c r="L5" s="312" t="s">
        <v>8</v>
      </c>
      <c r="M5" s="312"/>
      <c r="N5" s="312" t="s">
        <v>9</v>
      </c>
      <c r="O5" s="58"/>
      <c r="P5" s="312" t="s">
        <v>6</v>
      </c>
      <c r="Q5" s="312" t="s">
        <v>7</v>
      </c>
      <c r="R5" s="312"/>
      <c r="S5" s="312" t="s">
        <v>8</v>
      </c>
      <c r="T5" s="312"/>
      <c r="U5" s="312" t="s">
        <v>9</v>
      </c>
      <c r="V5" s="312" t="s">
        <v>10</v>
      </c>
    </row>
    <row r="6" spans="1:23" s="4" customFormat="1" ht="15.75" customHeight="1" x14ac:dyDescent="0.25">
      <c r="A6" s="313"/>
      <c r="B6" s="313"/>
      <c r="C6" s="316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16"/>
      <c r="J6" s="57" t="s">
        <v>11</v>
      </c>
      <c r="K6" s="57" t="s">
        <v>12</v>
      </c>
      <c r="L6" s="57" t="s">
        <v>11</v>
      </c>
      <c r="M6" s="57" t="s">
        <v>12</v>
      </c>
      <c r="N6" s="312"/>
      <c r="O6" s="58"/>
      <c r="P6" s="316"/>
      <c r="Q6" s="57" t="s">
        <v>11</v>
      </c>
      <c r="R6" s="57" t="s">
        <v>12</v>
      </c>
      <c r="S6" s="57" t="s">
        <v>11</v>
      </c>
      <c r="T6" s="57" t="s">
        <v>12</v>
      </c>
      <c r="U6" s="312"/>
      <c r="V6" s="312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17" t="s">
        <v>54</v>
      </c>
      <c r="D54" s="317"/>
      <c r="E54" s="317"/>
      <c r="F54" s="317"/>
      <c r="G54" s="317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17" t="s">
        <v>55</v>
      </c>
      <c r="E55" s="317"/>
      <c r="F55" s="317"/>
      <c r="G55" s="317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17" t="s">
        <v>56</v>
      </c>
      <c r="E56" s="317"/>
      <c r="F56" s="317"/>
      <c r="G56" s="317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03" t="s">
        <v>57</v>
      </c>
      <c r="C58" s="303"/>
      <c r="D58" s="303"/>
      <c r="E58" s="303"/>
      <c r="F58" s="303"/>
      <c r="G58" s="43"/>
      <c r="H58" s="43"/>
      <c r="I58" s="44"/>
      <c r="J58" s="319">
        <f>'[3]sep 18'!J56+'[3]oct 18'!J54</f>
        <v>104765.6583</v>
      </c>
      <c r="K58" s="320"/>
      <c r="L58" s="320"/>
      <c r="M58" s="45"/>
      <c r="N58" s="56" t="e">
        <f>'[3]nov 18'!J56+#REF!</f>
        <v>#REF!</v>
      </c>
      <c r="O58" s="43"/>
      <c r="P58" s="43"/>
      <c r="Q58" s="62"/>
      <c r="R58" s="303" t="s">
        <v>58</v>
      </c>
      <c r="S58" s="303"/>
      <c r="T58" s="303"/>
      <c r="U58" s="303"/>
      <c r="V58" s="303"/>
    </row>
    <row r="59" spans="1:23" ht="23.25" customHeight="1" x14ac:dyDescent="0.3">
      <c r="B59" s="303" t="s">
        <v>59</v>
      </c>
      <c r="C59" s="303"/>
      <c r="D59" s="303"/>
      <c r="E59" s="303"/>
      <c r="F59" s="303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03" t="s">
        <v>59</v>
      </c>
      <c r="S59" s="303"/>
      <c r="T59" s="303"/>
      <c r="U59" s="303"/>
      <c r="V59" s="303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18" t="s">
        <v>61</v>
      </c>
      <c r="K61" s="318"/>
      <c r="L61" s="318"/>
    </row>
    <row r="62" spans="1:23" ht="19.5" x14ac:dyDescent="0.3">
      <c r="G62" s="37"/>
      <c r="J62" s="318" t="s">
        <v>62</v>
      </c>
      <c r="K62" s="318"/>
      <c r="L62" s="318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57" t="s">
        <v>73</v>
      </c>
      <c r="G14" s="257"/>
      <c r="H14" s="257"/>
      <c r="J14" s="257" t="s">
        <v>74</v>
      </c>
      <c r="K14" s="257"/>
      <c r="L14" s="257"/>
      <c r="N14" s="257" t="s">
        <v>75</v>
      </c>
      <c r="O14" s="257"/>
      <c r="P14" s="257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F5" sqref="F5:G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14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404.38799999999986</v>
      </c>
      <c r="J7" s="139">
        <v>1.27</v>
      </c>
      <c r="K7" s="139">
        <v>43.063000000000009</v>
      </c>
      <c r="L7" s="139">
        <v>0</v>
      </c>
      <c r="M7" s="139">
        <v>0</v>
      </c>
      <c r="N7" s="139">
        <v>405.65799999999984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f>T7+N7+H7</f>
        <v>612.50799999999981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305.38800000000003</v>
      </c>
      <c r="J8" s="139">
        <v>1.722</v>
      </c>
      <c r="K8" s="139">
        <v>44.93</v>
      </c>
      <c r="L8" s="139">
        <v>0</v>
      </c>
      <c r="M8" s="139">
        <v>0</v>
      </c>
      <c r="N8" s="139">
        <v>307.11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f t="shared" ref="U8:U10" si="0">T8+N8+H8</f>
        <v>638.79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695.80799999999999</v>
      </c>
      <c r="J9" s="139">
        <v>1.22</v>
      </c>
      <c r="K9" s="139">
        <v>13.5</v>
      </c>
      <c r="L9" s="139">
        <v>0</v>
      </c>
      <c r="M9" s="139">
        <v>0</v>
      </c>
      <c r="N9" s="139">
        <v>697.02800000000002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f t="shared" si="0"/>
        <v>950.928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341.91500000000002</v>
      </c>
      <c r="J10" s="139">
        <v>0.09</v>
      </c>
      <c r="K10" s="139">
        <v>4.4499999999999993</v>
      </c>
      <c r="L10" s="139">
        <v>0</v>
      </c>
      <c r="M10" s="139">
        <v>0</v>
      </c>
      <c r="N10" s="139">
        <v>342.005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f t="shared" si="0"/>
        <v>342.20499999999998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664.01</v>
      </c>
      <c r="D11" s="141">
        <f t="shared" ref="D11:T11" si="1">SUM(D7:D10)</f>
        <v>0</v>
      </c>
      <c r="E11" s="141">
        <f t="shared" si="1"/>
        <v>0</v>
      </c>
      <c r="F11" s="141">
        <f t="shared" si="1"/>
        <v>0</v>
      </c>
      <c r="G11" s="141">
        <f t="shared" si="1"/>
        <v>8.9580000000000002</v>
      </c>
      <c r="H11" s="141">
        <f t="shared" si="1"/>
        <v>664.01</v>
      </c>
      <c r="I11" s="141">
        <f t="shared" si="1"/>
        <v>1747.4989999999998</v>
      </c>
      <c r="J11" s="141">
        <f t="shared" si="1"/>
        <v>4.3019999999999996</v>
      </c>
      <c r="K11" s="141">
        <f t="shared" si="1"/>
        <v>105.94300000000001</v>
      </c>
      <c r="L11" s="141">
        <f t="shared" si="1"/>
        <v>0</v>
      </c>
      <c r="M11" s="141">
        <f t="shared" si="1"/>
        <v>0</v>
      </c>
      <c r="N11" s="141">
        <f t="shared" si="1"/>
        <v>1751.8009999999999</v>
      </c>
      <c r="O11" s="141">
        <f t="shared" si="1"/>
        <v>128.62</v>
      </c>
      <c r="P11" s="141">
        <f t="shared" si="1"/>
        <v>0</v>
      </c>
      <c r="Q11" s="141">
        <f t="shared" si="1"/>
        <v>5.0600000000000005</v>
      </c>
      <c r="R11" s="141">
        <f t="shared" si="1"/>
        <v>0</v>
      </c>
      <c r="S11" s="141">
        <f t="shared" si="1"/>
        <v>1.88</v>
      </c>
      <c r="T11" s="141">
        <f t="shared" si="1"/>
        <v>128.62</v>
      </c>
      <c r="U11" s="141">
        <f>U10+U9+U8+U7</f>
        <v>2544.4309999999996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803.17499999999995</v>
      </c>
      <c r="J12" s="139">
        <v>0.28999999999999998</v>
      </c>
      <c r="K12" s="139">
        <v>67.295000000000002</v>
      </c>
      <c r="L12" s="139">
        <v>0</v>
      </c>
      <c r="M12" s="139">
        <v>0</v>
      </c>
      <c r="N12" s="139">
        <v>803.46499999999992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f>T12+N12+H12</f>
        <v>1253.5549999999996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525.62200000000018</v>
      </c>
      <c r="J13" s="139">
        <v>1.0900000000000001</v>
      </c>
      <c r="K13" s="139">
        <v>9.8419999999999987</v>
      </c>
      <c r="L13" s="139">
        <v>0</v>
      </c>
      <c r="M13" s="139">
        <v>0</v>
      </c>
      <c r="N13" s="139">
        <v>526.71200000000022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f t="shared" ref="U13:U49" si="2">T13+N13+H13</f>
        <v>907.33200000000033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858.40800000000024</v>
      </c>
      <c r="J14" s="139">
        <v>1.21</v>
      </c>
      <c r="K14" s="139">
        <v>41.317999999999998</v>
      </c>
      <c r="L14" s="139">
        <v>0</v>
      </c>
      <c r="M14" s="139">
        <v>0</v>
      </c>
      <c r="N14" s="139">
        <v>859.61800000000028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f t="shared" si="2"/>
        <v>2137.3879999999999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1941.9099999999992</v>
      </c>
      <c r="D15" s="141">
        <f t="shared" ref="D15:T15" si="3">SUM(D12:D14)</f>
        <v>0</v>
      </c>
      <c r="E15" s="141">
        <f t="shared" si="3"/>
        <v>1</v>
      </c>
      <c r="F15" s="141">
        <f t="shared" si="3"/>
        <v>0</v>
      </c>
      <c r="G15" s="141">
        <f t="shared" si="3"/>
        <v>23.09</v>
      </c>
      <c r="H15" s="141">
        <f t="shared" si="3"/>
        <v>1941.9099999999992</v>
      </c>
      <c r="I15" s="141">
        <f t="shared" si="3"/>
        <v>2187.2050000000004</v>
      </c>
      <c r="J15" s="141">
        <f t="shared" si="3"/>
        <v>2.59</v>
      </c>
      <c r="K15" s="141">
        <f t="shared" si="3"/>
        <v>118.455</v>
      </c>
      <c r="L15" s="141">
        <f t="shared" si="3"/>
        <v>0</v>
      </c>
      <c r="M15" s="141">
        <f t="shared" si="3"/>
        <v>0</v>
      </c>
      <c r="N15" s="141">
        <f t="shared" si="3"/>
        <v>2189.7950000000005</v>
      </c>
      <c r="O15" s="141">
        <f t="shared" si="3"/>
        <v>166.57</v>
      </c>
      <c r="P15" s="141">
        <f t="shared" si="3"/>
        <v>0</v>
      </c>
      <c r="Q15" s="141">
        <f t="shared" si="3"/>
        <v>0</v>
      </c>
      <c r="R15" s="141">
        <f t="shared" si="3"/>
        <v>0</v>
      </c>
      <c r="S15" s="141">
        <f t="shared" si="3"/>
        <v>0</v>
      </c>
      <c r="T15" s="141">
        <f t="shared" si="3"/>
        <v>166.57</v>
      </c>
      <c r="U15" s="141">
        <f t="shared" si="2"/>
        <v>4298.2749999999996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4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5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6">O16+(P16-R16)</f>
        <v>177.31200000000004</v>
      </c>
      <c r="U16" s="139">
        <f t="shared" si="2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4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5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6"/>
        <v>6.33</v>
      </c>
      <c r="U17" s="139">
        <f t="shared" si="2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4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5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6"/>
        <v>38.869999999999997</v>
      </c>
      <c r="U18" s="139">
        <f t="shared" si="2"/>
        <v>599.28300000000002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1205.8060000000005</v>
      </c>
      <c r="D19" s="141">
        <f t="shared" ref="D19:T19" si="7">SUM(D16:D18)</f>
        <v>0</v>
      </c>
      <c r="E19" s="141">
        <f t="shared" si="7"/>
        <v>5.7299999999999995</v>
      </c>
      <c r="F19" s="141">
        <f t="shared" si="7"/>
        <v>107.47999999999999</v>
      </c>
      <c r="G19" s="141">
        <f t="shared" si="7"/>
        <v>232.67</v>
      </c>
      <c r="H19" s="141">
        <f t="shared" si="7"/>
        <v>1098.3260000000005</v>
      </c>
      <c r="I19" s="141">
        <f t="shared" si="7"/>
        <v>1201.5830000000001</v>
      </c>
      <c r="J19" s="141">
        <f t="shared" si="7"/>
        <v>60.89</v>
      </c>
      <c r="K19" s="141">
        <f t="shared" si="7"/>
        <v>445.22500000000002</v>
      </c>
      <c r="L19" s="141">
        <f t="shared" si="7"/>
        <v>0</v>
      </c>
      <c r="M19" s="141">
        <f t="shared" si="7"/>
        <v>0</v>
      </c>
      <c r="N19" s="141">
        <f t="shared" si="7"/>
        <v>1262.4730000000002</v>
      </c>
      <c r="O19" s="141">
        <f t="shared" si="7"/>
        <v>222.51200000000006</v>
      </c>
      <c r="P19" s="141">
        <f t="shared" si="7"/>
        <v>0</v>
      </c>
      <c r="Q19" s="141">
        <f t="shared" si="7"/>
        <v>0.08</v>
      </c>
      <c r="R19" s="141">
        <f t="shared" si="7"/>
        <v>0</v>
      </c>
      <c r="S19" s="141">
        <f t="shared" si="7"/>
        <v>1.665</v>
      </c>
      <c r="T19" s="141">
        <f t="shared" si="7"/>
        <v>222.51200000000006</v>
      </c>
      <c r="U19" s="141">
        <f t="shared" si="2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4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5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6"/>
        <v>40.350000000000009</v>
      </c>
      <c r="U20" s="139">
        <f t="shared" si="2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4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5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6"/>
        <v>19.369999999999997</v>
      </c>
      <c r="U21" s="139">
        <f t="shared" si="2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4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5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6"/>
        <v>4.370000000000001</v>
      </c>
      <c r="U22" s="139">
        <f t="shared" si="2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4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5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6"/>
        <v>22.5</v>
      </c>
      <c r="U23" s="139">
        <f t="shared" si="2"/>
        <v>540.67499999999995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1200.94</v>
      </c>
      <c r="D24" s="141">
        <f t="shared" ref="D24:T24" si="8">SUM(D20:D23)</f>
        <v>1.04</v>
      </c>
      <c r="E24" s="141">
        <f t="shared" si="8"/>
        <v>13.65</v>
      </c>
      <c r="F24" s="141">
        <f t="shared" si="8"/>
        <v>0</v>
      </c>
      <c r="G24" s="141">
        <f t="shared" si="8"/>
        <v>73.25</v>
      </c>
      <c r="H24" s="141">
        <f t="shared" si="8"/>
        <v>1201.98</v>
      </c>
      <c r="I24" s="141">
        <f t="shared" si="8"/>
        <v>1328.567</v>
      </c>
      <c r="J24" s="141">
        <f t="shared" si="8"/>
        <v>5.2830000000000004</v>
      </c>
      <c r="K24" s="141">
        <f t="shared" si="8"/>
        <v>164.11200000000002</v>
      </c>
      <c r="L24" s="141">
        <f t="shared" si="8"/>
        <v>0</v>
      </c>
      <c r="M24" s="141">
        <f t="shared" si="8"/>
        <v>19.510000000000002</v>
      </c>
      <c r="N24" s="141">
        <f t="shared" si="8"/>
        <v>1333.8500000000004</v>
      </c>
      <c r="O24" s="141">
        <f t="shared" si="8"/>
        <v>86.59</v>
      </c>
      <c r="P24" s="141">
        <f t="shared" si="8"/>
        <v>0</v>
      </c>
      <c r="Q24" s="141">
        <f t="shared" si="8"/>
        <v>0.15</v>
      </c>
      <c r="R24" s="141">
        <f t="shared" si="8"/>
        <v>0</v>
      </c>
      <c r="S24" s="141">
        <f t="shared" si="8"/>
        <v>16.240000000000002</v>
      </c>
      <c r="T24" s="141">
        <f t="shared" si="8"/>
        <v>86.59</v>
      </c>
      <c r="U24" s="141">
        <f t="shared" si="2"/>
        <v>2622.42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5012.6660000000002</v>
      </c>
      <c r="D25" s="141">
        <f t="shared" ref="D25:T25" si="9">D24+D19+D15+D11</f>
        <v>1.04</v>
      </c>
      <c r="E25" s="141">
        <f t="shared" si="9"/>
        <v>20.38</v>
      </c>
      <c r="F25" s="141">
        <f t="shared" si="9"/>
        <v>107.47999999999999</v>
      </c>
      <c r="G25" s="141">
        <f t="shared" si="9"/>
        <v>337.96799999999996</v>
      </c>
      <c r="H25" s="141">
        <f t="shared" si="9"/>
        <v>4906.2259999999997</v>
      </c>
      <c r="I25" s="141">
        <f t="shared" si="9"/>
        <v>6464.8540000000003</v>
      </c>
      <c r="J25" s="141">
        <f t="shared" si="9"/>
        <v>73.064999999999998</v>
      </c>
      <c r="K25" s="141">
        <f t="shared" si="9"/>
        <v>833.73500000000001</v>
      </c>
      <c r="L25" s="141">
        <f t="shared" si="9"/>
        <v>0</v>
      </c>
      <c r="M25" s="141">
        <f t="shared" si="9"/>
        <v>19.510000000000002</v>
      </c>
      <c r="N25" s="141">
        <f t="shared" si="9"/>
        <v>6537.9189999999999</v>
      </c>
      <c r="O25" s="141">
        <f t="shared" si="9"/>
        <v>604.29200000000014</v>
      </c>
      <c r="P25" s="141">
        <f t="shared" si="9"/>
        <v>0</v>
      </c>
      <c r="Q25" s="141">
        <f t="shared" si="9"/>
        <v>5.2900000000000009</v>
      </c>
      <c r="R25" s="141">
        <f t="shared" si="9"/>
        <v>0</v>
      </c>
      <c r="S25" s="141">
        <f t="shared" si="9"/>
        <v>19.785</v>
      </c>
      <c r="T25" s="141">
        <f t="shared" si="9"/>
        <v>604.29200000000014</v>
      </c>
      <c r="U25" s="141">
        <f t="shared" si="2"/>
        <v>12048.437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4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5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6"/>
        <v>16.11</v>
      </c>
      <c r="U26" s="139">
        <f t="shared" si="2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4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5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6"/>
        <v>33.49</v>
      </c>
      <c r="U27" s="139">
        <f t="shared" si="2"/>
        <v>6173.3830000000016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7081.465000000002</v>
      </c>
      <c r="D28" s="141">
        <f t="shared" ref="D28:T28" si="10">SUM(D26:D27)</f>
        <v>13.72</v>
      </c>
      <c r="E28" s="141">
        <f t="shared" si="10"/>
        <v>190.51500000000001</v>
      </c>
      <c r="F28" s="141">
        <f t="shared" si="10"/>
        <v>0</v>
      </c>
      <c r="G28" s="141">
        <f t="shared" si="10"/>
        <v>0</v>
      </c>
      <c r="H28" s="141">
        <f t="shared" si="10"/>
        <v>7095.1850000000013</v>
      </c>
      <c r="I28" s="141">
        <f t="shared" si="10"/>
        <v>642.298</v>
      </c>
      <c r="J28" s="141">
        <f t="shared" si="10"/>
        <v>5.379999999999999</v>
      </c>
      <c r="K28" s="141">
        <f t="shared" si="10"/>
        <v>32.629999999999995</v>
      </c>
      <c r="L28" s="141">
        <f t="shared" si="10"/>
        <v>0</v>
      </c>
      <c r="M28" s="141">
        <f t="shared" si="10"/>
        <v>0</v>
      </c>
      <c r="N28" s="141">
        <f t="shared" si="10"/>
        <v>647.678</v>
      </c>
      <c r="O28" s="141">
        <f t="shared" si="10"/>
        <v>49.6</v>
      </c>
      <c r="P28" s="141">
        <f t="shared" si="10"/>
        <v>0</v>
      </c>
      <c r="Q28" s="141">
        <f t="shared" si="10"/>
        <v>2.62</v>
      </c>
      <c r="R28" s="141">
        <f t="shared" si="10"/>
        <v>0</v>
      </c>
      <c r="S28" s="141">
        <f t="shared" si="10"/>
        <v>0</v>
      </c>
      <c r="T28" s="141">
        <f t="shared" si="10"/>
        <v>49.6</v>
      </c>
      <c r="U28" s="141">
        <f t="shared" si="2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4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5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6"/>
        <v>57.720000000000006</v>
      </c>
      <c r="U29" s="139">
        <f t="shared" si="2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4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5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6"/>
        <v>23.25</v>
      </c>
      <c r="U30" s="139">
        <f t="shared" si="2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4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5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6"/>
        <v>14.850000000000001</v>
      </c>
      <c r="U31" s="139">
        <f t="shared" si="2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4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5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6"/>
        <v>67.551999999999992</v>
      </c>
      <c r="U32" s="139">
        <f t="shared" si="2"/>
        <v>2760.3237999999997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14912.0128</v>
      </c>
      <c r="D33" s="141">
        <f t="shared" ref="D33:T33" si="11">SUM(D29:D32)</f>
        <v>10.26</v>
      </c>
      <c r="E33" s="141">
        <f t="shared" si="11"/>
        <v>279.75800000000004</v>
      </c>
      <c r="F33" s="141">
        <f t="shared" si="11"/>
        <v>0</v>
      </c>
      <c r="G33" s="141">
        <f t="shared" si="11"/>
        <v>0</v>
      </c>
      <c r="H33" s="141">
        <f t="shared" si="11"/>
        <v>14922.272800000001</v>
      </c>
      <c r="I33" s="141">
        <f t="shared" si="11"/>
        <v>600.95299999999997</v>
      </c>
      <c r="J33" s="141">
        <f t="shared" si="11"/>
        <v>22.799999999999997</v>
      </c>
      <c r="K33" s="141">
        <f t="shared" si="11"/>
        <v>76.305000000000007</v>
      </c>
      <c r="L33" s="141">
        <f t="shared" si="11"/>
        <v>0</v>
      </c>
      <c r="M33" s="141">
        <f t="shared" si="11"/>
        <v>0</v>
      </c>
      <c r="N33" s="141">
        <f t="shared" si="11"/>
        <v>623.75299999999993</v>
      </c>
      <c r="O33" s="141">
        <f t="shared" si="11"/>
        <v>163.37199999999999</v>
      </c>
      <c r="P33" s="141">
        <f t="shared" si="11"/>
        <v>0</v>
      </c>
      <c r="Q33" s="141">
        <f t="shared" si="11"/>
        <v>7.0000000000000001E-3</v>
      </c>
      <c r="R33" s="141">
        <f t="shared" si="11"/>
        <v>0</v>
      </c>
      <c r="S33" s="141">
        <f t="shared" si="11"/>
        <v>0</v>
      </c>
      <c r="T33" s="141">
        <f t="shared" si="11"/>
        <v>163.37199999999999</v>
      </c>
      <c r="U33" s="141">
        <f t="shared" si="2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4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5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6"/>
        <v>0</v>
      </c>
      <c r="U34" s="139">
        <f t="shared" si="2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4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5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6"/>
        <v>53.790000000000006</v>
      </c>
      <c r="U35" s="139">
        <f t="shared" si="2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4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5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6"/>
        <v>9.0399999999999991</v>
      </c>
      <c r="U36" s="139">
        <f t="shared" si="2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4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5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6"/>
        <v>3.1</v>
      </c>
      <c r="U37" s="139">
        <f t="shared" si="2"/>
        <v>4793.8099999999977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18595.689999999995</v>
      </c>
      <c r="D38" s="141">
        <f t="shared" ref="D38:T38" si="12">SUM(D34:D37)</f>
        <v>60.980000000000004</v>
      </c>
      <c r="E38" s="141">
        <f t="shared" si="12"/>
        <v>367.08</v>
      </c>
      <c r="F38" s="141">
        <f t="shared" si="12"/>
        <v>0</v>
      </c>
      <c r="G38" s="141">
        <f t="shared" si="12"/>
        <v>0</v>
      </c>
      <c r="H38" s="141">
        <f t="shared" si="12"/>
        <v>18656.669999999995</v>
      </c>
      <c r="I38" s="141">
        <f t="shared" si="12"/>
        <v>44.400000000000041</v>
      </c>
      <c r="J38" s="141">
        <f t="shared" si="12"/>
        <v>5.6899999999999995</v>
      </c>
      <c r="K38" s="141">
        <f t="shared" si="12"/>
        <v>21.04</v>
      </c>
      <c r="L38" s="141">
        <f t="shared" si="12"/>
        <v>0</v>
      </c>
      <c r="M38" s="141">
        <f t="shared" si="12"/>
        <v>0</v>
      </c>
      <c r="N38" s="141">
        <f t="shared" si="12"/>
        <v>50.090000000000039</v>
      </c>
      <c r="O38" s="141">
        <f t="shared" si="12"/>
        <v>56.82</v>
      </c>
      <c r="P38" s="141">
        <f t="shared" si="12"/>
        <v>9.1100000000000012</v>
      </c>
      <c r="Q38" s="141">
        <f t="shared" si="12"/>
        <v>18.16</v>
      </c>
      <c r="R38" s="141">
        <f t="shared" si="12"/>
        <v>0</v>
      </c>
      <c r="S38" s="141">
        <f t="shared" si="12"/>
        <v>0</v>
      </c>
      <c r="T38" s="141">
        <f t="shared" si="12"/>
        <v>65.930000000000007</v>
      </c>
      <c r="U38" s="141">
        <f t="shared" si="2"/>
        <v>18772.689999999995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40589.167800000003</v>
      </c>
      <c r="D39" s="141">
        <f t="shared" ref="D39:T39" si="13">D38+D33+D28</f>
        <v>84.960000000000008</v>
      </c>
      <c r="E39" s="141">
        <f t="shared" si="13"/>
        <v>837.35299999999995</v>
      </c>
      <c r="F39" s="141">
        <f t="shared" si="13"/>
        <v>0</v>
      </c>
      <c r="G39" s="141">
        <f t="shared" si="13"/>
        <v>0</v>
      </c>
      <c r="H39" s="141">
        <f t="shared" si="13"/>
        <v>40674.127800000002</v>
      </c>
      <c r="I39" s="141">
        <f t="shared" si="13"/>
        <v>1287.6510000000001</v>
      </c>
      <c r="J39" s="141">
        <f t="shared" si="13"/>
        <v>33.86999999999999</v>
      </c>
      <c r="K39" s="141">
        <f t="shared" si="13"/>
        <v>129.97499999999999</v>
      </c>
      <c r="L39" s="141">
        <f t="shared" si="13"/>
        <v>0</v>
      </c>
      <c r="M39" s="141">
        <f t="shared" si="13"/>
        <v>0</v>
      </c>
      <c r="N39" s="141">
        <f t="shared" si="13"/>
        <v>1321.521</v>
      </c>
      <c r="O39" s="141">
        <f t="shared" si="13"/>
        <v>269.79199999999997</v>
      </c>
      <c r="P39" s="141">
        <f t="shared" si="13"/>
        <v>9.1100000000000012</v>
      </c>
      <c r="Q39" s="141">
        <f t="shared" si="13"/>
        <v>20.787000000000003</v>
      </c>
      <c r="R39" s="141">
        <f t="shared" si="13"/>
        <v>0</v>
      </c>
      <c r="S39" s="141">
        <f t="shared" si="13"/>
        <v>0</v>
      </c>
      <c r="T39" s="141">
        <f t="shared" si="13"/>
        <v>278.90199999999999</v>
      </c>
      <c r="U39" s="141">
        <f t="shared" si="2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4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5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6"/>
        <v>0</v>
      </c>
      <c r="U40" s="139">
        <f t="shared" si="2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4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5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6"/>
        <v>0</v>
      </c>
      <c r="U41" s="139">
        <f t="shared" si="2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4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5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6"/>
        <v>39.019999999999996</v>
      </c>
      <c r="U42" s="139">
        <f t="shared" si="2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4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5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6"/>
        <v>0</v>
      </c>
      <c r="U43" s="139">
        <f t="shared" si="2"/>
        <v>3955.7800000000011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36244.339999999989</v>
      </c>
      <c r="D44" s="141">
        <f t="shared" ref="D44:T44" si="14">SUM(D40:D43)</f>
        <v>106.59</v>
      </c>
      <c r="E44" s="141">
        <f t="shared" si="14"/>
        <v>904.2299999999999</v>
      </c>
      <c r="F44" s="141">
        <f t="shared" si="14"/>
        <v>0</v>
      </c>
      <c r="G44" s="141">
        <f t="shared" si="14"/>
        <v>0</v>
      </c>
      <c r="H44" s="141">
        <f t="shared" si="14"/>
        <v>36350.929999999993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14"/>
        <v>0</v>
      </c>
      <c r="O44" s="141">
        <f t="shared" si="14"/>
        <v>39.019999999999996</v>
      </c>
      <c r="P44" s="141">
        <f t="shared" si="14"/>
        <v>0</v>
      </c>
      <c r="Q44" s="141">
        <f t="shared" si="14"/>
        <v>5.67</v>
      </c>
      <c r="R44" s="141">
        <f t="shared" si="14"/>
        <v>0</v>
      </c>
      <c r="S44" s="141">
        <f t="shared" si="14"/>
        <v>0</v>
      </c>
      <c r="T44" s="141">
        <f t="shared" si="14"/>
        <v>39.019999999999996</v>
      </c>
      <c r="U44" s="141">
        <f t="shared" si="2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4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5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6"/>
        <v>14.75</v>
      </c>
      <c r="U45" s="139">
        <f t="shared" si="2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4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5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6"/>
        <v>0</v>
      </c>
      <c r="U46" s="139">
        <f t="shared" si="2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4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5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6"/>
        <v>0.03</v>
      </c>
      <c r="U47" s="139">
        <f t="shared" si="2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4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5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6"/>
        <v>0</v>
      </c>
      <c r="U48" s="139">
        <f t="shared" si="2"/>
        <v>8124.5439999999999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32763.886100000007</v>
      </c>
      <c r="D49" s="141">
        <f t="shared" ref="D49:T49" si="15">SUM(D45:D48)</f>
        <v>87.15</v>
      </c>
      <c r="E49" s="141">
        <f t="shared" si="15"/>
        <v>1231.4690000000001</v>
      </c>
      <c r="F49" s="141">
        <f t="shared" si="15"/>
        <v>0</v>
      </c>
      <c r="G49" s="141">
        <f t="shared" si="15"/>
        <v>6.46</v>
      </c>
      <c r="H49" s="141">
        <f t="shared" si="15"/>
        <v>32851.036100000005</v>
      </c>
      <c r="I49" s="141">
        <f t="shared" si="15"/>
        <v>13.424999999999999</v>
      </c>
      <c r="J49" s="141">
        <f t="shared" si="15"/>
        <v>3.8099999999999996</v>
      </c>
      <c r="K49" s="141">
        <f t="shared" si="15"/>
        <v>8.02</v>
      </c>
      <c r="L49" s="141">
        <f t="shared" si="15"/>
        <v>0</v>
      </c>
      <c r="M49" s="141">
        <f t="shared" si="15"/>
        <v>0</v>
      </c>
      <c r="N49" s="141">
        <f t="shared" si="15"/>
        <v>17.234999999999999</v>
      </c>
      <c r="O49" s="141">
        <f t="shared" si="15"/>
        <v>14.78</v>
      </c>
      <c r="P49" s="141">
        <f t="shared" si="15"/>
        <v>0</v>
      </c>
      <c r="Q49" s="141">
        <f t="shared" si="15"/>
        <v>0.32</v>
      </c>
      <c r="R49" s="141">
        <f t="shared" si="15"/>
        <v>0</v>
      </c>
      <c r="S49" s="141">
        <f t="shared" si="15"/>
        <v>0</v>
      </c>
      <c r="T49" s="141">
        <f t="shared" si="15"/>
        <v>14.78</v>
      </c>
      <c r="U49" s="141">
        <f t="shared" si="2"/>
        <v>32883.051100000004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69008.2261</v>
      </c>
      <c r="D50" s="141">
        <f t="shared" ref="D50:U50" si="16">D49+D44</f>
        <v>193.74</v>
      </c>
      <c r="E50" s="141">
        <f t="shared" si="16"/>
        <v>2135.6990000000001</v>
      </c>
      <c r="F50" s="141">
        <f t="shared" si="16"/>
        <v>0</v>
      </c>
      <c r="G50" s="141">
        <f t="shared" si="16"/>
        <v>6.46</v>
      </c>
      <c r="H50" s="141">
        <f t="shared" si="16"/>
        <v>69201.966099999991</v>
      </c>
      <c r="I50" s="141">
        <f t="shared" si="16"/>
        <v>13.424999999999999</v>
      </c>
      <c r="J50" s="141">
        <f t="shared" si="16"/>
        <v>3.8099999999999996</v>
      </c>
      <c r="K50" s="141">
        <f t="shared" si="16"/>
        <v>8.02</v>
      </c>
      <c r="L50" s="141">
        <f t="shared" si="16"/>
        <v>0</v>
      </c>
      <c r="M50" s="141">
        <f t="shared" si="16"/>
        <v>0</v>
      </c>
      <c r="N50" s="141">
        <f t="shared" si="16"/>
        <v>17.234999999999999</v>
      </c>
      <c r="O50" s="141">
        <f t="shared" si="16"/>
        <v>53.8</v>
      </c>
      <c r="P50" s="141">
        <f t="shared" si="16"/>
        <v>0</v>
      </c>
      <c r="Q50" s="141">
        <f t="shared" si="16"/>
        <v>5.99</v>
      </c>
      <c r="R50" s="141">
        <f t="shared" si="16"/>
        <v>0</v>
      </c>
      <c r="S50" s="141">
        <f t="shared" si="16"/>
        <v>0</v>
      </c>
      <c r="T50" s="141">
        <f t="shared" si="16"/>
        <v>53.8</v>
      </c>
      <c r="U50" s="141">
        <f t="shared" si="16"/>
        <v>69273.001099999994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114610.05989999999</v>
      </c>
      <c r="D51" s="141">
        <f t="shared" ref="D51:U51" si="17">D11+D15+D19+D24+D28+D33+D38+D44+D49</f>
        <v>279.74</v>
      </c>
      <c r="E51" s="141">
        <f t="shared" si="17"/>
        <v>2993.4319999999998</v>
      </c>
      <c r="F51" s="141">
        <f t="shared" si="17"/>
        <v>107.47999999999999</v>
      </c>
      <c r="G51" s="141">
        <f t="shared" si="17"/>
        <v>344.42799999999994</v>
      </c>
      <c r="H51" s="141">
        <f t="shared" si="17"/>
        <v>114782.3199</v>
      </c>
      <c r="I51" s="141">
        <f t="shared" si="17"/>
        <v>7765.9299999999994</v>
      </c>
      <c r="J51" s="141">
        <f t="shared" si="17"/>
        <v>110.74499999999999</v>
      </c>
      <c r="K51" s="141">
        <f t="shared" si="17"/>
        <v>971.73</v>
      </c>
      <c r="L51" s="141">
        <f t="shared" si="17"/>
        <v>0</v>
      </c>
      <c r="M51" s="141">
        <f t="shared" si="17"/>
        <v>19.510000000000002</v>
      </c>
      <c r="N51" s="141">
        <f t="shared" si="17"/>
        <v>7876.6750000000002</v>
      </c>
      <c r="O51" s="141">
        <f t="shared" si="17"/>
        <v>927.88400000000001</v>
      </c>
      <c r="P51" s="141">
        <f t="shared" si="17"/>
        <v>9.1100000000000012</v>
      </c>
      <c r="Q51" s="141">
        <f t="shared" si="17"/>
        <v>32.067</v>
      </c>
      <c r="R51" s="141">
        <f t="shared" si="17"/>
        <v>0</v>
      </c>
      <c r="S51" s="141">
        <f t="shared" si="17"/>
        <v>19.785000000000004</v>
      </c>
      <c r="T51" s="141">
        <f t="shared" si="17"/>
        <v>936.99399999999991</v>
      </c>
      <c r="U51" s="141">
        <f t="shared" si="17"/>
        <v>123595.9889</v>
      </c>
    </row>
    <row r="52" spans="1:21" s="111" customFormat="1" ht="24" customHeight="1" x14ac:dyDescent="0.4">
      <c r="A52" s="115"/>
      <c r="B52" s="115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s="111" customFormat="1" ht="19.5" customHeight="1" x14ac:dyDescent="0.4">
      <c r="A53" s="115"/>
      <c r="B53" s="115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s="115" customFormat="1" ht="24.75" hidden="1" customHeight="1" x14ac:dyDescent="0.4">
      <c r="B54" s="213"/>
      <c r="C54" s="250" t="s">
        <v>54</v>
      </c>
      <c r="D54" s="250"/>
      <c r="E54" s="250"/>
      <c r="F54" s="250"/>
      <c r="G54" s="250"/>
      <c r="H54" s="118"/>
      <c r="I54" s="213"/>
      <c r="J54" s="213">
        <f>D51+J51+P51-F51-L51-R51</f>
        <v>292.11500000000001</v>
      </c>
      <c r="K54" s="213"/>
      <c r="L54" s="213"/>
      <c r="M54" s="213"/>
      <c r="N54" s="213"/>
      <c r="R54" s="213"/>
      <c r="U54" s="213"/>
    </row>
    <row r="55" spans="1:21" s="115" customFormat="1" ht="30" hidden="1" customHeight="1" x14ac:dyDescent="0.35">
      <c r="B55" s="213"/>
      <c r="C55" s="250" t="s">
        <v>55</v>
      </c>
      <c r="D55" s="250"/>
      <c r="E55" s="250"/>
      <c r="F55" s="250"/>
      <c r="G55" s="250"/>
      <c r="H55" s="119"/>
      <c r="I55" s="213"/>
      <c r="J55" s="213">
        <f>E51+K51+Q51-G51-M51-S51</f>
        <v>3613.5059999999999</v>
      </c>
      <c r="K55" s="213"/>
      <c r="L55" s="213"/>
      <c r="M55" s="213"/>
      <c r="N55" s="213"/>
      <c r="R55" s="213"/>
      <c r="T55" s="213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13">
        <f>H51+N51+T51</f>
        <v>123595.98890000001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3"/>
      <c r="E57" s="213"/>
      <c r="F57" s="213"/>
      <c r="G57" s="213"/>
      <c r="H57" s="119"/>
      <c r="I57" s="121"/>
      <c r="J57" s="21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3"/>
      <c r="E58" s="213"/>
      <c r="F58" s="213"/>
      <c r="G58" s="213"/>
      <c r="H58" s="119"/>
      <c r="I58" s="121"/>
      <c r="J58" s="21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16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15"/>
      <c r="L60" s="157"/>
      <c r="M60" s="154"/>
      <c r="N60" s="153"/>
      <c r="O60" s="154"/>
      <c r="P60" s="216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D5" sqref="D5:E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18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f>'[5]January 2022'!H7</f>
        <v>189.45999999999998</v>
      </c>
      <c r="D7" s="139">
        <v>0</v>
      </c>
      <c r="E7" s="139">
        <f>'[5]January 2022'!E7+'[5]February 2022'!D7</f>
        <v>0</v>
      </c>
      <c r="F7" s="139">
        <v>0</v>
      </c>
      <c r="G7" s="139">
        <f>'[5]January 2022'!G7+'[5]February 2022'!F7</f>
        <v>8.9580000000000002</v>
      </c>
      <c r="H7" s="139">
        <f>C7+(D7-F7)</f>
        <v>189.45999999999998</v>
      </c>
      <c r="I7" s="139">
        <f>'[5]January 2022'!N7</f>
        <v>405.65799999999984</v>
      </c>
      <c r="J7" s="139">
        <v>1.27</v>
      </c>
      <c r="K7" s="139">
        <f>'[5]January 2022'!K7+'[5]February 2022'!J7</f>
        <v>44.333000000000013</v>
      </c>
      <c r="L7" s="139">
        <v>0</v>
      </c>
      <c r="M7" s="139">
        <f>'[5]January 2022'!M7+'[5]February 2022'!L7</f>
        <v>0</v>
      </c>
      <c r="N7" s="139">
        <f>I7+(J7-L7)</f>
        <v>406.92799999999983</v>
      </c>
      <c r="O7" s="139">
        <f>'[5]January 2022'!T7</f>
        <v>17.390000000000008</v>
      </c>
      <c r="P7" s="139">
        <v>1</v>
      </c>
      <c r="Q7" s="139">
        <f>'[5]January 2022'!Q7+'[5]February 2022'!P7</f>
        <v>2.88</v>
      </c>
      <c r="R7" s="139">
        <v>0</v>
      </c>
      <c r="S7" s="139">
        <f>'[5]January 2022'!S7+'[5]February 2022'!R7</f>
        <v>1.88</v>
      </c>
      <c r="T7" s="139">
        <f>O7+(P7-R7)</f>
        <v>18.390000000000008</v>
      </c>
      <c r="U7" s="139">
        <f>H7+N7+T7</f>
        <v>614.77799999999979</v>
      </c>
    </row>
    <row r="8" spans="1:21" ht="38.25" customHeight="1" x14ac:dyDescent="0.35">
      <c r="A8" s="171">
        <v>2</v>
      </c>
      <c r="B8" s="172" t="s">
        <v>79</v>
      </c>
      <c r="C8" s="139">
        <f>'[5]January 2022'!H8</f>
        <v>265.39</v>
      </c>
      <c r="D8" s="139">
        <v>0</v>
      </c>
      <c r="E8" s="139">
        <f>'[5]January 2022'!E8+'[5]February 2022'!D8</f>
        <v>0</v>
      </c>
      <c r="F8" s="139">
        <v>0</v>
      </c>
      <c r="G8" s="139">
        <f>'[5]January 2022'!G8+'[5]February 2022'!F8</f>
        <v>0</v>
      </c>
      <c r="H8" s="139">
        <f t="shared" ref="H8:H10" si="0">C8+(D8-F8)</f>
        <v>265.39</v>
      </c>
      <c r="I8" s="139">
        <f>'[5]January 2022'!N8</f>
        <v>307.11</v>
      </c>
      <c r="J8" s="139">
        <v>2.4049999999999998</v>
      </c>
      <c r="K8" s="139">
        <f>'[5]January 2022'!K8+'[5]February 2022'!J8</f>
        <v>47.335000000000001</v>
      </c>
      <c r="L8" s="139">
        <v>0</v>
      </c>
      <c r="M8" s="139">
        <f>'[5]January 2022'!M8+'[5]February 2022'!L8</f>
        <v>0</v>
      </c>
      <c r="N8" s="139">
        <f t="shared" ref="N8:N10" si="1">I8+(J8-L8)</f>
        <v>309.51499999999999</v>
      </c>
      <c r="O8" s="139">
        <f>'[5]January 2022'!T8</f>
        <v>66.290000000000006</v>
      </c>
      <c r="P8" s="139">
        <v>0</v>
      </c>
      <c r="Q8" s="139">
        <f>'[5]January 2022'!Q8+'[5]February 2022'!P8</f>
        <v>3.18</v>
      </c>
      <c r="R8" s="139">
        <v>0</v>
      </c>
      <c r="S8" s="139">
        <f>'[5]January 2022'!S8+'[5]February 2022'!R8</f>
        <v>0</v>
      </c>
      <c r="T8" s="139">
        <f t="shared" ref="T8:T10" si="2">O8+(P8-R8)</f>
        <v>66.290000000000006</v>
      </c>
      <c r="U8" s="139">
        <f t="shared" ref="U8:U10" si="3">H8+N8+T8</f>
        <v>641.19499999999994</v>
      </c>
    </row>
    <row r="9" spans="1:21" ht="38.25" customHeight="1" x14ac:dyDescent="0.35">
      <c r="A9" s="171">
        <v>3</v>
      </c>
      <c r="B9" s="172" t="s">
        <v>80</v>
      </c>
      <c r="C9" s="139">
        <f>'[5]January 2022'!H9</f>
        <v>209.16</v>
      </c>
      <c r="D9" s="139">
        <v>0</v>
      </c>
      <c r="E9" s="139">
        <f>'[5]January 2022'!E9+'[5]February 2022'!D9</f>
        <v>0</v>
      </c>
      <c r="F9" s="139">
        <v>0</v>
      </c>
      <c r="G9" s="139">
        <f>'[5]January 2022'!G9+'[5]February 2022'!F9</f>
        <v>0</v>
      </c>
      <c r="H9" s="139">
        <f t="shared" si="0"/>
        <v>209.16</v>
      </c>
      <c r="I9" s="139">
        <f>'[5]January 2022'!N9</f>
        <v>697.02800000000002</v>
      </c>
      <c r="J9" s="139">
        <v>1.22</v>
      </c>
      <c r="K9" s="139">
        <f>'[5]January 2022'!K9+'[5]February 2022'!J9</f>
        <v>14.72</v>
      </c>
      <c r="L9" s="139">
        <v>0</v>
      </c>
      <c r="M9" s="139">
        <f>'[5]January 2022'!M9+'[5]February 2022'!L9</f>
        <v>0</v>
      </c>
      <c r="N9" s="139">
        <f t="shared" si="1"/>
        <v>698.24800000000005</v>
      </c>
      <c r="O9" s="139">
        <f>'[5]January 2022'!T9</f>
        <v>44.739999999999995</v>
      </c>
      <c r="P9" s="139">
        <v>0</v>
      </c>
      <c r="Q9" s="139">
        <f>'[5]January 2022'!Q9+'[5]February 2022'!P9</f>
        <v>0</v>
      </c>
      <c r="R9" s="139">
        <v>0</v>
      </c>
      <c r="S9" s="139">
        <f>'[5]January 2022'!S9+'[5]February 2022'!R9</f>
        <v>0</v>
      </c>
      <c r="T9" s="139">
        <f t="shared" si="2"/>
        <v>44.739999999999995</v>
      </c>
      <c r="U9" s="139">
        <f t="shared" si="3"/>
        <v>952.14800000000002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'[5]January 2022'!H10</f>
        <v>0</v>
      </c>
      <c r="D10" s="139">
        <v>0</v>
      </c>
      <c r="E10" s="139">
        <f>'[5]January 2022'!E10+'[5]February 2022'!D10</f>
        <v>0</v>
      </c>
      <c r="F10" s="139">
        <v>0</v>
      </c>
      <c r="G10" s="139">
        <f>'[5]January 2022'!G10+'[5]February 2022'!F10</f>
        <v>0</v>
      </c>
      <c r="H10" s="139">
        <f t="shared" si="0"/>
        <v>0</v>
      </c>
      <c r="I10" s="139">
        <f>'[5]January 2022'!N10</f>
        <v>342.005</v>
      </c>
      <c r="J10" s="139">
        <v>0.09</v>
      </c>
      <c r="K10" s="139">
        <f>'[5]January 2022'!K10+'[5]February 2022'!J10</f>
        <v>4.5399999999999991</v>
      </c>
      <c r="L10" s="139">
        <v>0</v>
      </c>
      <c r="M10" s="139">
        <f>'[5]January 2022'!M10+'[5]February 2022'!L10</f>
        <v>0</v>
      </c>
      <c r="N10" s="139">
        <f t="shared" si="1"/>
        <v>342.09499999999997</v>
      </c>
      <c r="O10" s="139">
        <f>'[5]January 2022'!T10</f>
        <v>0.20000000000000007</v>
      </c>
      <c r="P10" s="139">
        <v>0</v>
      </c>
      <c r="Q10" s="139">
        <f>'[5]January 2022'!Q10+'[5]February 2022'!P10</f>
        <v>0</v>
      </c>
      <c r="R10" s="139">
        <v>0</v>
      </c>
      <c r="S10" s="139">
        <f>'[5]January 2022'!S10+'[5]February 2022'!R10</f>
        <v>0</v>
      </c>
      <c r="T10" s="139">
        <f t="shared" si="2"/>
        <v>0.20000000000000007</v>
      </c>
      <c r="U10" s="139">
        <f t="shared" si="3"/>
        <v>342.29499999999996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8.9580000000000002</v>
      </c>
      <c r="H11" s="141">
        <f t="shared" si="4"/>
        <v>664.01</v>
      </c>
      <c r="I11" s="141">
        <f t="shared" si="4"/>
        <v>1751.8009999999999</v>
      </c>
      <c r="J11" s="141">
        <f t="shared" si="4"/>
        <v>4.9849999999999994</v>
      </c>
      <c r="K11" s="141">
        <f t="shared" si="4"/>
        <v>110.928</v>
      </c>
      <c r="L11" s="141">
        <f t="shared" si="4"/>
        <v>0</v>
      </c>
      <c r="M11" s="141">
        <f t="shared" si="4"/>
        <v>0</v>
      </c>
      <c r="N11" s="141">
        <f t="shared" si="4"/>
        <v>1756.7859999999998</v>
      </c>
      <c r="O11" s="141">
        <f t="shared" si="4"/>
        <v>128.62</v>
      </c>
      <c r="P11" s="141">
        <f t="shared" si="4"/>
        <v>1</v>
      </c>
      <c r="Q11" s="141">
        <f t="shared" si="4"/>
        <v>6.0600000000000005</v>
      </c>
      <c r="R11" s="141">
        <f t="shared" si="4"/>
        <v>0</v>
      </c>
      <c r="S11" s="141">
        <f t="shared" si="4"/>
        <v>1.88</v>
      </c>
      <c r="T11" s="141">
        <f t="shared" si="4"/>
        <v>129.62</v>
      </c>
      <c r="U11" s="141">
        <f>U10+U9+U8+U7</f>
        <v>2550.4159999999997</v>
      </c>
    </row>
    <row r="12" spans="1:21" ht="38.25" customHeight="1" x14ac:dyDescent="0.35">
      <c r="A12" s="171">
        <v>4</v>
      </c>
      <c r="B12" s="172" t="s">
        <v>83</v>
      </c>
      <c r="C12" s="139">
        <f>'[5]January 2022'!H12</f>
        <v>413.23999999999961</v>
      </c>
      <c r="D12" s="139">
        <v>0</v>
      </c>
      <c r="E12" s="139">
        <f>'[5]January 2022'!E12+'[5]February 2022'!D12</f>
        <v>0</v>
      </c>
      <c r="F12" s="139">
        <v>57.93</v>
      </c>
      <c r="G12" s="139">
        <f>'[5]January 2022'!G12+'[5]February 2022'!F12</f>
        <v>81.02</v>
      </c>
      <c r="H12" s="139">
        <f t="shared" ref="H12:H14" si="5">C12+(D12-F12)</f>
        <v>355.3099999999996</v>
      </c>
      <c r="I12" s="139">
        <f>'[5]January 2022'!N12</f>
        <v>803.46499999999992</v>
      </c>
      <c r="J12" s="221">
        <v>0.53</v>
      </c>
      <c r="K12" s="139">
        <f>'[5]January 2022'!K12+'[5]February 2022'!J12</f>
        <v>67.825000000000003</v>
      </c>
      <c r="L12" s="139">
        <v>0</v>
      </c>
      <c r="M12" s="139">
        <f>'[5]January 2022'!M12+'[5]February 2022'!L12</f>
        <v>0</v>
      </c>
      <c r="N12" s="139">
        <f t="shared" ref="N12:N14" si="6">I12+(J12-L12)</f>
        <v>803.99499999999989</v>
      </c>
      <c r="O12" s="139">
        <f>'[5]January 2022'!T12</f>
        <v>36.850000000000009</v>
      </c>
      <c r="P12" s="139">
        <v>0</v>
      </c>
      <c r="Q12" s="139">
        <f>'[5]January 2022'!Q12+'[5]February 2022'!P12</f>
        <v>0</v>
      </c>
      <c r="R12" s="139">
        <v>0</v>
      </c>
      <c r="S12" s="139">
        <f>'[5]January 2022'!S12+'[5]February 2022'!R12</f>
        <v>0</v>
      </c>
      <c r="T12" s="139">
        <f t="shared" ref="T12:T14" si="7">O12+(P12-R12)</f>
        <v>36.850000000000009</v>
      </c>
      <c r="U12" s="139">
        <f t="shared" ref="U12:U14" si="8">H12+N12+T12</f>
        <v>1196.1549999999993</v>
      </c>
    </row>
    <row r="13" spans="1:21" ht="38.25" customHeight="1" x14ac:dyDescent="0.35">
      <c r="A13" s="171">
        <v>5</v>
      </c>
      <c r="B13" s="172" t="s">
        <v>84</v>
      </c>
      <c r="C13" s="139">
        <f>'[5]January 2022'!H13</f>
        <v>312.23000000000013</v>
      </c>
      <c r="D13" s="139">
        <v>0</v>
      </c>
      <c r="E13" s="139">
        <f>'[5]January 2022'!E13+'[5]February 2022'!D13</f>
        <v>0.85</v>
      </c>
      <c r="F13" s="139">
        <v>0</v>
      </c>
      <c r="G13" s="139">
        <f>'[5]January 2022'!G13+'[5]February 2022'!F13</f>
        <v>0</v>
      </c>
      <c r="H13" s="139">
        <f t="shared" si="5"/>
        <v>312.23000000000013</v>
      </c>
      <c r="I13" s="139">
        <f>'[5]January 2022'!N13</f>
        <v>526.71200000000022</v>
      </c>
      <c r="J13" s="221">
        <v>0.84</v>
      </c>
      <c r="K13" s="139">
        <f>'[5]January 2022'!K13+'[5]February 2022'!J13</f>
        <v>10.681999999999999</v>
      </c>
      <c r="L13" s="139">
        <v>0</v>
      </c>
      <c r="M13" s="139">
        <f>'[5]January 2022'!M13+'[5]February 2022'!L13</f>
        <v>0</v>
      </c>
      <c r="N13" s="139">
        <f t="shared" si="6"/>
        <v>527.55200000000025</v>
      </c>
      <c r="O13" s="139">
        <f>'[5]January 2022'!T13</f>
        <v>68.39</v>
      </c>
      <c r="P13" s="139">
        <v>0</v>
      </c>
      <c r="Q13" s="139">
        <f>'[5]January 2022'!Q13+'[5]February 2022'!P13</f>
        <v>0</v>
      </c>
      <c r="R13" s="139">
        <v>0</v>
      </c>
      <c r="S13" s="139">
        <f>'[5]January 2022'!S13+'[5]February 2022'!R13</f>
        <v>0</v>
      </c>
      <c r="T13" s="139">
        <f t="shared" si="7"/>
        <v>68.39</v>
      </c>
      <c r="U13" s="139">
        <f t="shared" si="8"/>
        <v>908.17200000000037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'[5]January 2022'!H14</f>
        <v>1216.4399999999994</v>
      </c>
      <c r="D14" s="139">
        <v>0</v>
      </c>
      <c r="E14" s="139">
        <f>'[5]January 2022'!E14+'[5]February 2022'!D14</f>
        <v>0.15</v>
      </c>
      <c r="F14" s="139">
        <v>0</v>
      </c>
      <c r="G14" s="139">
        <f>'[5]January 2022'!G14+'[5]February 2022'!F14</f>
        <v>0</v>
      </c>
      <c r="H14" s="139">
        <f t="shared" si="5"/>
        <v>1216.4399999999994</v>
      </c>
      <c r="I14" s="139">
        <f>'[5]January 2022'!N14</f>
        <v>859.61800000000028</v>
      </c>
      <c r="J14" s="221">
        <v>1.64</v>
      </c>
      <c r="K14" s="139">
        <f>'[5]January 2022'!K14+'[5]February 2022'!J14</f>
        <v>42.957999999999998</v>
      </c>
      <c r="L14" s="139">
        <v>0</v>
      </c>
      <c r="M14" s="139">
        <f>'[5]January 2022'!M14+'[5]February 2022'!L14</f>
        <v>0</v>
      </c>
      <c r="N14" s="139">
        <f t="shared" si="6"/>
        <v>861.25800000000027</v>
      </c>
      <c r="O14" s="139">
        <f>'[5]January 2022'!T14</f>
        <v>61.329999999999991</v>
      </c>
      <c r="P14" s="139">
        <v>0</v>
      </c>
      <c r="Q14" s="139">
        <f>'[5]January 2022'!Q14+'[5]February 2022'!P14</f>
        <v>0</v>
      </c>
      <c r="R14" s="139">
        <v>0</v>
      </c>
      <c r="S14" s="139">
        <f>'[5]January 2022'!S14+'[5]February 2022'!R14</f>
        <v>0</v>
      </c>
      <c r="T14" s="139">
        <f t="shared" si="7"/>
        <v>61.329999999999991</v>
      </c>
      <c r="U14" s="139">
        <f t="shared" si="8"/>
        <v>2139.0279999999993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1941.9099999999992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57.93</v>
      </c>
      <c r="G15" s="141">
        <f t="shared" si="9"/>
        <v>81.02</v>
      </c>
      <c r="H15" s="141">
        <f t="shared" si="9"/>
        <v>1883.9799999999991</v>
      </c>
      <c r="I15" s="141">
        <f t="shared" si="9"/>
        <v>2189.7950000000005</v>
      </c>
      <c r="J15" s="141">
        <f t="shared" si="9"/>
        <v>3.01</v>
      </c>
      <c r="K15" s="141">
        <f t="shared" si="9"/>
        <v>121.465</v>
      </c>
      <c r="L15" s="141">
        <f t="shared" si="9"/>
        <v>0</v>
      </c>
      <c r="M15" s="141">
        <f t="shared" si="9"/>
        <v>0</v>
      </c>
      <c r="N15" s="141">
        <f t="shared" si="9"/>
        <v>2192.8050000000003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4243.3549999999996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11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12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13">O16+(P16-R16)</f>
        <v>177.31200000000004</v>
      </c>
      <c r="U16" s="139">
        <f t="shared" si="10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11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12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13"/>
        <v>6.33</v>
      </c>
      <c r="U17" s="139">
        <f t="shared" si="10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11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12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13"/>
        <v>38.869999999999997</v>
      </c>
      <c r="U18" s="139">
        <f t="shared" si="10"/>
        <v>599.28300000000002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1205.8060000000005</v>
      </c>
      <c r="D19" s="141">
        <f t="shared" ref="D19:T19" si="14">SUM(D16:D18)</f>
        <v>0</v>
      </c>
      <c r="E19" s="141">
        <f t="shared" si="14"/>
        <v>5.7299999999999995</v>
      </c>
      <c r="F19" s="141">
        <f t="shared" si="14"/>
        <v>107.47999999999999</v>
      </c>
      <c r="G19" s="141">
        <f t="shared" si="14"/>
        <v>232.67</v>
      </c>
      <c r="H19" s="141">
        <f t="shared" si="14"/>
        <v>1098.3260000000005</v>
      </c>
      <c r="I19" s="141">
        <f t="shared" si="14"/>
        <v>1201.5830000000001</v>
      </c>
      <c r="J19" s="141">
        <f t="shared" si="14"/>
        <v>60.89</v>
      </c>
      <c r="K19" s="141">
        <f t="shared" si="14"/>
        <v>445.22500000000002</v>
      </c>
      <c r="L19" s="141">
        <f t="shared" si="14"/>
        <v>0</v>
      </c>
      <c r="M19" s="141">
        <f t="shared" si="14"/>
        <v>0</v>
      </c>
      <c r="N19" s="141">
        <f t="shared" si="14"/>
        <v>1262.4730000000002</v>
      </c>
      <c r="O19" s="141">
        <f t="shared" si="14"/>
        <v>222.51200000000006</v>
      </c>
      <c r="P19" s="141">
        <f t="shared" si="14"/>
        <v>0</v>
      </c>
      <c r="Q19" s="141">
        <f t="shared" si="14"/>
        <v>0.08</v>
      </c>
      <c r="R19" s="141">
        <f t="shared" si="14"/>
        <v>0</v>
      </c>
      <c r="S19" s="141">
        <f t="shared" si="14"/>
        <v>1.665</v>
      </c>
      <c r="T19" s="141">
        <f t="shared" si="14"/>
        <v>222.51200000000006</v>
      </c>
      <c r="U19" s="141">
        <f t="shared" si="10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11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12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13"/>
        <v>40.350000000000009</v>
      </c>
      <c r="U20" s="139">
        <f t="shared" si="10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11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12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13"/>
        <v>19.369999999999997</v>
      </c>
      <c r="U21" s="139">
        <f t="shared" si="10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11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12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13"/>
        <v>4.370000000000001</v>
      </c>
      <c r="U22" s="139">
        <f t="shared" si="10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11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12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13"/>
        <v>22.5</v>
      </c>
      <c r="U23" s="139">
        <f t="shared" si="10"/>
        <v>540.67499999999995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1200.94</v>
      </c>
      <c r="D24" s="141">
        <f t="shared" ref="D24:T24" si="15">SUM(D20:D23)</f>
        <v>1.04</v>
      </c>
      <c r="E24" s="141">
        <f t="shared" si="15"/>
        <v>13.65</v>
      </c>
      <c r="F24" s="141">
        <f t="shared" si="15"/>
        <v>0</v>
      </c>
      <c r="G24" s="141">
        <f t="shared" si="15"/>
        <v>73.25</v>
      </c>
      <c r="H24" s="141">
        <f t="shared" si="15"/>
        <v>1201.98</v>
      </c>
      <c r="I24" s="141">
        <f t="shared" si="15"/>
        <v>1328.567</v>
      </c>
      <c r="J24" s="141">
        <f t="shared" si="15"/>
        <v>5.2830000000000004</v>
      </c>
      <c r="K24" s="141">
        <f t="shared" si="15"/>
        <v>164.11200000000002</v>
      </c>
      <c r="L24" s="141">
        <f t="shared" si="15"/>
        <v>0</v>
      </c>
      <c r="M24" s="141">
        <f t="shared" si="15"/>
        <v>19.510000000000002</v>
      </c>
      <c r="N24" s="141">
        <f t="shared" si="15"/>
        <v>1333.8500000000004</v>
      </c>
      <c r="O24" s="141">
        <f t="shared" si="15"/>
        <v>86.59</v>
      </c>
      <c r="P24" s="141">
        <f t="shared" si="15"/>
        <v>0</v>
      </c>
      <c r="Q24" s="141">
        <f t="shared" si="15"/>
        <v>0.15</v>
      </c>
      <c r="R24" s="141">
        <f t="shared" si="15"/>
        <v>0</v>
      </c>
      <c r="S24" s="141">
        <f t="shared" si="15"/>
        <v>16.240000000000002</v>
      </c>
      <c r="T24" s="141">
        <f t="shared" si="15"/>
        <v>86.59</v>
      </c>
      <c r="U24" s="141">
        <f t="shared" si="10"/>
        <v>2622.42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5012.6660000000002</v>
      </c>
      <c r="D25" s="141">
        <f t="shared" ref="D25:T25" si="16">D24+D19+D15+D11</f>
        <v>1.04</v>
      </c>
      <c r="E25" s="141">
        <f t="shared" si="16"/>
        <v>20.38</v>
      </c>
      <c r="F25" s="141">
        <f t="shared" si="16"/>
        <v>165.41</v>
      </c>
      <c r="G25" s="141">
        <f t="shared" si="16"/>
        <v>395.89799999999997</v>
      </c>
      <c r="H25" s="141">
        <f t="shared" si="16"/>
        <v>4848.2960000000003</v>
      </c>
      <c r="I25" s="141">
        <f t="shared" si="16"/>
        <v>6471.746000000001</v>
      </c>
      <c r="J25" s="141">
        <f t="shared" si="16"/>
        <v>74.168000000000006</v>
      </c>
      <c r="K25" s="141">
        <f t="shared" si="16"/>
        <v>841.73</v>
      </c>
      <c r="L25" s="141">
        <f t="shared" si="16"/>
        <v>0</v>
      </c>
      <c r="M25" s="141">
        <f t="shared" si="16"/>
        <v>19.510000000000002</v>
      </c>
      <c r="N25" s="141">
        <f t="shared" si="16"/>
        <v>6545.9140000000007</v>
      </c>
      <c r="O25" s="141">
        <f t="shared" si="16"/>
        <v>604.29200000000014</v>
      </c>
      <c r="P25" s="141">
        <f t="shared" si="16"/>
        <v>1</v>
      </c>
      <c r="Q25" s="141">
        <f t="shared" si="16"/>
        <v>6.2900000000000009</v>
      </c>
      <c r="R25" s="141">
        <f t="shared" si="16"/>
        <v>0</v>
      </c>
      <c r="S25" s="141">
        <f t="shared" si="16"/>
        <v>19.785</v>
      </c>
      <c r="T25" s="141">
        <f t="shared" si="16"/>
        <v>605.29200000000014</v>
      </c>
      <c r="U25" s="141">
        <f t="shared" si="10"/>
        <v>11999.502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11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12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13"/>
        <v>16.11</v>
      </c>
      <c r="U26" s="139">
        <f t="shared" si="10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11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12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13"/>
        <v>33.49</v>
      </c>
      <c r="U27" s="139">
        <f t="shared" si="10"/>
        <v>6173.3830000000016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7081.465000000002</v>
      </c>
      <c r="D28" s="141">
        <f t="shared" ref="D28:T28" si="17">SUM(D26:D27)</f>
        <v>13.72</v>
      </c>
      <c r="E28" s="141">
        <f t="shared" si="17"/>
        <v>190.51500000000001</v>
      </c>
      <c r="F28" s="141">
        <f t="shared" si="17"/>
        <v>0</v>
      </c>
      <c r="G28" s="141">
        <f t="shared" si="17"/>
        <v>0</v>
      </c>
      <c r="H28" s="141">
        <f t="shared" si="17"/>
        <v>7095.1850000000013</v>
      </c>
      <c r="I28" s="141">
        <f t="shared" si="17"/>
        <v>642.298</v>
      </c>
      <c r="J28" s="141">
        <f t="shared" si="17"/>
        <v>5.379999999999999</v>
      </c>
      <c r="K28" s="141">
        <f t="shared" si="17"/>
        <v>32.629999999999995</v>
      </c>
      <c r="L28" s="141">
        <f t="shared" si="17"/>
        <v>0</v>
      </c>
      <c r="M28" s="141">
        <f t="shared" si="17"/>
        <v>0</v>
      </c>
      <c r="N28" s="141">
        <f t="shared" si="17"/>
        <v>647.678</v>
      </c>
      <c r="O28" s="141">
        <f t="shared" si="17"/>
        <v>49.6</v>
      </c>
      <c r="P28" s="141">
        <f t="shared" si="17"/>
        <v>0</v>
      </c>
      <c r="Q28" s="141">
        <f t="shared" si="17"/>
        <v>2.62</v>
      </c>
      <c r="R28" s="141">
        <f t="shared" si="17"/>
        <v>0</v>
      </c>
      <c r="S28" s="141">
        <f t="shared" si="17"/>
        <v>0</v>
      </c>
      <c r="T28" s="141">
        <f t="shared" si="17"/>
        <v>49.6</v>
      </c>
      <c r="U28" s="141">
        <f t="shared" si="10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11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12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13"/>
        <v>57.720000000000006</v>
      </c>
      <c r="U29" s="139">
        <f t="shared" si="10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11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12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13"/>
        <v>23.25</v>
      </c>
      <c r="U30" s="139">
        <f t="shared" si="10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11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12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13"/>
        <v>14.850000000000001</v>
      </c>
      <c r="U31" s="139">
        <f t="shared" si="10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11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12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13"/>
        <v>67.551999999999992</v>
      </c>
      <c r="U32" s="139">
        <f t="shared" si="10"/>
        <v>2760.3237999999997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14912.0128</v>
      </c>
      <c r="D33" s="141">
        <f t="shared" ref="D33:T33" si="18">SUM(D29:D32)</f>
        <v>10.26</v>
      </c>
      <c r="E33" s="141">
        <f t="shared" si="18"/>
        <v>279.75800000000004</v>
      </c>
      <c r="F33" s="141">
        <f t="shared" si="18"/>
        <v>0</v>
      </c>
      <c r="G33" s="141">
        <f t="shared" si="18"/>
        <v>0</v>
      </c>
      <c r="H33" s="141">
        <f t="shared" si="18"/>
        <v>14922.272800000001</v>
      </c>
      <c r="I33" s="141">
        <f t="shared" si="18"/>
        <v>600.95299999999997</v>
      </c>
      <c r="J33" s="141">
        <f t="shared" si="18"/>
        <v>22.799999999999997</v>
      </c>
      <c r="K33" s="141">
        <f t="shared" si="18"/>
        <v>76.305000000000007</v>
      </c>
      <c r="L33" s="141">
        <f t="shared" si="18"/>
        <v>0</v>
      </c>
      <c r="M33" s="141">
        <f t="shared" si="18"/>
        <v>0</v>
      </c>
      <c r="N33" s="141">
        <f t="shared" si="18"/>
        <v>623.75299999999993</v>
      </c>
      <c r="O33" s="141">
        <f t="shared" si="18"/>
        <v>163.37199999999999</v>
      </c>
      <c r="P33" s="141">
        <f t="shared" si="18"/>
        <v>0</v>
      </c>
      <c r="Q33" s="141">
        <f t="shared" si="18"/>
        <v>7.0000000000000001E-3</v>
      </c>
      <c r="R33" s="141">
        <f t="shared" si="18"/>
        <v>0</v>
      </c>
      <c r="S33" s="141">
        <f t="shared" si="18"/>
        <v>0</v>
      </c>
      <c r="T33" s="141">
        <f t="shared" si="18"/>
        <v>163.37199999999999</v>
      </c>
      <c r="U33" s="141">
        <f t="shared" si="10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11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12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13"/>
        <v>0</v>
      </c>
      <c r="U34" s="139">
        <f t="shared" si="10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11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12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13"/>
        <v>53.790000000000006</v>
      </c>
      <c r="U35" s="139">
        <f t="shared" si="10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11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12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13"/>
        <v>9.0399999999999991</v>
      </c>
      <c r="U36" s="139">
        <f t="shared" si="10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11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12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13"/>
        <v>3.1</v>
      </c>
      <c r="U37" s="139">
        <f t="shared" si="10"/>
        <v>4793.8099999999977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18595.689999999995</v>
      </c>
      <c r="D38" s="141">
        <f t="shared" ref="D38:T38" si="19">SUM(D34:D37)</f>
        <v>60.980000000000004</v>
      </c>
      <c r="E38" s="141">
        <f t="shared" si="19"/>
        <v>367.08</v>
      </c>
      <c r="F38" s="141">
        <f t="shared" si="19"/>
        <v>0</v>
      </c>
      <c r="G38" s="141">
        <f t="shared" si="19"/>
        <v>0</v>
      </c>
      <c r="H38" s="141">
        <f t="shared" si="19"/>
        <v>18656.669999999995</v>
      </c>
      <c r="I38" s="141">
        <f t="shared" si="19"/>
        <v>44.400000000000041</v>
      </c>
      <c r="J38" s="141">
        <f t="shared" si="19"/>
        <v>5.6899999999999995</v>
      </c>
      <c r="K38" s="141">
        <f t="shared" si="19"/>
        <v>21.04</v>
      </c>
      <c r="L38" s="141">
        <f t="shared" si="19"/>
        <v>0</v>
      </c>
      <c r="M38" s="141">
        <f t="shared" si="19"/>
        <v>0</v>
      </c>
      <c r="N38" s="141">
        <f t="shared" si="19"/>
        <v>50.090000000000039</v>
      </c>
      <c r="O38" s="141">
        <f t="shared" si="19"/>
        <v>56.82</v>
      </c>
      <c r="P38" s="141">
        <f t="shared" si="19"/>
        <v>9.1100000000000012</v>
      </c>
      <c r="Q38" s="141">
        <f t="shared" si="19"/>
        <v>18.16</v>
      </c>
      <c r="R38" s="141">
        <f t="shared" si="19"/>
        <v>0</v>
      </c>
      <c r="S38" s="141">
        <f t="shared" si="19"/>
        <v>0</v>
      </c>
      <c r="T38" s="141">
        <f t="shared" si="19"/>
        <v>65.930000000000007</v>
      </c>
      <c r="U38" s="141">
        <f t="shared" si="10"/>
        <v>18772.689999999995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40589.167800000003</v>
      </c>
      <c r="D39" s="141">
        <f t="shared" ref="D39:T39" si="20">D38+D33+D28</f>
        <v>84.960000000000008</v>
      </c>
      <c r="E39" s="141">
        <f t="shared" si="20"/>
        <v>837.35299999999995</v>
      </c>
      <c r="F39" s="141">
        <f t="shared" si="20"/>
        <v>0</v>
      </c>
      <c r="G39" s="141">
        <f t="shared" si="20"/>
        <v>0</v>
      </c>
      <c r="H39" s="141">
        <f t="shared" si="20"/>
        <v>40674.127800000002</v>
      </c>
      <c r="I39" s="141">
        <f t="shared" si="20"/>
        <v>1287.6510000000001</v>
      </c>
      <c r="J39" s="141">
        <f t="shared" si="20"/>
        <v>33.86999999999999</v>
      </c>
      <c r="K39" s="141">
        <f t="shared" si="20"/>
        <v>129.97499999999999</v>
      </c>
      <c r="L39" s="141">
        <f t="shared" si="20"/>
        <v>0</v>
      </c>
      <c r="M39" s="141">
        <f t="shared" si="20"/>
        <v>0</v>
      </c>
      <c r="N39" s="141">
        <f t="shared" si="20"/>
        <v>1321.521</v>
      </c>
      <c r="O39" s="141">
        <f t="shared" si="20"/>
        <v>269.79199999999997</v>
      </c>
      <c r="P39" s="141">
        <f t="shared" si="20"/>
        <v>9.1100000000000012</v>
      </c>
      <c r="Q39" s="141">
        <f t="shared" si="20"/>
        <v>20.787000000000003</v>
      </c>
      <c r="R39" s="141">
        <f t="shared" si="20"/>
        <v>0</v>
      </c>
      <c r="S39" s="141">
        <f t="shared" si="20"/>
        <v>0</v>
      </c>
      <c r="T39" s="141">
        <f t="shared" si="20"/>
        <v>278.90199999999999</v>
      </c>
      <c r="U39" s="141">
        <f t="shared" si="10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11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12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13"/>
        <v>0</v>
      </c>
      <c r="U40" s="139">
        <f t="shared" si="10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11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12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13"/>
        <v>0</v>
      </c>
      <c r="U41" s="139">
        <f t="shared" si="10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11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12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13"/>
        <v>39.019999999999996</v>
      </c>
      <c r="U42" s="139">
        <f t="shared" si="10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11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12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13"/>
        <v>0</v>
      </c>
      <c r="U43" s="139">
        <f t="shared" si="10"/>
        <v>3955.7800000000011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36244.339999999989</v>
      </c>
      <c r="D44" s="141">
        <f t="shared" ref="D44:T44" si="21">SUM(D40:D43)</f>
        <v>106.59</v>
      </c>
      <c r="E44" s="141">
        <f t="shared" si="21"/>
        <v>904.2299999999999</v>
      </c>
      <c r="F44" s="141">
        <f t="shared" si="21"/>
        <v>0</v>
      </c>
      <c r="G44" s="141">
        <f t="shared" si="21"/>
        <v>0</v>
      </c>
      <c r="H44" s="141">
        <f t="shared" si="21"/>
        <v>36350.929999999993</v>
      </c>
      <c r="I44" s="141">
        <f t="shared" si="21"/>
        <v>0</v>
      </c>
      <c r="J44" s="141">
        <f t="shared" si="21"/>
        <v>0</v>
      </c>
      <c r="K44" s="141">
        <f t="shared" si="21"/>
        <v>0</v>
      </c>
      <c r="L44" s="141">
        <f t="shared" si="21"/>
        <v>0</v>
      </c>
      <c r="M44" s="141">
        <f t="shared" si="21"/>
        <v>0</v>
      </c>
      <c r="N44" s="141">
        <f t="shared" si="21"/>
        <v>0</v>
      </c>
      <c r="O44" s="141">
        <f t="shared" si="21"/>
        <v>39.019999999999996</v>
      </c>
      <c r="P44" s="141">
        <f t="shared" si="21"/>
        <v>0</v>
      </c>
      <c r="Q44" s="141">
        <f t="shared" si="21"/>
        <v>5.67</v>
      </c>
      <c r="R44" s="141">
        <f t="shared" si="21"/>
        <v>0</v>
      </c>
      <c r="S44" s="141">
        <f t="shared" si="21"/>
        <v>0</v>
      </c>
      <c r="T44" s="141">
        <f t="shared" si="21"/>
        <v>39.019999999999996</v>
      </c>
      <c r="U44" s="141">
        <f t="shared" si="10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11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12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13"/>
        <v>14.75</v>
      </c>
      <c r="U45" s="139">
        <f t="shared" si="10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11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12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13"/>
        <v>0</v>
      </c>
      <c r="U46" s="139">
        <f t="shared" si="10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11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12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13"/>
        <v>0.03</v>
      </c>
      <c r="U47" s="139">
        <f t="shared" si="10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11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12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13"/>
        <v>0</v>
      </c>
      <c r="U48" s="139">
        <f t="shared" si="10"/>
        <v>8124.5439999999999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32763.886100000007</v>
      </c>
      <c r="D49" s="141">
        <f t="shared" ref="D49:T49" si="22">SUM(D45:D48)</f>
        <v>87.15</v>
      </c>
      <c r="E49" s="141">
        <f t="shared" si="22"/>
        <v>1231.4690000000001</v>
      </c>
      <c r="F49" s="141">
        <f t="shared" si="22"/>
        <v>0</v>
      </c>
      <c r="G49" s="141">
        <f t="shared" si="22"/>
        <v>6.46</v>
      </c>
      <c r="H49" s="141">
        <f t="shared" si="22"/>
        <v>32851.036100000005</v>
      </c>
      <c r="I49" s="141">
        <f t="shared" si="22"/>
        <v>13.424999999999999</v>
      </c>
      <c r="J49" s="141">
        <f t="shared" si="22"/>
        <v>3.8099999999999996</v>
      </c>
      <c r="K49" s="141">
        <f t="shared" si="22"/>
        <v>8.02</v>
      </c>
      <c r="L49" s="141">
        <f t="shared" si="22"/>
        <v>0</v>
      </c>
      <c r="M49" s="141">
        <f t="shared" si="22"/>
        <v>0</v>
      </c>
      <c r="N49" s="141">
        <f t="shared" si="22"/>
        <v>17.234999999999999</v>
      </c>
      <c r="O49" s="141">
        <f t="shared" si="22"/>
        <v>14.78</v>
      </c>
      <c r="P49" s="141">
        <f t="shared" si="22"/>
        <v>0</v>
      </c>
      <c r="Q49" s="141">
        <f t="shared" si="22"/>
        <v>0.32</v>
      </c>
      <c r="R49" s="141">
        <f t="shared" si="22"/>
        <v>0</v>
      </c>
      <c r="S49" s="141">
        <f t="shared" si="22"/>
        <v>0</v>
      </c>
      <c r="T49" s="141">
        <f t="shared" si="22"/>
        <v>14.78</v>
      </c>
      <c r="U49" s="141">
        <f t="shared" si="10"/>
        <v>32883.051100000004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69008.2261</v>
      </c>
      <c r="D50" s="141">
        <f t="shared" ref="D50:U50" si="23">D49+D44</f>
        <v>193.74</v>
      </c>
      <c r="E50" s="141">
        <f t="shared" si="23"/>
        <v>2135.6990000000001</v>
      </c>
      <c r="F50" s="141">
        <f t="shared" si="23"/>
        <v>0</v>
      </c>
      <c r="G50" s="141">
        <f t="shared" si="23"/>
        <v>6.46</v>
      </c>
      <c r="H50" s="141">
        <f t="shared" si="23"/>
        <v>69201.966099999991</v>
      </c>
      <c r="I50" s="141">
        <f t="shared" si="23"/>
        <v>13.424999999999999</v>
      </c>
      <c r="J50" s="141">
        <f t="shared" si="23"/>
        <v>3.8099999999999996</v>
      </c>
      <c r="K50" s="141">
        <f t="shared" si="23"/>
        <v>8.02</v>
      </c>
      <c r="L50" s="141">
        <f t="shared" si="23"/>
        <v>0</v>
      </c>
      <c r="M50" s="141">
        <f t="shared" si="23"/>
        <v>0</v>
      </c>
      <c r="N50" s="141">
        <f t="shared" si="23"/>
        <v>17.234999999999999</v>
      </c>
      <c r="O50" s="141">
        <f t="shared" si="23"/>
        <v>53.8</v>
      </c>
      <c r="P50" s="141">
        <f t="shared" si="23"/>
        <v>0</v>
      </c>
      <c r="Q50" s="141">
        <f t="shared" si="23"/>
        <v>5.99</v>
      </c>
      <c r="R50" s="141">
        <f t="shared" si="23"/>
        <v>0</v>
      </c>
      <c r="S50" s="141">
        <f t="shared" si="23"/>
        <v>0</v>
      </c>
      <c r="T50" s="141">
        <f t="shared" si="23"/>
        <v>53.8</v>
      </c>
      <c r="U50" s="141">
        <f t="shared" si="23"/>
        <v>69273.001099999994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114610.05989999999</v>
      </c>
      <c r="D51" s="141">
        <f t="shared" ref="D51:U51" si="24">D11+D15+D19+D24+D28+D33+D38+D44+D49</f>
        <v>279.74</v>
      </c>
      <c r="E51" s="141">
        <f t="shared" si="24"/>
        <v>2993.4319999999998</v>
      </c>
      <c r="F51" s="141">
        <f t="shared" si="24"/>
        <v>165.41</v>
      </c>
      <c r="G51" s="141">
        <f t="shared" si="24"/>
        <v>402.35799999999995</v>
      </c>
      <c r="H51" s="141">
        <f t="shared" si="24"/>
        <v>114724.38989999998</v>
      </c>
      <c r="I51" s="141">
        <f t="shared" si="24"/>
        <v>7772.8219999999992</v>
      </c>
      <c r="J51" s="141">
        <f t="shared" si="24"/>
        <v>111.848</v>
      </c>
      <c r="K51" s="141">
        <f t="shared" si="24"/>
        <v>979.72499999999991</v>
      </c>
      <c r="L51" s="141">
        <f t="shared" si="24"/>
        <v>0</v>
      </c>
      <c r="M51" s="141">
        <f t="shared" si="24"/>
        <v>19.510000000000002</v>
      </c>
      <c r="N51" s="141">
        <f t="shared" si="24"/>
        <v>7884.67</v>
      </c>
      <c r="O51" s="141">
        <f t="shared" si="24"/>
        <v>927.88400000000001</v>
      </c>
      <c r="P51" s="141">
        <f t="shared" si="24"/>
        <v>10.110000000000001</v>
      </c>
      <c r="Q51" s="141">
        <f t="shared" si="24"/>
        <v>33.067</v>
      </c>
      <c r="R51" s="141">
        <f t="shared" si="24"/>
        <v>0</v>
      </c>
      <c r="S51" s="141">
        <f t="shared" si="24"/>
        <v>19.785000000000004</v>
      </c>
      <c r="T51" s="141">
        <f t="shared" si="24"/>
        <v>937.99399999999991</v>
      </c>
      <c r="U51" s="141">
        <f t="shared" si="24"/>
        <v>123547.0539</v>
      </c>
    </row>
    <row r="52" spans="1:21" s="111" customFormat="1" ht="24" customHeight="1" x14ac:dyDescent="0.4">
      <c r="A52" s="115"/>
      <c r="B52" s="115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s="111" customFormat="1" ht="19.5" customHeight="1" x14ac:dyDescent="0.4">
      <c r="A53" s="115"/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</row>
    <row r="54" spans="1:21" s="115" customFormat="1" ht="24.75" hidden="1" customHeight="1" x14ac:dyDescent="0.4">
      <c r="B54" s="217"/>
      <c r="C54" s="250" t="s">
        <v>54</v>
      </c>
      <c r="D54" s="250"/>
      <c r="E54" s="250"/>
      <c r="F54" s="250"/>
      <c r="G54" s="250"/>
      <c r="H54" s="118"/>
      <c r="I54" s="217"/>
      <c r="J54" s="217">
        <f>D51+J51+P51-F51-L51-R51</f>
        <v>236.28800000000004</v>
      </c>
      <c r="K54" s="217"/>
      <c r="L54" s="217"/>
      <c r="M54" s="217"/>
      <c r="N54" s="217"/>
      <c r="R54" s="217"/>
      <c r="U54" s="217"/>
    </row>
    <row r="55" spans="1:21" s="115" customFormat="1" ht="30" hidden="1" customHeight="1" x14ac:dyDescent="0.35">
      <c r="B55" s="217"/>
      <c r="C55" s="250" t="s">
        <v>55</v>
      </c>
      <c r="D55" s="250"/>
      <c r="E55" s="250"/>
      <c r="F55" s="250"/>
      <c r="G55" s="250"/>
      <c r="H55" s="119"/>
      <c r="I55" s="217"/>
      <c r="J55" s="217">
        <f>E51+K51+Q51-G51-M51-S51</f>
        <v>3564.5709999999999</v>
      </c>
      <c r="K55" s="217"/>
      <c r="L55" s="217"/>
      <c r="M55" s="217"/>
      <c r="N55" s="217"/>
      <c r="R55" s="217"/>
      <c r="T55" s="217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17">
        <f>H51+N51+T51</f>
        <v>123547.05389999998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7"/>
      <c r="E57" s="217"/>
      <c r="F57" s="217"/>
      <c r="G57" s="217"/>
      <c r="H57" s="119"/>
      <c r="I57" s="121"/>
      <c r="J57" s="21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7"/>
      <c r="E58" s="217"/>
      <c r="F58" s="217"/>
      <c r="G58" s="217"/>
      <c r="H58" s="119"/>
      <c r="I58" s="121"/>
      <c r="J58" s="21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20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19"/>
      <c r="L60" s="157"/>
      <c r="M60" s="154"/>
      <c r="N60" s="153"/>
      <c r="O60" s="154"/>
      <c r="P60" s="220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1" zoomScale="55" zoomScaleNormal="55" workbookViewId="0">
      <selection activeCell="E46" sqref="E4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23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99.42</v>
      </c>
      <c r="G7" s="139">
        <v>108.378</v>
      </c>
      <c r="H7" s="139">
        <f>C7+D7-F7</f>
        <v>90.039999999999978</v>
      </c>
      <c r="I7" s="139">
        <v>406.92799999999983</v>
      </c>
      <c r="J7" s="139">
        <v>177.28899999999999</v>
      </c>
      <c r="K7" s="139">
        <v>221.62200000000001</v>
      </c>
      <c r="L7" s="139">
        <v>0</v>
      </c>
      <c r="M7" s="139">
        <v>0</v>
      </c>
      <c r="N7" s="139">
        <f>I7+J7-L7</f>
        <v>584.21699999999987</v>
      </c>
      <c r="O7" s="139">
        <v>18.390000000000008</v>
      </c>
      <c r="P7" s="139">
        <v>0</v>
      </c>
      <c r="Q7" s="139">
        <v>2.88</v>
      </c>
      <c r="R7" s="139">
        <v>8.9440000000000008</v>
      </c>
      <c r="S7" s="139">
        <v>10.824000000000002</v>
      </c>
      <c r="T7" s="139">
        <f>O7+P7-R7</f>
        <v>9.4460000000000068</v>
      </c>
      <c r="U7" s="139">
        <f>H7+N7+T7</f>
        <v>683.70299999999986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f t="shared" ref="H8:H10" si="0">C8+D8-F8</f>
        <v>265.39</v>
      </c>
      <c r="I8" s="139">
        <v>309.51499999999999</v>
      </c>
      <c r="J8" s="139">
        <v>2.4649999999999999</v>
      </c>
      <c r="K8" s="139">
        <v>49.8</v>
      </c>
      <c r="L8" s="139">
        <v>0</v>
      </c>
      <c r="M8" s="139">
        <v>0</v>
      </c>
      <c r="N8" s="139">
        <f t="shared" ref="N8:N10" si="1">I8+J8-L8</f>
        <v>311.97999999999996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f t="shared" ref="T8:T10" si="2">O8+P8-R8</f>
        <v>66.290000000000006</v>
      </c>
      <c r="U8" s="139">
        <f t="shared" ref="U8:U10" si="3">H8+N8+T8</f>
        <v>643.65999999999985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f t="shared" si="0"/>
        <v>209.16</v>
      </c>
      <c r="I9" s="139">
        <v>698.24800000000005</v>
      </c>
      <c r="J9" s="139">
        <v>2.78</v>
      </c>
      <c r="K9" s="139">
        <v>17.5</v>
      </c>
      <c r="L9" s="139">
        <v>0</v>
      </c>
      <c r="M9" s="139">
        <v>0</v>
      </c>
      <c r="N9" s="139">
        <f t="shared" si="1"/>
        <v>701.02800000000002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f t="shared" si="2"/>
        <v>44.739999999999995</v>
      </c>
      <c r="U9" s="139">
        <f t="shared" si="3"/>
        <v>954.928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f t="shared" si="0"/>
        <v>0</v>
      </c>
      <c r="I10" s="139">
        <v>342.09499999999997</v>
      </c>
      <c r="J10" s="139">
        <v>0.28000000000000003</v>
      </c>
      <c r="K10" s="139">
        <v>4.8199999999999994</v>
      </c>
      <c r="L10" s="139">
        <v>0</v>
      </c>
      <c r="M10" s="139">
        <v>0</v>
      </c>
      <c r="N10" s="139">
        <f t="shared" si="1"/>
        <v>342.37499999999994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f t="shared" si="2"/>
        <v>0.20000000000000007</v>
      </c>
      <c r="U10" s="139">
        <f t="shared" si="3"/>
        <v>342.57499999999993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99.42</v>
      </c>
      <c r="G11" s="141">
        <f t="shared" si="4"/>
        <v>108.378</v>
      </c>
      <c r="H11" s="141">
        <f t="shared" si="4"/>
        <v>564.58999999999992</v>
      </c>
      <c r="I11" s="141">
        <f t="shared" si="4"/>
        <v>1756.7859999999998</v>
      </c>
      <c r="J11" s="141">
        <f t="shared" si="4"/>
        <v>182.81399999999999</v>
      </c>
      <c r="K11" s="141">
        <f t="shared" si="4"/>
        <v>293.74200000000002</v>
      </c>
      <c r="L11" s="141">
        <f t="shared" si="4"/>
        <v>0</v>
      </c>
      <c r="M11" s="141">
        <f t="shared" si="4"/>
        <v>0</v>
      </c>
      <c r="N11" s="141">
        <f t="shared" si="4"/>
        <v>1939.6</v>
      </c>
      <c r="O11" s="141">
        <f t="shared" si="4"/>
        <v>129.62</v>
      </c>
      <c r="P11" s="141">
        <f t="shared" si="4"/>
        <v>0</v>
      </c>
      <c r="Q11" s="141">
        <f t="shared" si="4"/>
        <v>6.0600000000000005</v>
      </c>
      <c r="R11" s="141">
        <f t="shared" si="4"/>
        <v>8.9440000000000008</v>
      </c>
      <c r="S11" s="141">
        <f t="shared" si="4"/>
        <v>10.824000000000002</v>
      </c>
      <c r="T11" s="141">
        <f t="shared" si="4"/>
        <v>120.67600000000002</v>
      </c>
      <c r="U11" s="141">
        <f>U10+U9+U8+U7</f>
        <v>2624.8659999999995</v>
      </c>
    </row>
    <row r="12" spans="1:21" ht="38.25" customHeight="1" x14ac:dyDescent="0.35">
      <c r="A12" s="171">
        <v>4</v>
      </c>
      <c r="B12" s="172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81.02</v>
      </c>
      <c r="H12" s="139">
        <f t="shared" ref="H12:H14" si="5">C12+D12-F12</f>
        <v>355.3099999999996</v>
      </c>
      <c r="I12" s="139">
        <v>803.99499999999989</v>
      </c>
      <c r="J12" s="221">
        <v>0.71</v>
      </c>
      <c r="K12" s="139">
        <v>68.534999999999997</v>
      </c>
      <c r="L12" s="139">
        <v>0</v>
      </c>
      <c r="M12" s="139">
        <v>0</v>
      </c>
      <c r="N12" s="139">
        <f t="shared" ref="N12:N14" si="6">I12+J12-L12</f>
        <v>804.70499999999993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f t="shared" ref="T12:T14" si="7">O12+P12-R12</f>
        <v>36.850000000000009</v>
      </c>
      <c r="U12" s="139">
        <f t="shared" ref="U12:U14" si="8">H12+N12+T12</f>
        <v>1196.8649999999993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f t="shared" si="5"/>
        <v>312.23000000000013</v>
      </c>
      <c r="I13" s="139">
        <v>527.55200000000025</v>
      </c>
      <c r="J13" s="221">
        <v>0.98</v>
      </c>
      <c r="K13" s="139">
        <v>11.661999999999999</v>
      </c>
      <c r="L13" s="139">
        <v>0</v>
      </c>
      <c r="M13" s="139">
        <v>0</v>
      </c>
      <c r="N13" s="139">
        <f t="shared" si="6"/>
        <v>528.53200000000027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f t="shared" si="7"/>
        <v>68.39</v>
      </c>
      <c r="U13" s="139">
        <f t="shared" si="8"/>
        <v>909.15200000000038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f t="shared" si="5"/>
        <v>1216.4399999999994</v>
      </c>
      <c r="I14" s="139">
        <v>861.25800000000027</v>
      </c>
      <c r="J14" s="221">
        <v>3.53</v>
      </c>
      <c r="K14" s="139">
        <v>46.488</v>
      </c>
      <c r="L14" s="139">
        <v>0</v>
      </c>
      <c r="M14" s="139">
        <v>0</v>
      </c>
      <c r="N14" s="139">
        <f t="shared" si="6"/>
        <v>864.78800000000024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f t="shared" si="7"/>
        <v>61.329999999999991</v>
      </c>
      <c r="U14" s="139">
        <f t="shared" si="8"/>
        <v>2142.5579999999995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1883.9799999999991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0</v>
      </c>
      <c r="G15" s="141">
        <f t="shared" si="9"/>
        <v>81.02</v>
      </c>
      <c r="H15" s="141">
        <f t="shared" si="9"/>
        <v>1883.9799999999991</v>
      </c>
      <c r="I15" s="141">
        <f t="shared" si="9"/>
        <v>2192.8050000000003</v>
      </c>
      <c r="J15" s="141">
        <f t="shared" si="9"/>
        <v>5.22</v>
      </c>
      <c r="K15" s="141">
        <f t="shared" si="9"/>
        <v>126.685</v>
      </c>
      <c r="L15" s="141">
        <f t="shared" si="9"/>
        <v>0</v>
      </c>
      <c r="M15" s="141">
        <f t="shared" si="9"/>
        <v>0</v>
      </c>
      <c r="N15" s="141">
        <f t="shared" si="9"/>
        <v>2198.0250000000005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4248.5749999999998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1011.6640000000004</v>
      </c>
      <c r="D16" s="139">
        <v>0.14000000000000001</v>
      </c>
      <c r="E16" s="139">
        <v>2.52</v>
      </c>
      <c r="F16" s="139">
        <v>17.96</v>
      </c>
      <c r="G16" s="139">
        <v>75.319999999999993</v>
      </c>
      <c r="H16" s="139">
        <f t="shared" ref="H16:H18" si="11">C16+D16-F16</f>
        <v>993.84400000000039</v>
      </c>
      <c r="I16" s="139">
        <v>292.166</v>
      </c>
      <c r="J16" s="139">
        <v>6.88</v>
      </c>
      <c r="K16" s="139">
        <v>172.36500000000001</v>
      </c>
      <c r="L16" s="139">
        <v>0</v>
      </c>
      <c r="M16" s="139">
        <v>0</v>
      </c>
      <c r="N16" s="139">
        <f t="shared" ref="N16:N18" si="12">I16+J16-L16</f>
        <v>299.04599999999999</v>
      </c>
      <c r="O16" s="139">
        <v>177.31200000000004</v>
      </c>
      <c r="P16" s="139">
        <v>0.1</v>
      </c>
      <c r="Q16" s="139">
        <v>0.15000000000000002</v>
      </c>
      <c r="R16" s="139">
        <v>0</v>
      </c>
      <c r="S16" s="139">
        <v>0</v>
      </c>
      <c r="T16" s="139">
        <f t="shared" ref="T16:T18" si="13">O16+P16-R16</f>
        <v>177.41200000000003</v>
      </c>
      <c r="U16" s="139">
        <f t="shared" ref="U16:U18" si="14">H16+N16+T16</f>
        <v>1470.3020000000004</v>
      </c>
    </row>
    <row r="17" spans="1:21" ht="38.25" customHeight="1" x14ac:dyDescent="0.35">
      <c r="A17" s="171">
        <v>9</v>
      </c>
      <c r="B17" s="172" t="s">
        <v>120</v>
      </c>
      <c r="C17" s="139">
        <v>6.415999999999948</v>
      </c>
      <c r="D17" s="139">
        <v>0</v>
      </c>
      <c r="E17" s="139">
        <v>3.51</v>
      </c>
      <c r="F17" s="139">
        <v>0</v>
      </c>
      <c r="G17" s="139">
        <v>120.22999999999999</v>
      </c>
      <c r="H17" s="139">
        <f t="shared" si="11"/>
        <v>6.415999999999948</v>
      </c>
      <c r="I17" s="139">
        <v>506.31000000000017</v>
      </c>
      <c r="J17" s="139">
        <v>5.4399999999999995</v>
      </c>
      <c r="K17" s="139">
        <v>163.72</v>
      </c>
      <c r="L17" s="139">
        <v>0</v>
      </c>
      <c r="M17" s="139">
        <v>0</v>
      </c>
      <c r="N17" s="139">
        <f t="shared" si="12"/>
        <v>511.75000000000017</v>
      </c>
      <c r="O17" s="139">
        <v>6.33</v>
      </c>
      <c r="P17" s="139">
        <v>0</v>
      </c>
      <c r="Q17" s="139">
        <v>0.03</v>
      </c>
      <c r="R17" s="139">
        <v>0</v>
      </c>
      <c r="S17" s="139">
        <v>1.665</v>
      </c>
      <c r="T17" s="139">
        <f t="shared" si="13"/>
        <v>6.33</v>
      </c>
      <c r="U17" s="139">
        <f t="shared" si="14"/>
        <v>524.49600000000021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75.986000000000104</v>
      </c>
      <c r="D18" s="139">
        <v>0</v>
      </c>
      <c r="E18" s="139">
        <v>0.29000000000000004</v>
      </c>
      <c r="F18" s="139">
        <v>0</v>
      </c>
      <c r="G18" s="139">
        <v>59.79</v>
      </c>
      <c r="H18" s="139">
        <f t="shared" si="11"/>
        <v>75.986000000000104</v>
      </c>
      <c r="I18" s="139">
        <v>485.05699999999996</v>
      </c>
      <c r="J18" s="139">
        <v>0.48</v>
      </c>
      <c r="K18" s="139">
        <v>142.99999999999997</v>
      </c>
      <c r="L18" s="139">
        <v>0</v>
      </c>
      <c r="M18" s="139">
        <v>0</v>
      </c>
      <c r="N18" s="139">
        <f t="shared" si="12"/>
        <v>485.53699999999998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f t="shared" si="13"/>
        <v>38.869999999999997</v>
      </c>
      <c r="U18" s="139">
        <f t="shared" si="14"/>
        <v>600.39300000000014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1094.0660000000005</v>
      </c>
      <c r="D19" s="141">
        <f t="shared" ref="D19:T19" si="15">SUM(D16:D18)</f>
        <v>0.14000000000000001</v>
      </c>
      <c r="E19" s="141">
        <f t="shared" si="15"/>
        <v>6.3199999999999994</v>
      </c>
      <c r="F19" s="141">
        <f t="shared" si="15"/>
        <v>17.96</v>
      </c>
      <c r="G19" s="141">
        <f t="shared" si="15"/>
        <v>255.33999999999997</v>
      </c>
      <c r="H19" s="141">
        <f t="shared" si="15"/>
        <v>1076.2460000000005</v>
      </c>
      <c r="I19" s="141">
        <f t="shared" si="15"/>
        <v>1283.5330000000001</v>
      </c>
      <c r="J19" s="141">
        <f t="shared" si="15"/>
        <v>12.8</v>
      </c>
      <c r="K19" s="141">
        <f t="shared" si="15"/>
        <v>479.08500000000004</v>
      </c>
      <c r="L19" s="141">
        <f t="shared" si="15"/>
        <v>0</v>
      </c>
      <c r="M19" s="141">
        <f t="shared" si="15"/>
        <v>0</v>
      </c>
      <c r="N19" s="141">
        <f t="shared" si="15"/>
        <v>1296.3330000000001</v>
      </c>
      <c r="O19" s="141">
        <f t="shared" si="15"/>
        <v>222.51200000000006</v>
      </c>
      <c r="P19" s="141">
        <f t="shared" si="15"/>
        <v>0.1</v>
      </c>
      <c r="Q19" s="141">
        <f t="shared" si="15"/>
        <v>0.18000000000000002</v>
      </c>
      <c r="R19" s="141">
        <f t="shared" si="15"/>
        <v>0</v>
      </c>
      <c r="S19" s="141">
        <f t="shared" si="15"/>
        <v>1.665</v>
      </c>
      <c r="T19" s="141">
        <f t="shared" si="15"/>
        <v>222.61200000000005</v>
      </c>
      <c r="U19" s="141">
        <f t="shared" si="10"/>
        <v>2595.1910000000007</v>
      </c>
    </row>
    <row r="20" spans="1:21" ht="38.25" customHeight="1" x14ac:dyDescent="0.35">
      <c r="A20" s="171">
        <v>8</v>
      </c>
      <c r="B20" s="172" t="s">
        <v>91</v>
      </c>
      <c r="C20" s="139">
        <v>630.56999999999994</v>
      </c>
      <c r="D20" s="139">
        <v>0</v>
      </c>
      <c r="E20" s="139">
        <v>3.3000000000000003</v>
      </c>
      <c r="F20" s="139">
        <v>0</v>
      </c>
      <c r="G20" s="139">
        <v>0.43</v>
      </c>
      <c r="H20" s="139">
        <f t="shared" ref="H20:H23" si="16">C20+D20-F20</f>
        <v>630.56999999999994</v>
      </c>
      <c r="I20" s="139">
        <v>398.46800000000013</v>
      </c>
      <c r="J20" s="139">
        <v>0.72</v>
      </c>
      <c r="K20" s="139">
        <v>16.468</v>
      </c>
      <c r="L20" s="139">
        <v>0</v>
      </c>
      <c r="M20" s="139">
        <v>0</v>
      </c>
      <c r="N20" s="139">
        <f t="shared" ref="N20:N23" si="17">I20+J20-L20</f>
        <v>399.18800000000016</v>
      </c>
      <c r="O20" s="139">
        <v>40.350000000000009</v>
      </c>
      <c r="P20" s="139">
        <v>0</v>
      </c>
      <c r="Q20" s="139">
        <v>0.15</v>
      </c>
      <c r="R20" s="139">
        <v>0</v>
      </c>
      <c r="S20" s="139">
        <v>0.04</v>
      </c>
      <c r="T20" s="139">
        <f t="shared" ref="T20:T23" si="18">O20+P20-R20</f>
        <v>40.350000000000009</v>
      </c>
      <c r="U20" s="139">
        <f t="shared" ref="U20:U23" si="19">H20+N20+T20</f>
        <v>1070.1079999999999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f t="shared" si="16"/>
        <v>22.51</v>
      </c>
      <c r="I21" s="139">
        <v>397.18699999999995</v>
      </c>
      <c r="J21" s="139">
        <v>0.93</v>
      </c>
      <c r="K21" s="139">
        <v>29.424000000000007</v>
      </c>
      <c r="L21" s="139">
        <v>0</v>
      </c>
      <c r="M21" s="139">
        <v>0</v>
      </c>
      <c r="N21" s="139">
        <f t="shared" si="17"/>
        <v>398.11699999999996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0.19</v>
      </c>
      <c r="T21" s="139">
        <f t="shared" si="18"/>
        <v>19.369999999999997</v>
      </c>
      <c r="U21" s="139">
        <f t="shared" si="19"/>
        <v>439.99699999999996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120.44000000000001</v>
      </c>
      <c r="D22" s="139">
        <v>1.04</v>
      </c>
      <c r="E22" s="139">
        <v>5.22</v>
      </c>
      <c r="F22" s="139">
        <v>99.05</v>
      </c>
      <c r="G22" s="139">
        <v>163.51</v>
      </c>
      <c r="H22" s="139">
        <f t="shared" si="16"/>
        <v>22.430000000000021</v>
      </c>
      <c r="I22" s="139">
        <v>452.16000000000008</v>
      </c>
      <c r="J22" s="139">
        <v>236.81</v>
      </c>
      <c r="K22" s="139">
        <v>347.44499999999999</v>
      </c>
      <c r="L22" s="139">
        <v>0</v>
      </c>
      <c r="M22" s="139">
        <v>19.510000000000002</v>
      </c>
      <c r="N22" s="139">
        <f t="shared" si="17"/>
        <v>688.97</v>
      </c>
      <c r="O22" s="139">
        <v>4.370000000000001</v>
      </c>
      <c r="P22" s="139">
        <v>0</v>
      </c>
      <c r="Q22" s="139">
        <v>0</v>
      </c>
      <c r="R22" s="139">
        <v>3.77</v>
      </c>
      <c r="S22" s="139">
        <v>16.52</v>
      </c>
      <c r="T22" s="139">
        <f t="shared" si="18"/>
        <v>0.60000000000000098</v>
      </c>
      <c r="U22" s="139">
        <f t="shared" si="19"/>
        <v>712.00000000000011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427.24</v>
      </c>
      <c r="D23" s="139">
        <v>0</v>
      </c>
      <c r="E23" s="139">
        <v>8.35</v>
      </c>
      <c r="F23" s="139">
        <v>0</v>
      </c>
      <c r="G23" s="139">
        <v>3.4</v>
      </c>
      <c r="H23" s="139">
        <f t="shared" si="16"/>
        <v>427.24</v>
      </c>
      <c r="I23" s="139">
        <v>88.295000000000002</v>
      </c>
      <c r="J23" s="139">
        <v>13.59</v>
      </c>
      <c r="K23" s="139">
        <v>25.085000000000001</v>
      </c>
      <c r="L23" s="139">
        <v>0</v>
      </c>
      <c r="M23" s="139">
        <v>0</v>
      </c>
      <c r="N23" s="139">
        <f t="shared" si="17"/>
        <v>101.88500000000001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f t="shared" si="18"/>
        <v>22.5</v>
      </c>
      <c r="U23" s="139">
        <f t="shared" si="19"/>
        <v>551.625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1200.76</v>
      </c>
      <c r="D24" s="141">
        <f t="shared" ref="D24:T24" si="20">SUM(D20:D23)</f>
        <v>1.04</v>
      </c>
      <c r="E24" s="141">
        <f t="shared" si="20"/>
        <v>16.869999999999997</v>
      </c>
      <c r="F24" s="141">
        <f t="shared" si="20"/>
        <v>99.05</v>
      </c>
      <c r="G24" s="141">
        <f t="shared" si="20"/>
        <v>175.7</v>
      </c>
      <c r="H24" s="141">
        <f t="shared" si="20"/>
        <v>1102.75</v>
      </c>
      <c r="I24" s="141">
        <f t="shared" si="20"/>
        <v>1336.1100000000001</v>
      </c>
      <c r="J24" s="141">
        <f t="shared" si="20"/>
        <v>252.05</v>
      </c>
      <c r="K24" s="141">
        <f t="shared" si="20"/>
        <v>418.42199999999997</v>
      </c>
      <c r="L24" s="141">
        <f t="shared" si="20"/>
        <v>0</v>
      </c>
      <c r="M24" s="141">
        <f t="shared" si="20"/>
        <v>19.510000000000002</v>
      </c>
      <c r="N24" s="141">
        <f t="shared" si="20"/>
        <v>1588.16</v>
      </c>
      <c r="O24" s="141">
        <f t="shared" si="20"/>
        <v>86.59</v>
      </c>
      <c r="P24" s="141">
        <f t="shared" si="20"/>
        <v>0</v>
      </c>
      <c r="Q24" s="141">
        <f t="shared" si="20"/>
        <v>0.15</v>
      </c>
      <c r="R24" s="141">
        <f t="shared" si="20"/>
        <v>3.77</v>
      </c>
      <c r="S24" s="141">
        <f t="shared" si="20"/>
        <v>20.009999999999998</v>
      </c>
      <c r="T24" s="141">
        <f t="shared" si="20"/>
        <v>82.820000000000007</v>
      </c>
      <c r="U24" s="141">
        <f t="shared" si="10"/>
        <v>2773.73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4842.8159999999998</v>
      </c>
      <c r="D25" s="141">
        <f t="shared" ref="D25:T25" si="21">D24+D19+D15+D11</f>
        <v>1.1800000000000002</v>
      </c>
      <c r="E25" s="141">
        <f t="shared" si="21"/>
        <v>24.189999999999998</v>
      </c>
      <c r="F25" s="141">
        <f t="shared" si="21"/>
        <v>216.43</v>
      </c>
      <c r="G25" s="141">
        <f t="shared" si="21"/>
        <v>620.43799999999999</v>
      </c>
      <c r="H25" s="141">
        <f t="shared" si="21"/>
        <v>4627.5659999999998</v>
      </c>
      <c r="I25" s="141">
        <f t="shared" si="21"/>
        <v>6569.2340000000004</v>
      </c>
      <c r="J25" s="141">
        <f t="shared" si="21"/>
        <v>452.88400000000001</v>
      </c>
      <c r="K25" s="141">
        <f t="shared" si="21"/>
        <v>1317.934</v>
      </c>
      <c r="L25" s="141">
        <f t="shared" si="21"/>
        <v>0</v>
      </c>
      <c r="M25" s="141">
        <f t="shared" si="21"/>
        <v>19.510000000000002</v>
      </c>
      <c r="N25" s="141">
        <f t="shared" si="21"/>
        <v>7022.1180000000004</v>
      </c>
      <c r="O25" s="141">
        <f t="shared" si="21"/>
        <v>605.29200000000014</v>
      </c>
      <c r="P25" s="141">
        <f t="shared" si="21"/>
        <v>0.1</v>
      </c>
      <c r="Q25" s="141">
        <f t="shared" si="21"/>
        <v>6.3900000000000006</v>
      </c>
      <c r="R25" s="141">
        <f t="shared" si="21"/>
        <v>12.714</v>
      </c>
      <c r="S25" s="141">
        <f t="shared" si="21"/>
        <v>32.498999999999995</v>
      </c>
      <c r="T25" s="141">
        <f t="shared" si="21"/>
        <v>592.67800000000011</v>
      </c>
      <c r="U25" s="141">
        <f t="shared" si="10"/>
        <v>12242.362000000001</v>
      </c>
    </row>
    <row r="26" spans="1:21" ht="38.25" customHeight="1" x14ac:dyDescent="0.35">
      <c r="A26" s="171">
        <v>15</v>
      </c>
      <c r="B26" s="172" t="s">
        <v>96</v>
      </c>
      <c r="C26" s="139">
        <v>1550.1299999999999</v>
      </c>
      <c r="D26" s="139">
        <v>2.85</v>
      </c>
      <c r="E26" s="139">
        <v>102.45</v>
      </c>
      <c r="F26" s="139">
        <v>0</v>
      </c>
      <c r="G26" s="139">
        <v>0</v>
      </c>
      <c r="H26" s="139">
        <f t="shared" ref="H26:H27" si="22">C26+D26-F26</f>
        <v>1552.9799999999998</v>
      </c>
      <c r="I26" s="139">
        <v>66.17</v>
      </c>
      <c r="J26" s="139">
        <v>1.1600000000000001</v>
      </c>
      <c r="K26" s="139">
        <v>8.2799999999999994</v>
      </c>
      <c r="L26" s="139">
        <v>0</v>
      </c>
      <c r="M26" s="139">
        <v>0</v>
      </c>
      <c r="N26" s="139">
        <f t="shared" ref="N26:N27" si="23">I26+J26-L26</f>
        <v>67.33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f t="shared" ref="T26:T27" si="24">O26+P26-R26</f>
        <v>16.11</v>
      </c>
      <c r="U26" s="139">
        <f t="shared" ref="U26:U27" si="25">H26+N26+T26</f>
        <v>1636.4199999999996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5568.6850000000013</v>
      </c>
      <c r="D27" s="139">
        <v>8.02</v>
      </c>
      <c r="E27" s="139">
        <v>122.56500000000001</v>
      </c>
      <c r="F27" s="139">
        <v>0</v>
      </c>
      <c r="G27" s="139">
        <v>0</v>
      </c>
      <c r="H27" s="139">
        <f t="shared" si="22"/>
        <v>5576.7050000000017</v>
      </c>
      <c r="I27" s="139">
        <v>585.73799999999994</v>
      </c>
      <c r="J27" s="139">
        <v>8.4499999999999993</v>
      </c>
      <c r="K27" s="139">
        <v>38.19</v>
      </c>
      <c r="L27" s="139">
        <v>0</v>
      </c>
      <c r="M27" s="139">
        <v>0</v>
      </c>
      <c r="N27" s="139">
        <f t="shared" si="23"/>
        <v>594.18799999999999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f t="shared" si="24"/>
        <v>33.49</v>
      </c>
      <c r="U27" s="139">
        <f t="shared" si="25"/>
        <v>6204.3830000000016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7118.8150000000014</v>
      </c>
      <c r="D28" s="141">
        <f t="shared" ref="D28:T28" si="26">SUM(D26:D27)</f>
        <v>10.87</v>
      </c>
      <c r="E28" s="141">
        <f t="shared" si="26"/>
        <v>225.01500000000001</v>
      </c>
      <c r="F28" s="141">
        <f t="shared" si="26"/>
        <v>0</v>
      </c>
      <c r="G28" s="141">
        <f t="shared" si="26"/>
        <v>0</v>
      </c>
      <c r="H28" s="141">
        <f t="shared" si="26"/>
        <v>7129.6850000000013</v>
      </c>
      <c r="I28" s="141">
        <f t="shared" si="26"/>
        <v>651.9079999999999</v>
      </c>
      <c r="J28" s="141">
        <f t="shared" si="26"/>
        <v>9.61</v>
      </c>
      <c r="K28" s="141">
        <f t="shared" si="26"/>
        <v>46.47</v>
      </c>
      <c r="L28" s="141">
        <f t="shared" si="26"/>
        <v>0</v>
      </c>
      <c r="M28" s="141">
        <f t="shared" si="26"/>
        <v>0</v>
      </c>
      <c r="N28" s="141">
        <f t="shared" si="26"/>
        <v>661.51800000000003</v>
      </c>
      <c r="O28" s="141">
        <f t="shared" si="26"/>
        <v>49.6</v>
      </c>
      <c r="P28" s="141">
        <f t="shared" si="26"/>
        <v>0</v>
      </c>
      <c r="Q28" s="141">
        <f t="shared" si="26"/>
        <v>2.62</v>
      </c>
      <c r="R28" s="141">
        <f t="shared" si="26"/>
        <v>0</v>
      </c>
      <c r="S28" s="141">
        <f t="shared" si="26"/>
        <v>0</v>
      </c>
      <c r="T28" s="141">
        <f t="shared" si="26"/>
        <v>49.6</v>
      </c>
      <c r="U28" s="141">
        <f t="shared" si="10"/>
        <v>7840.8030000000017</v>
      </c>
    </row>
    <row r="29" spans="1:21" ht="38.25" customHeight="1" x14ac:dyDescent="0.35">
      <c r="A29" s="171">
        <v>17</v>
      </c>
      <c r="B29" s="172" t="s">
        <v>99</v>
      </c>
      <c r="C29" s="139">
        <v>4452.1580000000013</v>
      </c>
      <c r="D29" s="139">
        <v>2.31</v>
      </c>
      <c r="E29" s="139">
        <v>43.261000000000017</v>
      </c>
      <c r="F29" s="139">
        <v>0</v>
      </c>
      <c r="G29" s="139">
        <v>0</v>
      </c>
      <c r="H29" s="139">
        <f t="shared" ref="H29:H32" si="27">C29+D29-F29</f>
        <v>4454.4680000000017</v>
      </c>
      <c r="I29" s="139">
        <v>143.92000000000002</v>
      </c>
      <c r="J29" s="139">
        <v>7.8900000000000006</v>
      </c>
      <c r="K29" s="139">
        <v>55.150000000000006</v>
      </c>
      <c r="L29" s="139">
        <v>0</v>
      </c>
      <c r="M29" s="139">
        <v>0</v>
      </c>
      <c r="N29" s="139">
        <f t="shared" ref="N29:N32" si="28">I29+J29-L29</f>
        <v>151.81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f t="shared" ref="T29:T32" si="29">O29+P29-R29</f>
        <v>57.720000000000006</v>
      </c>
      <c r="U29" s="139">
        <f t="shared" ref="U29:U32" si="30">H29+N29+T29</f>
        <v>4663.9980000000023</v>
      </c>
    </row>
    <row r="30" spans="1:21" ht="38.25" customHeight="1" x14ac:dyDescent="0.35">
      <c r="A30" s="171">
        <v>18</v>
      </c>
      <c r="B30" s="172" t="s">
        <v>100</v>
      </c>
      <c r="C30" s="139">
        <v>3567.74</v>
      </c>
      <c r="D30" s="139">
        <v>7.63</v>
      </c>
      <c r="E30" s="139">
        <v>116.79899999999999</v>
      </c>
      <c r="F30" s="139">
        <v>0</v>
      </c>
      <c r="G30" s="139">
        <v>0</v>
      </c>
      <c r="H30" s="139">
        <f t="shared" si="27"/>
        <v>3575.37</v>
      </c>
      <c r="I30" s="139">
        <v>36.697000000000003</v>
      </c>
      <c r="J30" s="139">
        <v>5</v>
      </c>
      <c r="K30" s="139">
        <v>20.2</v>
      </c>
      <c r="L30" s="139">
        <v>0</v>
      </c>
      <c r="M30" s="139">
        <v>0</v>
      </c>
      <c r="N30" s="139">
        <f t="shared" si="28"/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f t="shared" si="29"/>
        <v>23.25</v>
      </c>
      <c r="U30" s="139">
        <f t="shared" si="30"/>
        <v>3640.317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4589.4290000000001</v>
      </c>
      <c r="D31" s="139">
        <v>0.56999999999999995</v>
      </c>
      <c r="E31" s="139">
        <v>113.09799999999998</v>
      </c>
      <c r="F31" s="139">
        <v>0</v>
      </c>
      <c r="G31" s="139">
        <v>0</v>
      </c>
      <c r="H31" s="139">
        <f t="shared" si="27"/>
        <v>4589.9989999999998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f t="shared" si="28"/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f t="shared" si="29"/>
        <v>14.850000000000001</v>
      </c>
      <c r="U31" s="139">
        <f t="shared" si="30"/>
        <v>4691.5590000000002</v>
      </c>
    </row>
    <row r="32" spans="1:21" ht="38.25" customHeight="1" x14ac:dyDescent="0.35">
      <c r="A32" s="171">
        <v>20</v>
      </c>
      <c r="B32" s="172" t="s">
        <v>102</v>
      </c>
      <c r="C32" s="139">
        <v>2333.1557999999995</v>
      </c>
      <c r="D32" s="139">
        <v>9.6999999999999993</v>
      </c>
      <c r="E32" s="139">
        <v>47.02000000000001</v>
      </c>
      <c r="F32" s="139">
        <v>0</v>
      </c>
      <c r="G32" s="139">
        <v>0</v>
      </c>
      <c r="H32" s="139">
        <f t="shared" si="27"/>
        <v>2342.8557999999994</v>
      </c>
      <c r="I32" s="139">
        <v>380.57599999999996</v>
      </c>
      <c r="J32" s="139">
        <v>11.26</v>
      </c>
      <c r="K32" s="139">
        <v>48.974999999999994</v>
      </c>
      <c r="L32" s="139">
        <v>0</v>
      </c>
      <c r="M32" s="139">
        <v>0</v>
      </c>
      <c r="N32" s="139">
        <f t="shared" si="28"/>
        <v>391.83599999999996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f t="shared" si="29"/>
        <v>67.551999999999992</v>
      </c>
      <c r="U32" s="139">
        <f t="shared" si="30"/>
        <v>2802.2437999999993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14942.482800000002</v>
      </c>
      <c r="D33" s="141">
        <f t="shared" ref="D33:T33" si="31">SUM(D29:D32)</f>
        <v>20.21</v>
      </c>
      <c r="E33" s="141">
        <f t="shared" si="31"/>
        <v>320.178</v>
      </c>
      <c r="F33" s="141">
        <f t="shared" si="31"/>
        <v>0</v>
      </c>
      <c r="G33" s="141">
        <f t="shared" si="31"/>
        <v>0</v>
      </c>
      <c r="H33" s="141">
        <f t="shared" si="31"/>
        <v>14962.692800000001</v>
      </c>
      <c r="I33" s="141">
        <f t="shared" si="31"/>
        <v>647.90300000000002</v>
      </c>
      <c r="J33" s="141">
        <f t="shared" si="31"/>
        <v>24.15</v>
      </c>
      <c r="K33" s="141">
        <f t="shared" si="31"/>
        <v>124.605</v>
      </c>
      <c r="L33" s="141">
        <f t="shared" si="31"/>
        <v>0</v>
      </c>
      <c r="M33" s="141">
        <f t="shared" si="31"/>
        <v>0</v>
      </c>
      <c r="N33" s="141">
        <f t="shared" si="31"/>
        <v>672.053</v>
      </c>
      <c r="O33" s="141">
        <f t="shared" si="31"/>
        <v>163.37199999999999</v>
      </c>
      <c r="P33" s="141">
        <f t="shared" si="31"/>
        <v>0</v>
      </c>
      <c r="Q33" s="141">
        <f t="shared" si="31"/>
        <v>7.0000000000000001E-3</v>
      </c>
      <c r="R33" s="141">
        <f t="shared" si="31"/>
        <v>0</v>
      </c>
      <c r="S33" s="141">
        <f t="shared" si="31"/>
        <v>0</v>
      </c>
      <c r="T33" s="141">
        <f t="shared" si="31"/>
        <v>163.37199999999999</v>
      </c>
      <c r="U33" s="141">
        <f t="shared" si="10"/>
        <v>15798.1178</v>
      </c>
    </row>
    <row r="34" spans="1:21" ht="38.25" customHeight="1" x14ac:dyDescent="0.35">
      <c r="A34" s="171">
        <v>21</v>
      </c>
      <c r="B34" s="172" t="s">
        <v>103</v>
      </c>
      <c r="C34" s="139">
        <v>4429.59</v>
      </c>
      <c r="D34" s="139">
        <v>9.51</v>
      </c>
      <c r="E34" s="139">
        <v>66.81</v>
      </c>
      <c r="F34" s="139">
        <v>0</v>
      </c>
      <c r="G34" s="139">
        <v>0</v>
      </c>
      <c r="H34" s="139">
        <f t="shared" ref="H34:H37" si="32">C34+D34-F34</f>
        <v>4439.1000000000004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f t="shared" ref="N34:N37" si="33">I34+J34-L34</f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f t="shared" ref="T34:T37" si="34">O34+P34-R34</f>
        <v>0</v>
      </c>
      <c r="U34" s="139">
        <f t="shared" ref="U34:U37" si="35">H34+N34+T34</f>
        <v>4439.1000000000004</v>
      </c>
    </row>
    <row r="35" spans="1:21" ht="38.25" customHeight="1" x14ac:dyDescent="0.35">
      <c r="A35" s="171">
        <v>22</v>
      </c>
      <c r="B35" s="172" t="s">
        <v>104</v>
      </c>
      <c r="C35" s="139">
        <v>6127.0099999999975</v>
      </c>
      <c r="D35" s="139">
        <v>82.57</v>
      </c>
      <c r="E35" s="139">
        <v>322.96000000000004</v>
      </c>
      <c r="F35" s="139">
        <v>0</v>
      </c>
      <c r="G35" s="139">
        <v>0</v>
      </c>
      <c r="H35" s="139">
        <f t="shared" si="32"/>
        <v>6209.5799999999972</v>
      </c>
      <c r="I35" s="139">
        <v>6.92</v>
      </c>
      <c r="J35" s="139">
        <v>0</v>
      </c>
      <c r="K35" s="139">
        <v>2.92</v>
      </c>
      <c r="L35" s="139">
        <v>0</v>
      </c>
      <c r="M35" s="139">
        <v>0</v>
      </c>
      <c r="N35" s="139">
        <f t="shared" si="33"/>
        <v>6.92</v>
      </c>
      <c r="O35" s="139">
        <v>58.420000000000009</v>
      </c>
      <c r="P35" s="139">
        <v>0</v>
      </c>
      <c r="Q35" s="139">
        <v>13.89</v>
      </c>
      <c r="R35" s="139">
        <v>0</v>
      </c>
      <c r="S35" s="139">
        <v>0</v>
      </c>
      <c r="T35" s="139">
        <f t="shared" si="34"/>
        <v>58.420000000000009</v>
      </c>
      <c r="U35" s="139">
        <f t="shared" si="35"/>
        <v>6274.9199999999973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3426.0099999999998</v>
      </c>
      <c r="D36" s="139">
        <v>25.09</v>
      </c>
      <c r="E36" s="139">
        <v>121.86</v>
      </c>
      <c r="F36" s="139">
        <v>0</v>
      </c>
      <c r="G36" s="139">
        <v>0</v>
      </c>
      <c r="H36" s="139">
        <f t="shared" si="32"/>
        <v>3451.1</v>
      </c>
      <c r="I36" s="139">
        <v>29.680000000000039</v>
      </c>
      <c r="J36" s="139">
        <v>0</v>
      </c>
      <c r="K36" s="139">
        <v>4.63</v>
      </c>
      <c r="L36" s="139">
        <v>0</v>
      </c>
      <c r="M36" s="139">
        <v>0</v>
      </c>
      <c r="N36" s="139">
        <f t="shared" si="33"/>
        <v>29.680000000000039</v>
      </c>
      <c r="O36" s="139">
        <v>12.459999999999999</v>
      </c>
      <c r="P36" s="139">
        <v>4.63</v>
      </c>
      <c r="Q36" s="139">
        <v>14.89</v>
      </c>
      <c r="R36" s="139">
        <v>0</v>
      </c>
      <c r="S36" s="139">
        <v>0</v>
      </c>
      <c r="T36" s="139">
        <f t="shared" si="34"/>
        <v>17.09</v>
      </c>
      <c r="U36" s="139">
        <f t="shared" si="35"/>
        <v>3497.87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4785.1599999999971</v>
      </c>
      <c r="D37" s="139">
        <v>2.96</v>
      </c>
      <c r="E37" s="139">
        <v>86.679999999999978</v>
      </c>
      <c r="F37" s="139">
        <v>0</v>
      </c>
      <c r="G37" s="139">
        <v>0</v>
      </c>
      <c r="H37" s="139">
        <f t="shared" si="32"/>
        <v>4788.1199999999972</v>
      </c>
      <c r="I37" s="139">
        <v>13.490000000000002</v>
      </c>
      <c r="J37" s="139">
        <v>0</v>
      </c>
      <c r="K37" s="139">
        <v>13.49</v>
      </c>
      <c r="L37" s="139">
        <v>0</v>
      </c>
      <c r="M37" s="139">
        <v>0</v>
      </c>
      <c r="N37" s="139">
        <f t="shared" si="33"/>
        <v>13.490000000000002</v>
      </c>
      <c r="O37" s="139">
        <v>3.1</v>
      </c>
      <c r="P37" s="139">
        <v>3.42</v>
      </c>
      <c r="Q37" s="139">
        <v>5.48</v>
      </c>
      <c r="R37" s="139">
        <v>0</v>
      </c>
      <c r="S37" s="139">
        <v>0</v>
      </c>
      <c r="T37" s="139">
        <f t="shared" si="34"/>
        <v>6.52</v>
      </c>
      <c r="U37" s="139">
        <f t="shared" si="35"/>
        <v>4808.1299999999974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18767.769999999997</v>
      </c>
      <c r="D38" s="141">
        <f t="shared" ref="D38:T38" si="36">SUM(D34:D37)</f>
        <v>120.13</v>
      </c>
      <c r="E38" s="141">
        <f t="shared" si="36"/>
        <v>598.31000000000006</v>
      </c>
      <c r="F38" s="141">
        <f t="shared" si="36"/>
        <v>0</v>
      </c>
      <c r="G38" s="141">
        <f t="shared" si="36"/>
        <v>0</v>
      </c>
      <c r="H38" s="141">
        <f t="shared" si="36"/>
        <v>18887.899999999994</v>
      </c>
      <c r="I38" s="141">
        <f t="shared" si="36"/>
        <v>50.090000000000039</v>
      </c>
      <c r="J38" s="141">
        <f t="shared" si="36"/>
        <v>0</v>
      </c>
      <c r="K38" s="141">
        <f t="shared" si="36"/>
        <v>21.04</v>
      </c>
      <c r="L38" s="141">
        <f t="shared" si="36"/>
        <v>0</v>
      </c>
      <c r="M38" s="141">
        <f t="shared" si="36"/>
        <v>0</v>
      </c>
      <c r="N38" s="141">
        <f t="shared" si="36"/>
        <v>50.090000000000039</v>
      </c>
      <c r="O38" s="141">
        <f t="shared" si="36"/>
        <v>73.98</v>
      </c>
      <c r="P38" s="141">
        <f t="shared" si="36"/>
        <v>8.0500000000000007</v>
      </c>
      <c r="Q38" s="141">
        <f t="shared" si="36"/>
        <v>34.260000000000005</v>
      </c>
      <c r="R38" s="141">
        <f t="shared" si="36"/>
        <v>0</v>
      </c>
      <c r="S38" s="141">
        <f t="shared" si="36"/>
        <v>0</v>
      </c>
      <c r="T38" s="141">
        <f t="shared" si="36"/>
        <v>82.03</v>
      </c>
      <c r="U38" s="141">
        <f t="shared" si="10"/>
        <v>19020.019999999993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40829.067800000004</v>
      </c>
      <c r="D39" s="141">
        <f t="shared" ref="D39:T39" si="37">D38+D33+D28</f>
        <v>151.21</v>
      </c>
      <c r="E39" s="141">
        <f t="shared" si="37"/>
        <v>1143.5030000000002</v>
      </c>
      <c r="F39" s="141">
        <f t="shared" si="37"/>
        <v>0</v>
      </c>
      <c r="G39" s="141">
        <f t="shared" si="37"/>
        <v>0</v>
      </c>
      <c r="H39" s="141">
        <f t="shared" si="37"/>
        <v>40980.277799999996</v>
      </c>
      <c r="I39" s="141">
        <f t="shared" si="37"/>
        <v>1349.9009999999998</v>
      </c>
      <c r="J39" s="141">
        <f t="shared" si="37"/>
        <v>33.76</v>
      </c>
      <c r="K39" s="141">
        <f t="shared" si="37"/>
        <v>192.11500000000001</v>
      </c>
      <c r="L39" s="141">
        <f t="shared" si="37"/>
        <v>0</v>
      </c>
      <c r="M39" s="141">
        <f t="shared" si="37"/>
        <v>0</v>
      </c>
      <c r="N39" s="141">
        <f t="shared" si="37"/>
        <v>1383.6610000000001</v>
      </c>
      <c r="O39" s="141">
        <f t="shared" si="37"/>
        <v>286.952</v>
      </c>
      <c r="P39" s="141">
        <f t="shared" si="37"/>
        <v>8.0500000000000007</v>
      </c>
      <c r="Q39" s="141">
        <f t="shared" si="37"/>
        <v>36.887</v>
      </c>
      <c r="R39" s="141">
        <f t="shared" si="37"/>
        <v>0</v>
      </c>
      <c r="S39" s="141">
        <f t="shared" si="37"/>
        <v>0</v>
      </c>
      <c r="T39" s="141">
        <f t="shared" si="37"/>
        <v>295.00200000000001</v>
      </c>
      <c r="U39" s="141">
        <f t="shared" si="10"/>
        <v>42658.940799999997</v>
      </c>
    </row>
    <row r="40" spans="1:21" ht="38.25" customHeight="1" x14ac:dyDescent="0.35">
      <c r="A40" s="171">
        <v>25</v>
      </c>
      <c r="B40" s="172" t="s">
        <v>109</v>
      </c>
      <c r="C40" s="139">
        <v>11271.444</v>
      </c>
      <c r="D40" s="139">
        <v>119</v>
      </c>
      <c r="E40" s="139">
        <v>395.584</v>
      </c>
      <c r="F40" s="139">
        <v>0</v>
      </c>
      <c r="G40" s="139">
        <v>0</v>
      </c>
      <c r="H40" s="139">
        <f t="shared" ref="H40:H43" si="38">C40+D40-F40</f>
        <v>11390.444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f t="shared" ref="N40:N43" si="39">I40+J40-L40</f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f t="shared" ref="T40:T43" si="40">O40+P40-R40</f>
        <v>0</v>
      </c>
      <c r="U40" s="139">
        <f t="shared" ref="U40:U43" si="41">H40+N40+T40</f>
        <v>11390.444</v>
      </c>
    </row>
    <row r="41" spans="1:21" ht="38.25" customHeight="1" x14ac:dyDescent="0.35">
      <c r="A41" s="171">
        <v>26</v>
      </c>
      <c r="B41" s="172" t="s">
        <v>110</v>
      </c>
      <c r="C41" s="139">
        <v>7452.5569999999952</v>
      </c>
      <c r="D41" s="139">
        <v>45.48</v>
      </c>
      <c r="E41" s="139">
        <v>426.351</v>
      </c>
      <c r="F41" s="139">
        <v>0</v>
      </c>
      <c r="G41" s="139">
        <v>0</v>
      </c>
      <c r="H41" s="139">
        <f t="shared" si="38"/>
        <v>7498.0369999999948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f t="shared" si="39"/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f t="shared" si="40"/>
        <v>0</v>
      </c>
      <c r="U41" s="139">
        <f t="shared" si="41"/>
        <v>7498.0369999999948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13768.408999999996</v>
      </c>
      <c r="D42" s="139">
        <v>37.03</v>
      </c>
      <c r="E42" s="139">
        <v>291.32299999999998</v>
      </c>
      <c r="F42" s="139">
        <v>0</v>
      </c>
      <c r="G42" s="139">
        <v>0</v>
      </c>
      <c r="H42" s="139">
        <f t="shared" si="38"/>
        <v>13805.438999999997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f t="shared" si="39"/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f t="shared" si="40"/>
        <v>39.019999999999996</v>
      </c>
      <c r="U42" s="139">
        <f t="shared" si="41"/>
        <v>13844.458999999997</v>
      </c>
    </row>
    <row r="43" spans="1:21" ht="38.25" customHeight="1" x14ac:dyDescent="0.35">
      <c r="A43" s="171">
        <v>28</v>
      </c>
      <c r="B43" s="172" t="s">
        <v>112</v>
      </c>
      <c r="C43" s="139">
        <v>3962.5800000000013</v>
      </c>
      <c r="D43" s="139">
        <v>4.9000000000000004</v>
      </c>
      <c r="E43" s="139">
        <v>101.44199999999999</v>
      </c>
      <c r="F43" s="139">
        <v>0</v>
      </c>
      <c r="G43" s="139">
        <v>0</v>
      </c>
      <c r="H43" s="139">
        <f t="shared" si="38"/>
        <v>3967.4800000000014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f t="shared" si="39"/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f t="shared" si="40"/>
        <v>0</v>
      </c>
      <c r="U43" s="139">
        <f t="shared" si="41"/>
        <v>3967.4800000000014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36454.989999999991</v>
      </c>
      <c r="D44" s="141">
        <f t="shared" ref="D44:T44" si="42">SUM(D40:D43)</f>
        <v>206.41</v>
      </c>
      <c r="E44" s="141">
        <f t="shared" si="42"/>
        <v>1214.6999999999998</v>
      </c>
      <c r="F44" s="141">
        <f t="shared" si="42"/>
        <v>0</v>
      </c>
      <c r="G44" s="141">
        <f t="shared" si="42"/>
        <v>0</v>
      </c>
      <c r="H44" s="141">
        <f t="shared" si="42"/>
        <v>36661.399999999994</v>
      </c>
      <c r="I44" s="141">
        <f t="shared" si="42"/>
        <v>0</v>
      </c>
      <c r="J44" s="141">
        <f t="shared" si="42"/>
        <v>0</v>
      </c>
      <c r="K44" s="141">
        <f t="shared" si="42"/>
        <v>0</v>
      </c>
      <c r="L44" s="141">
        <f t="shared" si="42"/>
        <v>0</v>
      </c>
      <c r="M44" s="141">
        <f t="shared" si="42"/>
        <v>0</v>
      </c>
      <c r="N44" s="141">
        <f t="shared" si="42"/>
        <v>0</v>
      </c>
      <c r="O44" s="141">
        <f t="shared" si="42"/>
        <v>39.019999999999996</v>
      </c>
      <c r="P44" s="141">
        <f t="shared" si="42"/>
        <v>0</v>
      </c>
      <c r="Q44" s="141">
        <f t="shared" si="42"/>
        <v>5.67</v>
      </c>
      <c r="R44" s="141">
        <f t="shared" si="42"/>
        <v>0</v>
      </c>
      <c r="S44" s="141">
        <f t="shared" si="42"/>
        <v>0</v>
      </c>
      <c r="T44" s="141">
        <f t="shared" si="42"/>
        <v>39.019999999999996</v>
      </c>
      <c r="U44" s="141">
        <f t="shared" si="10"/>
        <v>36700.419999999991</v>
      </c>
    </row>
    <row r="45" spans="1:21" ht="38.25" customHeight="1" x14ac:dyDescent="0.35">
      <c r="A45" s="171">
        <v>29</v>
      </c>
      <c r="B45" s="172" t="s">
        <v>113</v>
      </c>
      <c r="C45" s="139">
        <v>8377.272100000002</v>
      </c>
      <c r="D45" s="139">
        <v>46.05</v>
      </c>
      <c r="E45" s="139">
        <v>341.34000000000003</v>
      </c>
      <c r="F45" s="139">
        <v>0</v>
      </c>
      <c r="G45" s="139">
        <v>6.46</v>
      </c>
      <c r="H45" s="139">
        <f t="shared" ref="H45:H48" si="43">C45+D45-F45</f>
        <v>8423.3221000000012</v>
      </c>
      <c r="I45" s="139">
        <v>14.04</v>
      </c>
      <c r="J45" s="139">
        <v>2.7199999999999998</v>
      </c>
      <c r="K45" s="139">
        <v>11.18</v>
      </c>
      <c r="L45" s="139">
        <v>0</v>
      </c>
      <c r="M45" s="139">
        <v>0</v>
      </c>
      <c r="N45" s="139">
        <f t="shared" ref="N45:N48" si="44">I45+J45-L45</f>
        <v>16.759999999999998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f t="shared" ref="T45:T48" si="45">O45+P45-R45</f>
        <v>14.75</v>
      </c>
      <c r="U45" s="139">
        <f t="shared" ref="U45:U48" si="46">H45+N45+T45</f>
        <v>8454.8321000000014</v>
      </c>
    </row>
    <row r="46" spans="1:21" ht="38.25" customHeight="1" x14ac:dyDescent="0.35">
      <c r="A46" s="171">
        <v>30</v>
      </c>
      <c r="B46" s="172" t="s">
        <v>114</v>
      </c>
      <c r="C46" s="139">
        <v>7702.3550000000014</v>
      </c>
      <c r="D46" s="139">
        <v>36.14</v>
      </c>
      <c r="E46" s="139">
        <v>240.57</v>
      </c>
      <c r="F46" s="139">
        <v>0</v>
      </c>
      <c r="G46" s="139">
        <v>0</v>
      </c>
      <c r="H46" s="139">
        <f t="shared" si="43"/>
        <v>7738.4950000000017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f t="shared" si="44"/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f t="shared" si="45"/>
        <v>0</v>
      </c>
      <c r="U46" s="139">
        <f t="shared" si="46"/>
        <v>7738.4950000000017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8741.4000000000015</v>
      </c>
      <c r="D47" s="139">
        <v>43.24</v>
      </c>
      <c r="E47" s="139">
        <v>365.40999999999997</v>
      </c>
      <c r="F47" s="139">
        <v>0</v>
      </c>
      <c r="G47" s="139">
        <v>0</v>
      </c>
      <c r="H47" s="139">
        <f t="shared" si="43"/>
        <v>8784.6400000000012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f t="shared" si="44"/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f t="shared" si="45"/>
        <v>0.03</v>
      </c>
      <c r="U47" s="139">
        <f t="shared" si="46"/>
        <v>8787.8000000000011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8163.7789999999995</v>
      </c>
      <c r="D48" s="139">
        <v>33.01</v>
      </c>
      <c r="E48" s="139">
        <v>576.35899999999992</v>
      </c>
      <c r="F48" s="139">
        <v>0</v>
      </c>
      <c r="G48" s="139">
        <v>0</v>
      </c>
      <c r="H48" s="139">
        <f t="shared" si="43"/>
        <v>8196.7889999999989</v>
      </c>
      <c r="I48" s="139">
        <v>3.8949999999999996</v>
      </c>
      <c r="J48" s="139">
        <v>1.1299999999999999</v>
      </c>
      <c r="K48" s="139">
        <v>4.5199999999999996</v>
      </c>
      <c r="L48" s="139">
        <v>0</v>
      </c>
      <c r="M48" s="139">
        <v>0</v>
      </c>
      <c r="N48" s="139">
        <f t="shared" si="44"/>
        <v>5.0249999999999995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f t="shared" si="45"/>
        <v>0</v>
      </c>
      <c r="U48" s="139">
        <f t="shared" si="46"/>
        <v>8201.8139999999985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32984.806100000009</v>
      </c>
      <c r="D49" s="141">
        <f t="shared" ref="D49:T49" si="47">SUM(D45:D48)</f>
        <v>158.44</v>
      </c>
      <c r="E49" s="141">
        <f t="shared" si="47"/>
        <v>1523.6790000000001</v>
      </c>
      <c r="F49" s="141">
        <f t="shared" si="47"/>
        <v>0</v>
      </c>
      <c r="G49" s="141">
        <f t="shared" si="47"/>
        <v>6.46</v>
      </c>
      <c r="H49" s="141">
        <f t="shared" si="47"/>
        <v>33143.246100000004</v>
      </c>
      <c r="I49" s="141">
        <f t="shared" si="47"/>
        <v>21.064999999999998</v>
      </c>
      <c r="J49" s="141">
        <f t="shared" si="47"/>
        <v>3.8499999999999996</v>
      </c>
      <c r="K49" s="141">
        <f t="shared" si="47"/>
        <v>15.7</v>
      </c>
      <c r="L49" s="141">
        <f t="shared" si="47"/>
        <v>0</v>
      </c>
      <c r="M49" s="141">
        <f t="shared" si="47"/>
        <v>0</v>
      </c>
      <c r="N49" s="141">
        <f t="shared" si="47"/>
        <v>24.914999999999996</v>
      </c>
      <c r="O49" s="141">
        <f t="shared" si="47"/>
        <v>14.78</v>
      </c>
      <c r="P49" s="141">
        <f t="shared" si="47"/>
        <v>0</v>
      </c>
      <c r="Q49" s="141">
        <f t="shared" si="47"/>
        <v>0.32</v>
      </c>
      <c r="R49" s="141">
        <f t="shared" si="47"/>
        <v>0</v>
      </c>
      <c r="S49" s="141">
        <f t="shared" si="47"/>
        <v>0</v>
      </c>
      <c r="T49" s="141">
        <f t="shared" si="47"/>
        <v>14.78</v>
      </c>
      <c r="U49" s="141">
        <f t="shared" si="10"/>
        <v>33182.941100000004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69439.796100000007</v>
      </c>
      <c r="D50" s="141">
        <f t="shared" ref="D50:U50" si="48">D49+D44</f>
        <v>364.85</v>
      </c>
      <c r="E50" s="141">
        <f t="shared" si="48"/>
        <v>2738.3789999999999</v>
      </c>
      <c r="F50" s="141">
        <f t="shared" si="48"/>
        <v>0</v>
      </c>
      <c r="G50" s="141">
        <f t="shared" si="48"/>
        <v>6.46</v>
      </c>
      <c r="H50" s="141">
        <f t="shared" si="48"/>
        <v>69804.646099999998</v>
      </c>
      <c r="I50" s="141">
        <f t="shared" si="48"/>
        <v>21.064999999999998</v>
      </c>
      <c r="J50" s="141">
        <f t="shared" si="48"/>
        <v>3.8499999999999996</v>
      </c>
      <c r="K50" s="141">
        <f t="shared" si="48"/>
        <v>15.7</v>
      </c>
      <c r="L50" s="141">
        <f t="shared" si="48"/>
        <v>0</v>
      </c>
      <c r="M50" s="141">
        <f t="shared" si="48"/>
        <v>0</v>
      </c>
      <c r="N50" s="141">
        <f t="shared" si="48"/>
        <v>24.914999999999996</v>
      </c>
      <c r="O50" s="141">
        <f t="shared" si="48"/>
        <v>53.8</v>
      </c>
      <c r="P50" s="141">
        <f t="shared" si="48"/>
        <v>0</v>
      </c>
      <c r="Q50" s="141">
        <f t="shared" si="48"/>
        <v>5.99</v>
      </c>
      <c r="R50" s="141">
        <f t="shared" si="48"/>
        <v>0</v>
      </c>
      <c r="S50" s="141">
        <f t="shared" si="48"/>
        <v>0</v>
      </c>
      <c r="T50" s="141">
        <f t="shared" si="48"/>
        <v>53.8</v>
      </c>
      <c r="U50" s="141">
        <f t="shared" si="48"/>
        <v>69883.361099999995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115111.67989999999</v>
      </c>
      <c r="D51" s="141">
        <f t="shared" ref="D51:U51" si="49">D11+D15+D19+D24+D28+D33+D38+D44+D49</f>
        <v>517.24</v>
      </c>
      <c r="E51" s="141">
        <f t="shared" si="49"/>
        <v>3906.0720000000001</v>
      </c>
      <c r="F51" s="141">
        <f t="shared" si="49"/>
        <v>216.43</v>
      </c>
      <c r="G51" s="141">
        <f t="shared" si="49"/>
        <v>626.89799999999991</v>
      </c>
      <c r="H51" s="141">
        <f t="shared" si="49"/>
        <v>115412.4899</v>
      </c>
      <c r="I51" s="141">
        <f t="shared" si="49"/>
        <v>7940.2</v>
      </c>
      <c r="J51" s="141">
        <f t="shared" si="49"/>
        <v>490.49400000000003</v>
      </c>
      <c r="K51" s="141">
        <f t="shared" si="49"/>
        <v>1525.749</v>
      </c>
      <c r="L51" s="141">
        <f t="shared" si="49"/>
        <v>0</v>
      </c>
      <c r="M51" s="141">
        <f t="shared" si="49"/>
        <v>19.510000000000002</v>
      </c>
      <c r="N51" s="141">
        <f t="shared" si="49"/>
        <v>8430.6940000000013</v>
      </c>
      <c r="O51" s="141">
        <f t="shared" si="49"/>
        <v>946.04399999999998</v>
      </c>
      <c r="P51" s="141">
        <f t="shared" si="49"/>
        <v>8.15</v>
      </c>
      <c r="Q51" s="141">
        <f t="shared" si="49"/>
        <v>49.26700000000001</v>
      </c>
      <c r="R51" s="141">
        <f t="shared" si="49"/>
        <v>12.714</v>
      </c>
      <c r="S51" s="141">
        <f t="shared" si="49"/>
        <v>32.498999999999995</v>
      </c>
      <c r="T51" s="141">
        <f t="shared" si="49"/>
        <v>941.48</v>
      </c>
      <c r="U51" s="141">
        <f t="shared" si="49"/>
        <v>124784.66389999999</v>
      </c>
    </row>
    <row r="52" spans="1:21" s="111" customFormat="1" ht="24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1" customFormat="1" ht="19.5" customHeight="1" x14ac:dyDescent="0.4">
      <c r="A53" s="115"/>
      <c r="B53" s="115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</row>
    <row r="54" spans="1:21" s="115" customFormat="1" ht="24.75" hidden="1" customHeight="1" x14ac:dyDescent="0.4">
      <c r="B54" s="222"/>
      <c r="C54" s="250" t="s">
        <v>54</v>
      </c>
      <c r="D54" s="250"/>
      <c r="E54" s="250"/>
      <c r="F54" s="250"/>
      <c r="G54" s="250"/>
      <c r="H54" s="118"/>
      <c r="I54" s="222"/>
      <c r="J54" s="222">
        <f>D51+J51+P51-F51-L51-R51</f>
        <v>786.7399999999999</v>
      </c>
      <c r="K54" s="222"/>
      <c r="L54" s="222"/>
      <c r="M54" s="222"/>
      <c r="N54" s="222"/>
      <c r="R54" s="222"/>
      <c r="U54" s="222"/>
    </row>
    <row r="55" spans="1:21" s="115" customFormat="1" ht="30" hidden="1" customHeight="1" x14ac:dyDescent="0.35">
      <c r="B55" s="222"/>
      <c r="C55" s="250" t="s">
        <v>55</v>
      </c>
      <c r="D55" s="250"/>
      <c r="E55" s="250"/>
      <c r="F55" s="250"/>
      <c r="G55" s="250"/>
      <c r="H55" s="119"/>
      <c r="I55" s="222"/>
      <c r="J55" s="222">
        <f>E51+K51+Q51-G51-M51-S51</f>
        <v>4802.1809999999996</v>
      </c>
      <c r="K55" s="222"/>
      <c r="L55" s="222"/>
      <c r="M55" s="222"/>
      <c r="N55" s="222"/>
      <c r="R55" s="222"/>
      <c r="T55" s="222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22">
        <f>H51+N51+T51</f>
        <v>124784.6639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2"/>
      <c r="E58" s="222"/>
      <c r="F58" s="222"/>
      <c r="G58" s="222"/>
      <c r="H58" s="119"/>
      <c r="I58" s="121"/>
      <c r="J58" s="222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25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24"/>
      <c r="L60" s="157"/>
      <c r="M60" s="154"/>
      <c r="N60" s="153"/>
      <c r="O60" s="154"/>
      <c r="P60" s="225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J12" sqref="J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26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f>D7</f>
        <v>0</v>
      </c>
      <c r="F7" s="139">
        <v>0</v>
      </c>
      <c r="G7" s="139">
        <f>F7</f>
        <v>0</v>
      </c>
      <c r="H7" s="139">
        <f>C7+D7-F7</f>
        <v>90.039999999999978</v>
      </c>
      <c r="I7" s="139">
        <v>584.21699999999987</v>
      </c>
      <c r="J7" s="139">
        <v>0.875</v>
      </c>
      <c r="K7" s="139">
        <f>J7</f>
        <v>0.875</v>
      </c>
      <c r="L7" s="139">
        <v>0</v>
      </c>
      <c r="M7" s="139">
        <f>L7</f>
        <v>0</v>
      </c>
      <c r="N7" s="139">
        <f>I7+J7-L7</f>
        <v>585.09199999999987</v>
      </c>
      <c r="O7" s="139">
        <v>9.4460000000000068</v>
      </c>
      <c r="P7" s="139">
        <v>0</v>
      </c>
      <c r="Q7" s="139">
        <f>P7</f>
        <v>0</v>
      </c>
      <c r="R7" s="139">
        <v>1.01</v>
      </c>
      <c r="S7" s="139">
        <f>R7</f>
        <v>1.01</v>
      </c>
      <c r="T7" s="139">
        <f>O7+P7-R7</f>
        <v>8.436000000000007</v>
      </c>
      <c r="U7" s="139">
        <f>H7+N7+T7</f>
        <v>683.56799999999987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f t="shared" ref="E8:E10" si="0">D8</f>
        <v>0</v>
      </c>
      <c r="F8" s="139">
        <v>0</v>
      </c>
      <c r="G8" s="139">
        <f t="shared" ref="G8:G10" si="1">F8</f>
        <v>0</v>
      </c>
      <c r="H8" s="139">
        <f t="shared" ref="H8:H10" si="2">C8+D8-F8</f>
        <v>265.39</v>
      </c>
      <c r="I8" s="139">
        <v>311.97999999999996</v>
      </c>
      <c r="J8" s="139">
        <v>1.175</v>
      </c>
      <c r="K8" s="139">
        <f t="shared" ref="K8:K10" si="3">J8</f>
        <v>1.175</v>
      </c>
      <c r="L8" s="139">
        <v>0</v>
      </c>
      <c r="M8" s="139">
        <f t="shared" ref="M8:M10" si="4">L8</f>
        <v>0</v>
      </c>
      <c r="N8" s="139">
        <f t="shared" ref="N8:N10" si="5">I8+J8-L8</f>
        <v>313.15499999999997</v>
      </c>
      <c r="O8" s="139">
        <v>66.290000000000006</v>
      </c>
      <c r="P8" s="139">
        <v>0</v>
      </c>
      <c r="Q8" s="139">
        <f t="shared" ref="Q8:Q10" si="6">P8</f>
        <v>0</v>
      </c>
      <c r="R8" s="139">
        <v>0</v>
      </c>
      <c r="S8" s="139">
        <f t="shared" ref="S8:S10" si="7">R8</f>
        <v>0</v>
      </c>
      <c r="T8" s="139">
        <f t="shared" ref="T8:T10" si="8">O8+P8-R8</f>
        <v>66.290000000000006</v>
      </c>
      <c r="U8" s="139">
        <f t="shared" ref="U8:U10" si="9">H8+N8+T8</f>
        <v>644.83499999999992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f t="shared" si="0"/>
        <v>0</v>
      </c>
      <c r="F9" s="139">
        <v>0</v>
      </c>
      <c r="G9" s="139">
        <f t="shared" si="1"/>
        <v>0</v>
      </c>
      <c r="H9" s="139">
        <f t="shared" si="2"/>
        <v>209.16</v>
      </c>
      <c r="I9" s="139">
        <v>701.02800000000002</v>
      </c>
      <c r="J9" s="139">
        <v>2.87</v>
      </c>
      <c r="K9" s="139">
        <f t="shared" si="3"/>
        <v>2.87</v>
      </c>
      <c r="L9" s="139">
        <v>0</v>
      </c>
      <c r="M9" s="139">
        <f t="shared" si="4"/>
        <v>0</v>
      </c>
      <c r="N9" s="139">
        <f t="shared" si="5"/>
        <v>703.89800000000002</v>
      </c>
      <c r="O9" s="139">
        <v>44.739999999999995</v>
      </c>
      <c r="P9" s="139">
        <v>0</v>
      </c>
      <c r="Q9" s="139">
        <f t="shared" si="6"/>
        <v>0</v>
      </c>
      <c r="R9" s="139">
        <v>0</v>
      </c>
      <c r="S9" s="139">
        <f t="shared" si="7"/>
        <v>0</v>
      </c>
      <c r="T9" s="139">
        <f t="shared" si="8"/>
        <v>44.739999999999995</v>
      </c>
      <c r="U9" s="139">
        <f t="shared" si="9"/>
        <v>957.798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f t="shared" si="0"/>
        <v>0</v>
      </c>
      <c r="F10" s="139">
        <v>0</v>
      </c>
      <c r="G10" s="139">
        <f t="shared" si="1"/>
        <v>0</v>
      </c>
      <c r="H10" s="139">
        <f t="shared" si="2"/>
        <v>0</v>
      </c>
      <c r="I10" s="139">
        <v>342.37499999999994</v>
      </c>
      <c r="J10" s="139">
        <f>0.665+0.73</f>
        <v>1.395</v>
      </c>
      <c r="K10" s="139">
        <f t="shared" si="3"/>
        <v>1.395</v>
      </c>
      <c r="L10" s="139">
        <v>0</v>
      </c>
      <c r="M10" s="139">
        <f t="shared" si="4"/>
        <v>0</v>
      </c>
      <c r="N10" s="139">
        <f t="shared" si="5"/>
        <v>343.76999999999992</v>
      </c>
      <c r="O10" s="139">
        <v>0.20000000000000007</v>
      </c>
      <c r="P10" s="139">
        <v>0</v>
      </c>
      <c r="Q10" s="139">
        <f t="shared" si="6"/>
        <v>0</v>
      </c>
      <c r="R10" s="139">
        <v>0</v>
      </c>
      <c r="S10" s="139">
        <f t="shared" si="7"/>
        <v>0</v>
      </c>
      <c r="T10" s="139">
        <f t="shared" si="8"/>
        <v>0.20000000000000007</v>
      </c>
      <c r="U10" s="139">
        <f t="shared" si="9"/>
        <v>343.96999999999991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564.58999999999992</v>
      </c>
      <c r="D11" s="141">
        <f t="shared" ref="D11:T11" si="10">SUM(D7:D10)</f>
        <v>0</v>
      </c>
      <c r="E11" s="141">
        <f t="shared" si="10"/>
        <v>0</v>
      </c>
      <c r="F11" s="141">
        <f t="shared" si="10"/>
        <v>0</v>
      </c>
      <c r="G11" s="141">
        <f t="shared" si="10"/>
        <v>0</v>
      </c>
      <c r="H11" s="141">
        <f t="shared" si="10"/>
        <v>564.58999999999992</v>
      </c>
      <c r="I11" s="141">
        <f t="shared" si="10"/>
        <v>1939.6</v>
      </c>
      <c r="J11" s="141">
        <f t="shared" si="10"/>
        <v>6.3149999999999995</v>
      </c>
      <c r="K11" s="141">
        <f t="shared" si="10"/>
        <v>6.3149999999999995</v>
      </c>
      <c r="L11" s="141">
        <f t="shared" si="10"/>
        <v>0</v>
      </c>
      <c r="M11" s="141">
        <f t="shared" si="10"/>
        <v>0</v>
      </c>
      <c r="N11" s="141">
        <f t="shared" si="10"/>
        <v>1945.915</v>
      </c>
      <c r="O11" s="141">
        <f t="shared" si="10"/>
        <v>120.67600000000002</v>
      </c>
      <c r="P11" s="141">
        <f t="shared" si="10"/>
        <v>0</v>
      </c>
      <c r="Q11" s="141">
        <f t="shared" si="10"/>
        <v>0</v>
      </c>
      <c r="R11" s="141">
        <f t="shared" si="10"/>
        <v>1.01</v>
      </c>
      <c r="S11" s="141">
        <f t="shared" si="10"/>
        <v>1.01</v>
      </c>
      <c r="T11" s="141">
        <f t="shared" si="10"/>
        <v>119.66600000000001</v>
      </c>
      <c r="U11" s="141">
        <f>U10+U9+U8+U7</f>
        <v>2630.1709999999998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f t="shared" ref="E12:E14" si="11">D12</f>
        <v>0</v>
      </c>
      <c r="F12" s="139">
        <v>0</v>
      </c>
      <c r="G12" s="139">
        <f t="shared" ref="G12:G14" si="12">F12</f>
        <v>0</v>
      </c>
      <c r="H12" s="139">
        <f t="shared" ref="H12:H14" si="13">C12+D12-F12</f>
        <v>355.3099999999996</v>
      </c>
      <c r="I12" s="139">
        <v>804.70499999999993</v>
      </c>
      <c r="J12" s="221">
        <v>0.46</v>
      </c>
      <c r="K12" s="139">
        <f t="shared" ref="K12:K14" si="14">J12</f>
        <v>0.46</v>
      </c>
      <c r="L12" s="139">
        <v>0</v>
      </c>
      <c r="M12" s="139">
        <f t="shared" ref="M12:M14" si="15">L12</f>
        <v>0</v>
      </c>
      <c r="N12" s="139">
        <f t="shared" ref="N12:N14" si="16">I12+J12-L12</f>
        <v>805.16499999999996</v>
      </c>
      <c r="O12" s="139">
        <v>36.850000000000009</v>
      </c>
      <c r="P12" s="139">
        <v>0</v>
      </c>
      <c r="Q12" s="139">
        <f t="shared" ref="Q12:Q14" si="17">P12</f>
        <v>0</v>
      </c>
      <c r="R12" s="139">
        <v>0</v>
      </c>
      <c r="S12" s="139">
        <f t="shared" ref="S12:S14" si="18">R12</f>
        <v>0</v>
      </c>
      <c r="T12" s="139">
        <f t="shared" ref="T12:T14" si="19">O12+P12-R12</f>
        <v>36.850000000000009</v>
      </c>
      <c r="U12" s="139">
        <f t="shared" ref="U12:U14" si="20">H12+N12+T12</f>
        <v>1197.3249999999994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f t="shared" si="11"/>
        <v>0</v>
      </c>
      <c r="F13" s="139">
        <v>0</v>
      </c>
      <c r="G13" s="139">
        <f t="shared" si="12"/>
        <v>0</v>
      </c>
      <c r="H13" s="139">
        <f t="shared" si="13"/>
        <v>312.23000000000013</v>
      </c>
      <c r="I13" s="139">
        <v>528.53200000000027</v>
      </c>
      <c r="J13" s="221">
        <v>0.98</v>
      </c>
      <c r="K13" s="139">
        <f t="shared" si="14"/>
        <v>0.98</v>
      </c>
      <c r="L13" s="139">
        <v>0</v>
      </c>
      <c r="M13" s="139">
        <f t="shared" si="15"/>
        <v>0</v>
      </c>
      <c r="N13" s="139">
        <f t="shared" si="16"/>
        <v>529.51200000000028</v>
      </c>
      <c r="O13" s="139">
        <v>68.39</v>
      </c>
      <c r="P13" s="139">
        <v>0</v>
      </c>
      <c r="Q13" s="139">
        <f t="shared" si="17"/>
        <v>0</v>
      </c>
      <c r="R13" s="139">
        <v>0</v>
      </c>
      <c r="S13" s="139">
        <f t="shared" si="18"/>
        <v>0</v>
      </c>
      <c r="T13" s="139">
        <f t="shared" si="19"/>
        <v>68.39</v>
      </c>
      <c r="U13" s="139">
        <f t="shared" si="20"/>
        <v>910.1320000000004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f t="shared" si="11"/>
        <v>0</v>
      </c>
      <c r="F14" s="139">
        <v>0</v>
      </c>
      <c r="G14" s="139">
        <f t="shared" si="12"/>
        <v>0</v>
      </c>
      <c r="H14" s="139">
        <f t="shared" si="13"/>
        <v>1216.4399999999994</v>
      </c>
      <c r="I14" s="139">
        <v>864.78800000000024</v>
      </c>
      <c r="J14" s="221">
        <v>2.8</v>
      </c>
      <c r="K14" s="139">
        <f t="shared" si="14"/>
        <v>2.8</v>
      </c>
      <c r="L14" s="139">
        <v>0</v>
      </c>
      <c r="M14" s="139">
        <f t="shared" si="15"/>
        <v>0</v>
      </c>
      <c r="N14" s="139">
        <f t="shared" si="16"/>
        <v>867.58800000000019</v>
      </c>
      <c r="O14" s="139">
        <v>61.329999999999991</v>
      </c>
      <c r="P14" s="139">
        <v>0</v>
      </c>
      <c r="Q14" s="139">
        <f t="shared" si="17"/>
        <v>0</v>
      </c>
      <c r="R14" s="139">
        <v>0</v>
      </c>
      <c r="S14" s="139">
        <f t="shared" si="18"/>
        <v>0</v>
      </c>
      <c r="T14" s="139">
        <f t="shared" si="19"/>
        <v>61.329999999999991</v>
      </c>
      <c r="U14" s="139">
        <f t="shared" si="20"/>
        <v>2145.3579999999993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1883.9799999999991</v>
      </c>
      <c r="D15" s="141">
        <f t="shared" ref="D15:T15" si="21">SUM(D12:D14)</f>
        <v>0</v>
      </c>
      <c r="E15" s="141">
        <f t="shared" si="21"/>
        <v>0</v>
      </c>
      <c r="F15" s="141">
        <f t="shared" si="21"/>
        <v>0</v>
      </c>
      <c r="G15" s="141">
        <f t="shared" si="21"/>
        <v>0</v>
      </c>
      <c r="H15" s="141">
        <f t="shared" si="21"/>
        <v>1883.9799999999991</v>
      </c>
      <c r="I15" s="141">
        <f t="shared" si="21"/>
        <v>2198.0250000000005</v>
      </c>
      <c r="J15" s="141">
        <f t="shared" si="21"/>
        <v>4.24</v>
      </c>
      <c r="K15" s="141">
        <f t="shared" si="21"/>
        <v>4.24</v>
      </c>
      <c r="L15" s="141">
        <f t="shared" si="21"/>
        <v>0</v>
      </c>
      <c r="M15" s="141">
        <f t="shared" si="21"/>
        <v>0</v>
      </c>
      <c r="N15" s="141">
        <f t="shared" si="21"/>
        <v>2202.2650000000003</v>
      </c>
      <c r="O15" s="141">
        <f t="shared" si="21"/>
        <v>166.57</v>
      </c>
      <c r="P15" s="141">
        <f t="shared" si="21"/>
        <v>0</v>
      </c>
      <c r="Q15" s="141">
        <f t="shared" si="21"/>
        <v>0</v>
      </c>
      <c r="R15" s="141">
        <f t="shared" si="21"/>
        <v>0</v>
      </c>
      <c r="S15" s="141">
        <f t="shared" si="21"/>
        <v>0</v>
      </c>
      <c r="T15" s="141">
        <f t="shared" si="21"/>
        <v>166.57</v>
      </c>
      <c r="U15" s="141">
        <f t="shared" ref="U15:U49" si="22">T15+N15+H15</f>
        <v>4252.8149999999996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0.28999999999999998</v>
      </c>
      <c r="E16" s="139">
        <f t="shared" ref="E16:E18" si="23">D16</f>
        <v>0.28999999999999998</v>
      </c>
      <c r="F16" s="139">
        <v>0</v>
      </c>
      <c r="G16" s="139">
        <f t="shared" ref="G16:G18" si="24">F16</f>
        <v>0</v>
      </c>
      <c r="H16" s="139">
        <f t="shared" ref="H16:H18" si="25">C16+D16-F16</f>
        <v>994.13400000000036</v>
      </c>
      <c r="I16" s="139">
        <v>299.04599999999999</v>
      </c>
      <c r="J16" s="139">
        <v>0.13</v>
      </c>
      <c r="K16" s="139">
        <f t="shared" ref="K16:K18" si="26">J16</f>
        <v>0.13</v>
      </c>
      <c r="L16" s="139">
        <v>0</v>
      </c>
      <c r="M16" s="139">
        <f t="shared" ref="M16:M18" si="27">L16</f>
        <v>0</v>
      </c>
      <c r="N16" s="139">
        <f t="shared" ref="N16:N18" si="28">I16+J16-L16</f>
        <v>299.17599999999999</v>
      </c>
      <c r="O16" s="139">
        <v>177.41200000000003</v>
      </c>
      <c r="P16" s="139">
        <v>0</v>
      </c>
      <c r="Q16" s="139">
        <f t="shared" ref="Q16:Q18" si="29">P16</f>
        <v>0</v>
      </c>
      <c r="R16" s="139">
        <v>0</v>
      </c>
      <c r="S16" s="139">
        <f t="shared" ref="S16:S18" si="30">R16</f>
        <v>0</v>
      </c>
      <c r="T16" s="139">
        <f t="shared" ref="T16:T18" si="31">O16+P16-R16</f>
        <v>177.41200000000003</v>
      </c>
      <c r="U16" s="139">
        <f t="shared" ref="U16:U18" si="32">H16+N16+T16</f>
        <v>1470.7220000000004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f t="shared" si="23"/>
        <v>0</v>
      </c>
      <c r="F17" s="139">
        <v>0</v>
      </c>
      <c r="G17" s="139">
        <f t="shared" si="24"/>
        <v>0</v>
      </c>
      <c r="H17" s="139">
        <f t="shared" si="25"/>
        <v>6.415999999999948</v>
      </c>
      <c r="I17" s="139">
        <v>511.75000000000017</v>
      </c>
      <c r="J17" s="139">
        <v>1.36</v>
      </c>
      <c r="K17" s="139">
        <f t="shared" si="26"/>
        <v>1.36</v>
      </c>
      <c r="L17" s="139">
        <v>0</v>
      </c>
      <c r="M17" s="139">
        <f t="shared" si="27"/>
        <v>0</v>
      </c>
      <c r="N17" s="139">
        <f t="shared" si="28"/>
        <v>513.11000000000013</v>
      </c>
      <c r="O17" s="139">
        <v>6.33</v>
      </c>
      <c r="P17" s="139">
        <v>0</v>
      </c>
      <c r="Q17" s="139">
        <f t="shared" si="29"/>
        <v>0</v>
      </c>
      <c r="R17" s="139">
        <v>0</v>
      </c>
      <c r="S17" s="139">
        <f t="shared" si="30"/>
        <v>0</v>
      </c>
      <c r="T17" s="139">
        <f t="shared" si="31"/>
        <v>6.33</v>
      </c>
      <c r="U17" s="139">
        <f t="shared" si="32"/>
        <v>525.85600000000011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0.24</v>
      </c>
      <c r="E18" s="139">
        <f t="shared" si="23"/>
        <v>0.24</v>
      </c>
      <c r="F18" s="139">
        <v>0</v>
      </c>
      <c r="G18" s="139">
        <f t="shared" si="24"/>
        <v>0</v>
      </c>
      <c r="H18" s="139">
        <f t="shared" si="25"/>
        <v>76.226000000000099</v>
      </c>
      <c r="I18" s="139">
        <v>485.53699999999998</v>
      </c>
      <c r="J18" s="139">
        <v>0.4</v>
      </c>
      <c r="K18" s="139">
        <f t="shared" si="26"/>
        <v>0.4</v>
      </c>
      <c r="L18" s="139">
        <v>0</v>
      </c>
      <c r="M18" s="139">
        <f t="shared" si="27"/>
        <v>0</v>
      </c>
      <c r="N18" s="139">
        <f t="shared" si="28"/>
        <v>485.93699999999995</v>
      </c>
      <c r="O18" s="139">
        <v>38.869999999999997</v>
      </c>
      <c r="P18" s="139">
        <v>0</v>
      </c>
      <c r="Q18" s="139">
        <f t="shared" si="29"/>
        <v>0</v>
      </c>
      <c r="R18" s="139">
        <v>0</v>
      </c>
      <c r="S18" s="139">
        <f t="shared" si="30"/>
        <v>0</v>
      </c>
      <c r="T18" s="139">
        <f t="shared" si="31"/>
        <v>38.869999999999997</v>
      </c>
      <c r="U18" s="139">
        <f t="shared" si="32"/>
        <v>601.03300000000002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1076.2460000000005</v>
      </c>
      <c r="D19" s="141">
        <f t="shared" ref="D19:T19" si="33">SUM(D16:D18)</f>
        <v>0.53</v>
      </c>
      <c r="E19" s="141">
        <f t="shared" si="33"/>
        <v>0.53</v>
      </c>
      <c r="F19" s="141">
        <f t="shared" si="33"/>
        <v>0</v>
      </c>
      <c r="G19" s="141">
        <f t="shared" si="33"/>
        <v>0</v>
      </c>
      <c r="H19" s="141">
        <f t="shared" si="33"/>
        <v>1076.7760000000003</v>
      </c>
      <c r="I19" s="141">
        <f t="shared" si="33"/>
        <v>1296.3330000000001</v>
      </c>
      <c r="J19" s="141">
        <f t="shared" si="33"/>
        <v>1.8900000000000001</v>
      </c>
      <c r="K19" s="141">
        <f t="shared" si="33"/>
        <v>1.8900000000000001</v>
      </c>
      <c r="L19" s="141">
        <f t="shared" si="33"/>
        <v>0</v>
      </c>
      <c r="M19" s="141">
        <f t="shared" si="33"/>
        <v>0</v>
      </c>
      <c r="N19" s="141">
        <f t="shared" si="33"/>
        <v>1298.223</v>
      </c>
      <c r="O19" s="141">
        <f t="shared" si="33"/>
        <v>222.61200000000005</v>
      </c>
      <c r="P19" s="141">
        <f t="shared" si="33"/>
        <v>0</v>
      </c>
      <c r="Q19" s="141">
        <f t="shared" si="33"/>
        <v>0</v>
      </c>
      <c r="R19" s="141">
        <f t="shared" si="33"/>
        <v>0</v>
      </c>
      <c r="S19" s="141">
        <f t="shared" si="33"/>
        <v>0</v>
      </c>
      <c r="T19" s="141">
        <f t="shared" si="33"/>
        <v>222.61200000000005</v>
      </c>
      <c r="U19" s="141">
        <f t="shared" si="22"/>
        <v>2597.6110000000003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f>0.31+0.5</f>
        <v>0.81</v>
      </c>
      <c r="E20" s="139">
        <f t="shared" ref="E20:E23" si="34">D20</f>
        <v>0.81</v>
      </c>
      <c r="F20" s="139">
        <v>0</v>
      </c>
      <c r="G20" s="139">
        <f t="shared" ref="G20:G23" si="35">F20</f>
        <v>0</v>
      </c>
      <c r="H20" s="139">
        <f t="shared" ref="H20:H23" si="36">C20+D20-F20</f>
        <v>631.37999999999988</v>
      </c>
      <c r="I20" s="139">
        <v>399.18800000000016</v>
      </c>
      <c r="J20" s="139">
        <f>2.11</f>
        <v>2.11</v>
      </c>
      <c r="K20" s="139">
        <f t="shared" ref="K20:K23" si="37">J20</f>
        <v>2.11</v>
      </c>
      <c r="L20" s="139">
        <v>1.04</v>
      </c>
      <c r="M20" s="139">
        <f t="shared" ref="M20:M23" si="38">L20</f>
        <v>1.04</v>
      </c>
      <c r="N20" s="139">
        <f t="shared" ref="N20:N23" si="39">I20+J20-L20</f>
        <v>400.25800000000015</v>
      </c>
      <c r="O20" s="139">
        <v>40.350000000000009</v>
      </c>
      <c r="P20" s="139">
        <v>0</v>
      </c>
      <c r="Q20" s="139">
        <f t="shared" ref="Q20:Q23" si="40">P20</f>
        <v>0</v>
      </c>
      <c r="R20" s="139">
        <v>0</v>
      </c>
      <c r="S20" s="139">
        <f t="shared" ref="S20:S23" si="41">R20</f>
        <v>0</v>
      </c>
      <c r="T20" s="139">
        <f t="shared" ref="T20:T23" si="42">O20+P20-R20</f>
        <v>40.350000000000009</v>
      </c>
      <c r="U20" s="139">
        <f t="shared" ref="U20:U23" si="43">H20+N20+T20</f>
        <v>1071.9879999999998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f t="shared" si="34"/>
        <v>0</v>
      </c>
      <c r="F21" s="139">
        <v>0</v>
      </c>
      <c r="G21" s="139">
        <f t="shared" si="35"/>
        <v>0</v>
      </c>
      <c r="H21" s="139">
        <f t="shared" si="36"/>
        <v>22.51</v>
      </c>
      <c r="I21" s="139">
        <v>398.11699999999996</v>
      </c>
      <c r="J21" s="139">
        <f>0.98+15.74</f>
        <v>16.72</v>
      </c>
      <c r="K21" s="139">
        <f t="shared" si="37"/>
        <v>16.72</v>
      </c>
      <c r="L21" s="139">
        <v>0</v>
      </c>
      <c r="M21" s="139">
        <f t="shared" si="38"/>
        <v>0</v>
      </c>
      <c r="N21" s="139">
        <f t="shared" si="39"/>
        <v>414.83699999999999</v>
      </c>
      <c r="O21" s="139">
        <v>19.369999999999997</v>
      </c>
      <c r="P21" s="139">
        <v>0</v>
      </c>
      <c r="Q21" s="139">
        <f t="shared" si="40"/>
        <v>0</v>
      </c>
      <c r="R21" s="139">
        <v>0</v>
      </c>
      <c r="S21" s="139">
        <f t="shared" si="41"/>
        <v>0</v>
      </c>
      <c r="T21" s="139">
        <f t="shared" si="42"/>
        <v>19.369999999999997</v>
      </c>
      <c r="U21" s="139">
        <f t="shared" si="43"/>
        <v>456.71699999999998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f t="shared" si="34"/>
        <v>0</v>
      </c>
      <c r="F22" s="139">
        <v>0</v>
      </c>
      <c r="G22" s="139">
        <f t="shared" si="35"/>
        <v>0</v>
      </c>
      <c r="H22" s="139">
        <f t="shared" si="36"/>
        <v>22.430000000000021</v>
      </c>
      <c r="I22" s="139">
        <v>688.97</v>
      </c>
      <c r="J22" s="139">
        <f>1.22+0.08</f>
        <v>1.3</v>
      </c>
      <c r="K22" s="139">
        <f t="shared" si="37"/>
        <v>1.3</v>
      </c>
      <c r="L22" s="139">
        <v>0</v>
      </c>
      <c r="M22" s="139">
        <f t="shared" si="38"/>
        <v>0</v>
      </c>
      <c r="N22" s="139">
        <f t="shared" si="39"/>
        <v>690.27</v>
      </c>
      <c r="O22" s="139">
        <v>0.60000000000000098</v>
      </c>
      <c r="P22" s="139">
        <v>0</v>
      </c>
      <c r="Q22" s="139">
        <f t="shared" si="40"/>
        <v>0</v>
      </c>
      <c r="R22" s="139">
        <v>0</v>
      </c>
      <c r="S22" s="139">
        <f t="shared" si="41"/>
        <v>0</v>
      </c>
      <c r="T22" s="139">
        <f t="shared" si="42"/>
        <v>0.60000000000000098</v>
      </c>
      <c r="U22" s="139">
        <f t="shared" si="43"/>
        <v>713.30000000000007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3.4</v>
      </c>
      <c r="E23" s="139">
        <f t="shared" si="34"/>
        <v>3.4</v>
      </c>
      <c r="F23" s="139">
        <v>0</v>
      </c>
      <c r="G23" s="139">
        <f t="shared" si="35"/>
        <v>0</v>
      </c>
      <c r="H23" s="139">
        <f t="shared" si="36"/>
        <v>430.64</v>
      </c>
      <c r="I23" s="139">
        <v>101.88500000000001</v>
      </c>
      <c r="J23" s="139">
        <f>4.8+1.55</f>
        <v>6.35</v>
      </c>
      <c r="K23" s="139">
        <f t="shared" si="37"/>
        <v>6.35</v>
      </c>
      <c r="L23" s="139">
        <v>0</v>
      </c>
      <c r="M23" s="139">
        <f t="shared" si="38"/>
        <v>0</v>
      </c>
      <c r="N23" s="139">
        <f t="shared" si="39"/>
        <v>108.235</v>
      </c>
      <c r="O23" s="139">
        <v>22.5</v>
      </c>
      <c r="P23" s="139">
        <v>0</v>
      </c>
      <c r="Q23" s="139">
        <f t="shared" si="40"/>
        <v>0</v>
      </c>
      <c r="R23" s="139">
        <v>0</v>
      </c>
      <c r="S23" s="139">
        <f t="shared" si="41"/>
        <v>0</v>
      </c>
      <c r="T23" s="139">
        <f t="shared" si="42"/>
        <v>22.5</v>
      </c>
      <c r="U23" s="139">
        <f t="shared" si="43"/>
        <v>561.375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1102.75</v>
      </c>
      <c r="D24" s="141">
        <f t="shared" ref="D24:T24" si="44">SUM(D20:D23)</f>
        <v>4.21</v>
      </c>
      <c r="E24" s="141">
        <f t="shared" si="44"/>
        <v>4.21</v>
      </c>
      <c r="F24" s="141">
        <f t="shared" si="44"/>
        <v>0</v>
      </c>
      <c r="G24" s="141">
        <f t="shared" si="44"/>
        <v>0</v>
      </c>
      <c r="H24" s="141">
        <f t="shared" si="44"/>
        <v>1106.96</v>
      </c>
      <c r="I24" s="141">
        <f t="shared" si="44"/>
        <v>1588.16</v>
      </c>
      <c r="J24" s="141">
        <f t="shared" si="44"/>
        <v>26.479999999999997</v>
      </c>
      <c r="K24" s="141">
        <f t="shared" si="44"/>
        <v>26.479999999999997</v>
      </c>
      <c r="L24" s="141">
        <f t="shared" si="44"/>
        <v>1.04</v>
      </c>
      <c r="M24" s="141">
        <f t="shared" si="44"/>
        <v>1.04</v>
      </c>
      <c r="N24" s="141">
        <f t="shared" si="44"/>
        <v>1613.6000000000001</v>
      </c>
      <c r="O24" s="141">
        <f t="shared" si="44"/>
        <v>82.820000000000007</v>
      </c>
      <c r="P24" s="141">
        <f t="shared" si="44"/>
        <v>0</v>
      </c>
      <c r="Q24" s="141">
        <f t="shared" si="44"/>
        <v>0</v>
      </c>
      <c r="R24" s="141">
        <f t="shared" si="44"/>
        <v>0</v>
      </c>
      <c r="S24" s="141">
        <f t="shared" si="44"/>
        <v>0</v>
      </c>
      <c r="T24" s="141">
        <f t="shared" si="44"/>
        <v>82.820000000000007</v>
      </c>
      <c r="U24" s="141">
        <f t="shared" si="22"/>
        <v>2803.38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4627.5659999999998</v>
      </c>
      <c r="D25" s="141">
        <f t="shared" ref="D25:T25" si="45">D24+D19+D15+D11</f>
        <v>4.74</v>
      </c>
      <c r="E25" s="141">
        <f t="shared" si="45"/>
        <v>4.74</v>
      </c>
      <c r="F25" s="141">
        <f t="shared" si="45"/>
        <v>0</v>
      </c>
      <c r="G25" s="141">
        <f t="shared" si="45"/>
        <v>0</v>
      </c>
      <c r="H25" s="141">
        <f t="shared" si="45"/>
        <v>4632.3059999999996</v>
      </c>
      <c r="I25" s="141">
        <f t="shared" si="45"/>
        <v>7022.1180000000004</v>
      </c>
      <c r="J25" s="141">
        <f t="shared" si="45"/>
        <v>38.924999999999997</v>
      </c>
      <c r="K25" s="141">
        <f t="shared" si="45"/>
        <v>38.924999999999997</v>
      </c>
      <c r="L25" s="141">
        <f t="shared" si="45"/>
        <v>1.04</v>
      </c>
      <c r="M25" s="141">
        <f t="shared" si="45"/>
        <v>1.04</v>
      </c>
      <c r="N25" s="141">
        <f t="shared" si="45"/>
        <v>7060.0030000000006</v>
      </c>
      <c r="O25" s="141">
        <f t="shared" si="45"/>
        <v>592.67800000000011</v>
      </c>
      <c r="P25" s="141">
        <f t="shared" si="45"/>
        <v>0</v>
      </c>
      <c r="Q25" s="141">
        <f t="shared" si="45"/>
        <v>0</v>
      </c>
      <c r="R25" s="141">
        <f t="shared" si="45"/>
        <v>1.01</v>
      </c>
      <c r="S25" s="141">
        <f t="shared" si="45"/>
        <v>1.01</v>
      </c>
      <c r="T25" s="141">
        <f t="shared" si="45"/>
        <v>591.66800000000012</v>
      </c>
      <c r="U25" s="141">
        <f t="shared" si="22"/>
        <v>12283.976999999999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2.0299999999999998</v>
      </c>
      <c r="E26" s="139">
        <f t="shared" ref="E26:E27" si="46">D26</f>
        <v>2.0299999999999998</v>
      </c>
      <c r="F26" s="139">
        <v>0</v>
      </c>
      <c r="G26" s="139">
        <f t="shared" ref="G26:G27" si="47">F26</f>
        <v>0</v>
      </c>
      <c r="H26" s="139">
        <f t="shared" ref="H26:H27" si="48">C26+D26-F26</f>
        <v>1555.0099999999998</v>
      </c>
      <c r="I26" s="139">
        <v>67.33</v>
      </c>
      <c r="J26" s="139">
        <v>0</v>
      </c>
      <c r="K26" s="139">
        <f t="shared" ref="K26:K27" si="49">J26</f>
        <v>0</v>
      </c>
      <c r="L26" s="139">
        <v>0</v>
      </c>
      <c r="M26" s="139">
        <f t="shared" ref="M26:M27" si="50">L26</f>
        <v>0</v>
      </c>
      <c r="N26" s="139">
        <f t="shared" ref="N26:N27" si="51">I26+J26-L26</f>
        <v>67.33</v>
      </c>
      <c r="O26" s="139">
        <v>16.11</v>
      </c>
      <c r="P26" s="139">
        <v>0</v>
      </c>
      <c r="Q26" s="139">
        <f t="shared" ref="Q26:Q27" si="52">P26</f>
        <v>0</v>
      </c>
      <c r="R26" s="139">
        <v>0</v>
      </c>
      <c r="S26" s="139">
        <f t="shared" ref="S26:S27" si="53">R26</f>
        <v>0</v>
      </c>
      <c r="T26" s="139">
        <f t="shared" ref="T26:T27" si="54">O26+P26-R26</f>
        <v>16.11</v>
      </c>
      <c r="U26" s="139">
        <f t="shared" ref="U26:U27" si="55">H26+N26+T26</f>
        <v>1638.4499999999996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10.85</v>
      </c>
      <c r="E27" s="139">
        <f t="shared" si="46"/>
        <v>10.85</v>
      </c>
      <c r="F27" s="139">
        <v>0</v>
      </c>
      <c r="G27" s="139">
        <f t="shared" si="47"/>
        <v>0</v>
      </c>
      <c r="H27" s="139">
        <f t="shared" si="48"/>
        <v>5587.5550000000021</v>
      </c>
      <c r="I27" s="139">
        <v>594.18799999999999</v>
      </c>
      <c r="J27" s="139">
        <v>2.14</v>
      </c>
      <c r="K27" s="139">
        <f t="shared" si="49"/>
        <v>2.14</v>
      </c>
      <c r="L27" s="139">
        <v>0</v>
      </c>
      <c r="M27" s="139">
        <f t="shared" si="50"/>
        <v>0</v>
      </c>
      <c r="N27" s="139">
        <f t="shared" si="51"/>
        <v>596.32799999999997</v>
      </c>
      <c r="O27" s="139">
        <v>33.49</v>
      </c>
      <c r="P27" s="139">
        <v>0</v>
      </c>
      <c r="Q27" s="139">
        <f t="shared" si="52"/>
        <v>0</v>
      </c>
      <c r="R27" s="139">
        <v>0</v>
      </c>
      <c r="S27" s="139">
        <f t="shared" si="53"/>
        <v>0</v>
      </c>
      <c r="T27" s="139">
        <f t="shared" si="54"/>
        <v>33.49</v>
      </c>
      <c r="U27" s="139">
        <f t="shared" si="55"/>
        <v>6217.3730000000014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7129.6850000000013</v>
      </c>
      <c r="D28" s="141">
        <f t="shared" ref="D28:T28" si="56">SUM(D26:D27)</f>
        <v>12.879999999999999</v>
      </c>
      <c r="E28" s="141">
        <f t="shared" si="56"/>
        <v>12.879999999999999</v>
      </c>
      <c r="F28" s="141">
        <f t="shared" si="56"/>
        <v>0</v>
      </c>
      <c r="G28" s="141">
        <f t="shared" si="56"/>
        <v>0</v>
      </c>
      <c r="H28" s="141">
        <f t="shared" si="56"/>
        <v>7142.5650000000023</v>
      </c>
      <c r="I28" s="141">
        <f t="shared" si="56"/>
        <v>661.51800000000003</v>
      </c>
      <c r="J28" s="141">
        <f t="shared" si="56"/>
        <v>2.14</v>
      </c>
      <c r="K28" s="141">
        <f t="shared" si="56"/>
        <v>2.14</v>
      </c>
      <c r="L28" s="141">
        <f t="shared" si="56"/>
        <v>0</v>
      </c>
      <c r="M28" s="141">
        <f t="shared" si="56"/>
        <v>0</v>
      </c>
      <c r="N28" s="141">
        <f t="shared" si="56"/>
        <v>663.65800000000002</v>
      </c>
      <c r="O28" s="141">
        <f t="shared" si="56"/>
        <v>49.6</v>
      </c>
      <c r="P28" s="141">
        <f t="shared" si="56"/>
        <v>0</v>
      </c>
      <c r="Q28" s="141">
        <f t="shared" si="56"/>
        <v>0</v>
      </c>
      <c r="R28" s="141">
        <f t="shared" si="56"/>
        <v>0</v>
      </c>
      <c r="S28" s="141">
        <f t="shared" si="56"/>
        <v>0</v>
      </c>
      <c r="T28" s="141">
        <f t="shared" si="56"/>
        <v>49.6</v>
      </c>
      <c r="U28" s="141">
        <f t="shared" si="22"/>
        <v>7855.8230000000021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2.95</v>
      </c>
      <c r="E29" s="139">
        <f t="shared" ref="E29:E32" si="57">D29</f>
        <v>2.95</v>
      </c>
      <c r="F29" s="139">
        <v>0</v>
      </c>
      <c r="G29" s="139">
        <f t="shared" ref="G29:G32" si="58">F29</f>
        <v>0</v>
      </c>
      <c r="H29" s="139">
        <f t="shared" ref="H29:H32" si="59">C29+D29-F29</f>
        <v>4457.4180000000015</v>
      </c>
      <c r="I29" s="139">
        <v>151.81</v>
      </c>
      <c r="J29" s="139">
        <v>0</v>
      </c>
      <c r="K29" s="139">
        <f t="shared" ref="K29:K32" si="60">J29</f>
        <v>0</v>
      </c>
      <c r="L29" s="139">
        <v>0</v>
      </c>
      <c r="M29" s="139">
        <f t="shared" ref="M29:M32" si="61">L29</f>
        <v>0</v>
      </c>
      <c r="N29" s="139">
        <f t="shared" ref="N29:N32" si="62">I29+J29-L29</f>
        <v>151.81</v>
      </c>
      <c r="O29" s="139">
        <v>57.720000000000006</v>
      </c>
      <c r="P29" s="139">
        <v>0</v>
      </c>
      <c r="Q29" s="139">
        <f t="shared" ref="Q29:Q32" si="63">P29</f>
        <v>0</v>
      </c>
      <c r="R29" s="139">
        <v>23.2</v>
      </c>
      <c r="S29" s="139">
        <f t="shared" ref="S29:S32" si="64">R29</f>
        <v>23.2</v>
      </c>
      <c r="T29" s="139">
        <f t="shared" ref="T29:T32" si="65">O29+P29-R29</f>
        <v>34.52000000000001</v>
      </c>
      <c r="U29" s="139">
        <f t="shared" ref="U29:U32" si="66">H29+N29+T29</f>
        <v>4643.7480000000023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19.420000000000002</v>
      </c>
      <c r="E30" s="139">
        <f t="shared" si="57"/>
        <v>19.420000000000002</v>
      </c>
      <c r="F30" s="139">
        <v>0</v>
      </c>
      <c r="G30" s="139">
        <f t="shared" si="58"/>
        <v>0</v>
      </c>
      <c r="H30" s="139">
        <f t="shared" si="59"/>
        <v>3594.79</v>
      </c>
      <c r="I30" s="139">
        <v>41.697000000000003</v>
      </c>
      <c r="J30" s="139">
        <v>0</v>
      </c>
      <c r="K30" s="139">
        <f t="shared" si="60"/>
        <v>0</v>
      </c>
      <c r="L30" s="139">
        <v>0</v>
      </c>
      <c r="M30" s="139">
        <f t="shared" si="61"/>
        <v>0</v>
      </c>
      <c r="N30" s="139">
        <f t="shared" si="62"/>
        <v>41.697000000000003</v>
      </c>
      <c r="O30" s="139">
        <v>23.25</v>
      </c>
      <c r="P30" s="139">
        <v>0</v>
      </c>
      <c r="Q30" s="139">
        <f t="shared" si="63"/>
        <v>0</v>
      </c>
      <c r="R30" s="139">
        <v>0</v>
      </c>
      <c r="S30" s="139">
        <f t="shared" si="64"/>
        <v>0</v>
      </c>
      <c r="T30" s="139">
        <f t="shared" si="65"/>
        <v>23.25</v>
      </c>
      <c r="U30" s="139">
        <f t="shared" si="66"/>
        <v>3659.7370000000001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f>2.81</f>
        <v>2.81</v>
      </c>
      <c r="E31" s="139">
        <f t="shared" si="57"/>
        <v>2.81</v>
      </c>
      <c r="F31" s="139">
        <v>0</v>
      </c>
      <c r="G31" s="139">
        <f t="shared" si="58"/>
        <v>0</v>
      </c>
      <c r="H31" s="139">
        <f t="shared" si="59"/>
        <v>4592.8090000000002</v>
      </c>
      <c r="I31" s="139">
        <v>86.710000000000022</v>
      </c>
      <c r="J31" s="139">
        <v>0</v>
      </c>
      <c r="K31" s="139">
        <f t="shared" si="60"/>
        <v>0</v>
      </c>
      <c r="L31" s="139">
        <v>0</v>
      </c>
      <c r="M31" s="139">
        <f t="shared" si="61"/>
        <v>0</v>
      </c>
      <c r="N31" s="139">
        <f t="shared" si="62"/>
        <v>86.710000000000022</v>
      </c>
      <c r="O31" s="139">
        <v>14.850000000000001</v>
      </c>
      <c r="P31" s="139">
        <v>0</v>
      </c>
      <c r="Q31" s="139">
        <f t="shared" si="63"/>
        <v>0</v>
      </c>
      <c r="R31" s="139">
        <v>0</v>
      </c>
      <c r="S31" s="139">
        <f t="shared" si="64"/>
        <v>0</v>
      </c>
      <c r="T31" s="139">
        <f t="shared" si="65"/>
        <v>14.850000000000001</v>
      </c>
      <c r="U31" s="139">
        <f t="shared" si="66"/>
        <v>4694.3690000000006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3.24</v>
      </c>
      <c r="E32" s="139">
        <f t="shared" si="57"/>
        <v>3.24</v>
      </c>
      <c r="F32" s="139">
        <v>0</v>
      </c>
      <c r="G32" s="139">
        <f t="shared" si="58"/>
        <v>0</v>
      </c>
      <c r="H32" s="139">
        <f t="shared" si="59"/>
        <v>2346.0957999999991</v>
      </c>
      <c r="I32" s="139">
        <v>391.83599999999996</v>
      </c>
      <c r="J32" s="139">
        <v>0</v>
      </c>
      <c r="K32" s="139">
        <f t="shared" si="60"/>
        <v>0</v>
      </c>
      <c r="L32" s="139">
        <v>0</v>
      </c>
      <c r="M32" s="139">
        <f t="shared" si="61"/>
        <v>0</v>
      </c>
      <c r="N32" s="139">
        <f t="shared" si="62"/>
        <v>391.83599999999996</v>
      </c>
      <c r="O32" s="139">
        <v>67.551999999999992</v>
      </c>
      <c r="P32" s="139">
        <v>0</v>
      </c>
      <c r="Q32" s="139">
        <f t="shared" si="63"/>
        <v>0</v>
      </c>
      <c r="R32" s="139">
        <v>0</v>
      </c>
      <c r="S32" s="139">
        <f t="shared" si="64"/>
        <v>0</v>
      </c>
      <c r="T32" s="139">
        <f t="shared" si="65"/>
        <v>67.551999999999992</v>
      </c>
      <c r="U32" s="139">
        <f t="shared" si="66"/>
        <v>2805.4837999999991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14962.692800000001</v>
      </c>
      <c r="D33" s="141">
        <f t="shared" ref="D33:T33" si="67">SUM(D29:D32)</f>
        <v>28.42</v>
      </c>
      <c r="E33" s="141">
        <f t="shared" si="67"/>
        <v>28.42</v>
      </c>
      <c r="F33" s="141">
        <f t="shared" si="67"/>
        <v>0</v>
      </c>
      <c r="G33" s="141">
        <f t="shared" si="67"/>
        <v>0</v>
      </c>
      <c r="H33" s="141">
        <f t="shared" si="67"/>
        <v>14991.112800000001</v>
      </c>
      <c r="I33" s="141">
        <f t="shared" si="67"/>
        <v>672.053</v>
      </c>
      <c r="J33" s="141">
        <f t="shared" si="67"/>
        <v>0</v>
      </c>
      <c r="K33" s="141">
        <f t="shared" si="67"/>
        <v>0</v>
      </c>
      <c r="L33" s="141">
        <f t="shared" si="67"/>
        <v>0</v>
      </c>
      <c r="M33" s="141">
        <f t="shared" si="67"/>
        <v>0</v>
      </c>
      <c r="N33" s="141">
        <f t="shared" si="67"/>
        <v>672.053</v>
      </c>
      <c r="O33" s="141">
        <f t="shared" si="67"/>
        <v>163.37199999999999</v>
      </c>
      <c r="P33" s="141">
        <f t="shared" si="67"/>
        <v>0</v>
      </c>
      <c r="Q33" s="141">
        <f t="shared" si="67"/>
        <v>0</v>
      </c>
      <c r="R33" s="141">
        <f t="shared" si="67"/>
        <v>23.2</v>
      </c>
      <c r="S33" s="141">
        <f t="shared" si="67"/>
        <v>23.2</v>
      </c>
      <c r="T33" s="141">
        <f t="shared" si="67"/>
        <v>140.172</v>
      </c>
      <c r="U33" s="141">
        <f t="shared" si="22"/>
        <v>15803.337800000001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11.45</v>
      </c>
      <c r="E34" s="139">
        <f t="shared" ref="E34:E37" si="68">D34</f>
        <v>11.45</v>
      </c>
      <c r="F34" s="139">
        <v>0</v>
      </c>
      <c r="G34" s="139">
        <f t="shared" ref="G34:G37" si="69">F34</f>
        <v>0</v>
      </c>
      <c r="H34" s="139">
        <f t="shared" ref="H34:H37" si="70">C34+D34-F34</f>
        <v>4450.55</v>
      </c>
      <c r="I34" s="139">
        <v>0</v>
      </c>
      <c r="J34" s="139">
        <v>0</v>
      </c>
      <c r="K34" s="139">
        <f t="shared" ref="K34:K37" si="71">J34</f>
        <v>0</v>
      </c>
      <c r="L34" s="139">
        <v>0</v>
      </c>
      <c r="M34" s="139">
        <f t="shared" ref="M34:M37" si="72">L34</f>
        <v>0</v>
      </c>
      <c r="N34" s="139">
        <f t="shared" ref="N34:N37" si="73">I34+J34-L34</f>
        <v>0</v>
      </c>
      <c r="O34" s="139">
        <v>0</v>
      </c>
      <c r="P34" s="139">
        <v>0</v>
      </c>
      <c r="Q34" s="139">
        <f t="shared" ref="Q34:Q37" si="74">P34</f>
        <v>0</v>
      </c>
      <c r="R34" s="139">
        <v>0</v>
      </c>
      <c r="S34" s="139">
        <f t="shared" ref="S34:S37" si="75">R34</f>
        <v>0</v>
      </c>
      <c r="T34" s="139">
        <f t="shared" ref="T34:T37" si="76">O34+P34-R34</f>
        <v>0</v>
      </c>
      <c r="U34" s="139">
        <f t="shared" ref="U34:U37" si="77">H34+N34+T34</f>
        <v>4450.55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58.71</v>
      </c>
      <c r="E35" s="139">
        <f t="shared" si="68"/>
        <v>58.71</v>
      </c>
      <c r="F35" s="139">
        <v>0</v>
      </c>
      <c r="G35" s="139">
        <f t="shared" si="69"/>
        <v>0</v>
      </c>
      <c r="H35" s="139">
        <f t="shared" si="70"/>
        <v>6268.2899999999972</v>
      </c>
      <c r="I35" s="139">
        <v>6.92</v>
      </c>
      <c r="J35" s="139">
        <v>5.69</v>
      </c>
      <c r="K35" s="139">
        <f t="shared" si="71"/>
        <v>5.69</v>
      </c>
      <c r="L35" s="139">
        <v>0</v>
      </c>
      <c r="M35" s="139">
        <f t="shared" si="72"/>
        <v>0</v>
      </c>
      <c r="N35" s="139">
        <f t="shared" si="73"/>
        <v>12.61</v>
      </c>
      <c r="O35" s="139">
        <v>58.420000000000009</v>
      </c>
      <c r="P35" s="139">
        <v>16.190000000000001</v>
      </c>
      <c r="Q35" s="139">
        <f t="shared" si="74"/>
        <v>16.190000000000001</v>
      </c>
      <c r="R35" s="139">
        <v>0</v>
      </c>
      <c r="S35" s="139">
        <f t="shared" si="75"/>
        <v>0</v>
      </c>
      <c r="T35" s="139">
        <f t="shared" si="76"/>
        <v>74.610000000000014</v>
      </c>
      <c r="U35" s="139">
        <f t="shared" si="77"/>
        <v>6355.5099999999966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18.96</v>
      </c>
      <c r="E36" s="139">
        <f t="shared" si="68"/>
        <v>18.96</v>
      </c>
      <c r="F36" s="139">
        <v>0</v>
      </c>
      <c r="G36" s="139">
        <f t="shared" si="69"/>
        <v>0</v>
      </c>
      <c r="H36" s="139">
        <f t="shared" si="70"/>
        <v>3470.06</v>
      </c>
      <c r="I36" s="139">
        <v>29.680000000000039</v>
      </c>
      <c r="J36" s="139">
        <v>0</v>
      </c>
      <c r="K36" s="139">
        <f t="shared" si="71"/>
        <v>0</v>
      </c>
      <c r="L36" s="139">
        <v>4.63</v>
      </c>
      <c r="M36" s="139">
        <f t="shared" si="72"/>
        <v>4.63</v>
      </c>
      <c r="N36" s="139">
        <f t="shared" si="73"/>
        <v>25.05000000000004</v>
      </c>
      <c r="O36" s="139">
        <v>17.09</v>
      </c>
      <c r="P36" s="139">
        <f>3.46+15.83</f>
        <v>19.29</v>
      </c>
      <c r="Q36" s="139">
        <f t="shared" si="74"/>
        <v>19.29</v>
      </c>
      <c r="R36" s="139">
        <v>0</v>
      </c>
      <c r="S36" s="139">
        <f t="shared" si="75"/>
        <v>0</v>
      </c>
      <c r="T36" s="139">
        <f t="shared" si="76"/>
        <v>36.379999999999995</v>
      </c>
      <c r="U36" s="139">
        <f t="shared" si="77"/>
        <v>3531.4900000000002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5.51</v>
      </c>
      <c r="E37" s="139">
        <f t="shared" si="68"/>
        <v>5.51</v>
      </c>
      <c r="F37" s="139">
        <v>0</v>
      </c>
      <c r="G37" s="139">
        <f t="shared" si="69"/>
        <v>0</v>
      </c>
      <c r="H37" s="139">
        <f t="shared" si="70"/>
        <v>4793.6299999999974</v>
      </c>
      <c r="I37" s="139">
        <v>13.490000000000002</v>
      </c>
      <c r="J37" s="139">
        <v>0</v>
      </c>
      <c r="K37" s="139">
        <f t="shared" si="71"/>
        <v>0</v>
      </c>
      <c r="L37" s="139">
        <v>1.06</v>
      </c>
      <c r="M37" s="139">
        <f t="shared" si="72"/>
        <v>1.06</v>
      </c>
      <c r="N37" s="139">
        <f t="shared" si="73"/>
        <v>12.430000000000001</v>
      </c>
      <c r="O37" s="139">
        <v>6.52</v>
      </c>
      <c r="P37" s="139">
        <v>0</v>
      </c>
      <c r="Q37" s="139">
        <f t="shared" si="74"/>
        <v>0</v>
      </c>
      <c r="R37" s="139">
        <v>3.46</v>
      </c>
      <c r="S37" s="139">
        <f t="shared" si="75"/>
        <v>3.46</v>
      </c>
      <c r="T37" s="139">
        <f t="shared" si="76"/>
        <v>3.0599999999999996</v>
      </c>
      <c r="U37" s="139">
        <f t="shared" si="77"/>
        <v>4809.1199999999981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18887.899999999994</v>
      </c>
      <c r="D38" s="141">
        <f t="shared" ref="D38:T38" si="78">SUM(D34:D37)</f>
        <v>94.63000000000001</v>
      </c>
      <c r="E38" s="141">
        <f t="shared" si="78"/>
        <v>94.63000000000001</v>
      </c>
      <c r="F38" s="141">
        <f t="shared" si="78"/>
        <v>0</v>
      </c>
      <c r="G38" s="141">
        <f t="shared" si="78"/>
        <v>0</v>
      </c>
      <c r="H38" s="141">
        <f t="shared" si="78"/>
        <v>18982.529999999992</v>
      </c>
      <c r="I38" s="141">
        <f t="shared" si="78"/>
        <v>50.090000000000039</v>
      </c>
      <c r="J38" s="141">
        <f t="shared" si="78"/>
        <v>5.69</v>
      </c>
      <c r="K38" s="141">
        <f t="shared" si="78"/>
        <v>5.69</v>
      </c>
      <c r="L38" s="141">
        <f t="shared" si="78"/>
        <v>5.6899999999999995</v>
      </c>
      <c r="M38" s="141">
        <f t="shared" si="78"/>
        <v>5.6899999999999995</v>
      </c>
      <c r="N38" s="141">
        <f t="shared" si="78"/>
        <v>50.090000000000039</v>
      </c>
      <c r="O38" s="141">
        <f t="shared" si="78"/>
        <v>82.03</v>
      </c>
      <c r="P38" s="141">
        <f t="shared" si="78"/>
        <v>35.480000000000004</v>
      </c>
      <c r="Q38" s="141">
        <f t="shared" si="78"/>
        <v>35.480000000000004</v>
      </c>
      <c r="R38" s="141">
        <f t="shared" si="78"/>
        <v>3.46</v>
      </c>
      <c r="S38" s="141">
        <f t="shared" si="78"/>
        <v>3.46</v>
      </c>
      <c r="T38" s="141">
        <f t="shared" si="78"/>
        <v>114.05000000000001</v>
      </c>
      <c r="U38" s="141">
        <f t="shared" si="22"/>
        <v>19146.669999999991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40980.277799999996</v>
      </c>
      <c r="D39" s="141">
        <f t="shared" ref="D39:T39" si="79">D38+D33+D28</f>
        <v>135.93</v>
      </c>
      <c r="E39" s="141">
        <f t="shared" si="79"/>
        <v>135.93</v>
      </c>
      <c r="F39" s="141">
        <f t="shared" si="79"/>
        <v>0</v>
      </c>
      <c r="G39" s="141">
        <f t="shared" si="79"/>
        <v>0</v>
      </c>
      <c r="H39" s="141">
        <f t="shared" si="79"/>
        <v>41116.207799999996</v>
      </c>
      <c r="I39" s="141">
        <f t="shared" si="79"/>
        <v>1383.6610000000001</v>
      </c>
      <c r="J39" s="141">
        <f t="shared" si="79"/>
        <v>7.83</v>
      </c>
      <c r="K39" s="141">
        <f t="shared" si="79"/>
        <v>7.83</v>
      </c>
      <c r="L39" s="141">
        <f t="shared" si="79"/>
        <v>5.6899999999999995</v>
      </c>
      <c r="M39" s="141">
        <f t="shared" si="79"/>
        <v>5.6899999999999995</v>
      </c>
      <c r="N39" s="141">
        <f t="shared" si="79"/>
        <v>1385.8009999999999</v>
      </c>
      <c r="O39" s="141">
        <f t="shared" si="79"/>
        <v>295.00200000000001</v>
      </c>
      <c r="P39" s="141">
        <f t="shared" si="79"/>
        <v>35.480000000000004</v>
      </c>
      <c r="Q39" s="141">
        <f t="shared" si="79"/>
        <v>35.480000000000004</v>
      </c>
      <c r="R39" s="141">
        <f t="shared" si="79"/>
        <v>26.66</v>
      </c>
      <c r="S39" s="141">
        <f t="shared" si="79"/>
        <v>26.66</v>
      </c>
      <c r="T39" s="141">
        <f t="shared" si="79"/>
        <v>303.822</v>
      </c>
      <c r="U39" s="141">
        <f t="shared" si="22"/>
        <v>42805.830799999996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108.76</v>
      </c>
      <c r="E40" s="139">
        <f t="shared" ref="E40:E43" si="80">D40</f>
        <v>108.76</v>
      </c>
      <c r="F40" s="139">
        <v>0</v>
      </c>
      <c r="G40" s="139">
        <f t="shared" ref="G40:G43" si="81">F40</f>
        <v>0</v>
      </c>
      <c r="H40" s="139">
        <f t="shared" ref="H40:H43" si="82">C40+D40-F40</f>
        <v>11499.204</v>
      </c>
      <c r="I40" s="139">
        <v>0</v>
      </c>
      <c r="J40" s="139">
        <v>0</v>
      </c>
      <c r="K40" s="139">
        <f t="shared" ref="K40:K43" si="83">J40</f>
        <v>0</v>
      </c>
      <c r="L40" s="139">
        <v>0</v>
      </c>
      <c r="M40" s="139">
        <f t="shared" ref="M40:M43" si="84">L40</f>
        <v>0</v>
      </c>
      <c r="N40" s="139">
        <f t="shared" ref="N40:N43" si="85">I40+J40-L40</f>
        <v>0</v>
      </c>
      <c r="O40" s="139">
        <v>0</v>
      </c>
      <c r="P40" s="139">
        <v>0</v>
      </c>
      <c r="Q40" s="139">
        <f t="shared" ref="Q40:Q43" si="86">P40</f>
        <v>0</v>
      </c>
      <c r="R40" s="139">
        <v>0</v>
      </c>
      <c r="S40" s="139">
        <f t="shared" ref="S40:S43" si="87">R40</f>
        <v>0</v>
      </c>
      <c r="T40" s="139">
        <f t="shared" ref="T40:T43" si="88">O40+P40-R40</f>
        <v>0</v>
      </c>
      <c r="U40" s="139">
        <f t="shared" ref="U40:U43" si="89">H40+N40+T40</f>
        <v>11499.204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55.57</v>
      </c>
      <c r="E41" s="139">
        <f t="shared" si="80"/>
        <v>55.57</v>
      </c>
      <c r="F41" s="139">
        <v>0</v>
      </c>
      <c r="G41" s="139">
        <f t="shared" si="81"/>
        <v>0</v>
      </c>
      <c r="H41" s="139">
        <f t="shared" si="82"/>
        <v>7553.6069999999945</v>
      </c>
      <c r="I41" s="139">
        <v>0</v>
      </c>
      <c r="J41" s="139">
        <v>0</v>
      </c>
      <c r="K41" s="139">
        <f t="shared" si="83"/>
        <v>0</v>
      </c>
      <c r="L41" s="139">
        <v>0</v>
      </c>
      <c r="M41" s="139">
        <f t="shared" si="84"/>
        <v>0</v>
      </c>
      <c r="N41" s="139">
        <f t="shared" si="85"/>
        <v>0</v>
      </c>
      <c r="O41" s="139">
        <v>0</v>
      </c>
      <c r="P41" s="139">
        <v>0</v>
      </c>
      <c r="Q41" s="139">
        <f t="shared" si="86"/>
        <v>0</v>
      </c>
      <c r="R41" s="139">
        <v>0</v>
      </c>
      <c r="S41" s="139">
        <f t="shared" si="87"/>
        <v>0</v>
      </c>
      <c r="T41" s="139">
        <f t="shared" si="88"/>
        <v>0</v>
      </c>
      <c r="U41" s="139">
        <f t="shared" si="89"/>
        <v>7553.6069999999945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20.21</v>
      </c>
      <c r="E42" s="139">
        <f t="shared" si="80"/>
        <v>20.21</v>
      </c>
      <c r="F42" s="139">
        <v>0</v>
      </c>
      <c r="G42" s="139">
        <f t="shared" si="81"/>
        <v>0</v>
      </c>
      <c r="H42" s="139">
        <f t="shared" si="82"/>
        <v>13825.648999999996</v>
      </c>
      <c r="I42" s="139">
        <v>0</v>
      </c>
      <c r="J42" s="139">
        <v>0</v>
      </c>
      <c r="K42" s="139">
        <f t="shared" si="83"/>
        <v>0</v>
      </c>
      <c r="L42" s="139">
        <v>0</v>
      </c>
      <c r="M42" s="139">
        <f t="shared" si="84"/>
        <v>0</v>
      </c>
      <c r="N42" s="139">
        <f t="shared" si="85"/>
        <v>0</v>
      </c>
      <c r="O42" s="139">
        <v>39.019999999999996</v>
      </c>
      <c r="P42" s="139">
        <v>0</v>
      </c>
      <c r="Q42" s="139">
        <f t="shared" si="86"/>
        <v>0</v>
      </c>
      <c r="R42" s="139">
        <v>0</v>
      </c>
      <c r="S42" s="139">
        <f t="shared" si="87"/>
        <v>0</v>
      </c>
      <c r="T42" s="139">
        <f t="shared" si="88"/>
        <v>39.019999999999996</v>
      </c>
      <c r="U42" s="139">
        <f t="shared" si="89"/>
        <v>13864.668999999996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5.99</v>
      </c>
      <c r="E43" s="139">
        <f t="shared" si="80"/>
        <v>5.99</v>
      </c>
      <c r="F43" s="139">
        <v>0</v>
      </c>
      <c r="G43" s="139">
        <f t="shared" si="81"/>
        <v>0</v>
      </c>
      <c r="H43" s="139">
        <f t="shared" si="82"/>
        <v>3973.4700000000012</v>
      </c>
      <c r="I43" s="139">
        <v>0</v>
      </c>
      <c r="J43" s="139">
        <v>0</v>
      </c>
      <c r="K43" s="139">
        <f t="shared" si="83"/>
        <v>0</v>
      </c>
      <c r="L43" s="139">
        <v>0</v>
      </c>
      <c r="M43" s="139">
        <f t="shared" si="84"/>
        <v>0</v>
      </c>
      <c r="N43" s="139">
        <f t="shared" si="85"/>
        <v>0</v>
      </c>
      <c r="O43" s="139">
        <v>0</v>
      </c>
      <c r="P43" s="139">
        <v>0</v>
      </c>
      <c r="Q43" s="139">
        <f t="shared" si="86"/>
        <v>0</v>
      </c>
      <c r="R43" s="139">
        <v>0</v>
      </c>
      <c r="S43" s="139">
        <f t="shared" si="87"/>
        <v>0</v>
      </c>
      <c r="T43" s="139">
        <f t="shared" si="88"/>
        <v>0</v>
      </c>
      <c r="U43" s="139">
        <f t="shared" si="89"/>
        <v>3973.4700000000012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36661.399999999994</v>
      </c>
      <c r="D44" s="141">
        <f t="shared" ref="D44:T44" si="90">SUM(D40:D43)</f>
        <v>190.53000000000003</v>
      </c>
      <c r="E44" s="141">
        <f t="shared" si="90"/>
        <v>190.53000000000003</v>
      </c>
      <c r="F44" s="141">
        <f t="shared" si="90"/>
        <v>0</v>
      </c>
      <c r="G44" s="141">
        <f t="shared" si="90"/>
        <v>0</v>
      </c>
      <c r="H44" s="141">
        <f t="shared" si="90"/>
        <v>36851.929999999993</v>
      </c>
      <c r="I44" s="141">
        <f t="shared" si="90"/>
        <v>0</v>
      </c>
      <c r="J44" s="141">
        <f t="shared" si="90"/>
        <v>0</v>
      </c>
      <c r="K44" s="141">
        <f t="shared" si="90"/>
        <v>0</v>
      </c>
      <c r="L44" s="141">
        <f t="shared" si="90"/>
        <v>0</v>
      </c>
      <c r="M44" s="141">
        <f t="shared" si="90"/>
        <v>0</v>
      </c>
      <c r="N44" s="141">
        <f t="shared" si="90"/>
        <v>0</v>
      </c>
      <c r="O44" s="141">
        <f t="shared" si="90"/>
        <v>39.019999999999996</v>
      </c>
      <c r="P44" s="141">
        <f t="shared" si="90"/>
        <v>0</v>
      </c>
      <c r="Q44" s="141">
        <f t="shared" si="90"/>
        <v>0</v>
      </c>
      <c r="R44" s="141">
        <f t="shared" si="90"/>
        <v>0</v>
      </c>
      <c r="S44" s="141">
        <f t="shared" si="90"/>
        <v>0</v>
      </c>
      <c r="T44" s="141">
        <f t="shared" si="90"/>
        <v>39.019999999999996</v>
      </c>
      <c r="U44" s="141">
        <f t="shared" si="22"/>
        <v>36890.94999999999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15.15</v>
      </c>
      <c r="E45" s="139">
        <f t="shared" ref="E45:E48" si="91">D45</f>
        <v>15.15</v>
      </c>
      <c r="F45" s="139">
        <v>0</v>
      </c>
      <c r="G45" s="139">
        <f t="shared" ref="G45:G48" si="92">F45</f>
        <v>0</v>
      </c>
      <c r="H45" s="139">
        <f t="shared" ref="H45:H48" si="93">C45+D45-F45</f>
        <v>8438.4721000000009</v>
      </c>
      <c r="I45" s="139">
        <v>16.759999999999998</v>
      </c>
      <c r="J45" s="139">
        <v>0</v>
      </c>
      <c r="K45" s="139">
        <f t="shared" ref="K45:K48" si="94">J45</f>
        <v>0</v>
      </c>
      <c r="L45" s="139">
        <v>0</v>
      </c>
      <c r="M45" s="139">
        <f t="shared" ref="M45:M48" si="95">L45</f>
        <v>0</v>
      </c>
      <c r="N45" s="139">
        <f t="shared" ref="N45:N48" si="96">I45+J45-L45</f>
        <v>16.759999999999998</v>
      </c>
      <c r="O45" s="139">
        <v>14.75</v>
      </c>
      <c r="P45" s="139">
        <v>0</v>
      </c>
      <c r="Q45" s="139">
        <f t="shared" ref="Q45:Q48" si="97">P45</f>
        <v>0</v>
      </c>
      <c r="R45" s="139">
        <v>0</v>
      </c>
      <c r="S45" s="139">
        <f t="shared" ref="S45:S48" si="98">R45</f>
        <v>0</v>
      </c>
      <c r="T45" s="139">
        <f t="shared" ref="T45:T48" si="99">O45+P45-R45</f>
        <v>14.75</v>
      </c>
      <c r="U45" s="139">
        <f t="shared" ref="U45:U48" si="100">H45+N45+T45</f>
        <v>8469.9821000000011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20.21</v>
      </c>
      <c r="E46" s="139">
        <f t="shared" si="91"/>
        <v>20.21</v>
      </c>
      <c r="F46" s="139">
        <v>0</v>
      </c>
      <c r="G46" s="139">
        <f t="shared" si="92"/>
        <v>0</v>
      </c>
      <c r="H46" s="139">
        <f t="shared" si="93"/>
        <v>7758.7050000000017</v>
      </c>
      <c r="I46" s="139">
        <v>0</v>
      </c>
      <c r="J46" s="139">
        <v>0</v>
      </c>
      <c r="K46" s="139">
        <f t="shared" si="94"/>
        <v>0</v>
      </c>
      <c r="L46" s="139">
        <v>0</v>
      </c>
      <c r="M46" s="139">
        <f t="shared" si="95"/>
        <v>0</v>
      </c>
      <c r="N46" s="139">
        <f t="shared" si="96"/>
        <v>0</v>
      </c>
      <c r="O46" s="139">
        <v>0</v>
      </c>
      <c r="P46" s="139">
        <v>0</v>
      </c>
      <c r="Q46" s="139">
        <f t="shared" si="97"/>
        <v>0</v>
      </c>
      <c r="R46" s="139">
        <v>0</v>
      </c>
      <c r="S46" s="139">
        <f t="shared" si="98"/>
        <v>0</v>
      </c>
      <c r="T46" s="139">
        <f t="shared" si="99"/>
        <v>0</v>
      </c>
      <c r="U46" s="139">
        <f t="shared" si="100"/>
        <v>7758.7050000000017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43.93</v>
      </c>
      <c r="E47" s="139">
        <f t="shared" si="91"/>
        <v>43.93</v>
      </c>
      <c r="F47" s="139">
        <v>0</v>
      </c>
      <c r="G47" s="139">
        <f t="shared" si="92"/>
        <v>0</v>
      </c>
      <c r="H47" s="139">
        <f t="shared" si="93"/>
        <v>8828.5700000000015</v>
      </c>
      <c r="I47" s="139">
        <v>3.13</v>
      </c>
      <c r="J47" s="139">
        <v>0</v>
      </c>
      <c r="K47" s="139">
        <f t="shared" si="94"/>
        <v>0</v>
      </c>
      <c r="L47" s="139">
        <v>0</v>
      </c>
      <c r="M47" s="139">
        <f t="shared" si="95"/>
        <v>0</v>
      </c>
      <c r="N47" s="139">
        <f t="shared" si="96"/>
        <v>3.13</v>
      </c>
      <c r="O47" s="139">
        <v>0.03</v>
      </c>
      <c r="P47" s="139">
        <v>0</v>
      </c>
      <c r="Q47" s="139">
        <f t="shared" si="97"/>
        <v>0</v>
      </c>
      <c r="R47" s="139">
        <v>0</v>
      </c>
      <c r="S47" s="139">
        <f t="shared" si="98"/>
        <v>0</v>
      </c>
      <c r="T47" s="139">
        <f t="shared" si="99"/>
        <v>0.03</v>
      </c>
      <c r="U47" s="139">
        <f t="shared" si="100"/>
        <v>8831.7300000000014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309.54000000000002</v>
      </c>
      <c r="E48" s="139">
        <f t="shared" si="91"/>
        <v>309.54000000000002</v>
      </c>
      <c r="F48" s="139">
        <v>0</v>
      </c>
      <c r="G48" s="139">
        <f t="shared" si="92"/>
        <v>0</v>
      </c>
      <c r="H48" s="139">
        <f t="shared" si="93"/>
        <v>8506.3289999999997</v>
      </c>
      <c r="I48" s="139">
        <v>5.0249999999999995</v>
      </c>
      <c r="J48" s="139">
        <v>0</v>
      </c>
      <c r="K48" s="139">
        <f t="shared" si="94"/>
        <v>0</v>
      </c>
      <c r="L48" s="139">
        <v>0</v>
      </c>
      <c r="M48" s="139">
        <f t="shared" si="95"/>
        <v>0</v>
      </c>
      <c r="N48" s="139">
        <f t="shared" si="96"/>
        <v>5.0249999999999995</v>
      </c>
      <c r="O48" s="139">
        <v>0</v>
      </c>
      <c r="P48" s="139">
        <v>0</v>
      </c>
      <c r="Q48" s="139">
        <f t="shared" si="97"/>
        <v>0</v>
      </c>
      <c r="R48" s="139">
        <v>0</v>
      </c>
      <c r="S48" s="139">
        <f t="shared" si="98"/>
        <v>0</v>
      </c>
      <c r="T48" s="139">
        <f t="shared" si="99"/>
        <v>0</v>
      </c>
      <c r="U48" s="139">
        <f t="shared" si="100"/>
        <v>8511.3539999999994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33143.246100000004</v>
      </c>
      <c r="D49" s="141">
        <f t="shared" ref="D49:T49" si="101">SUM(D45:D48)</f>
        <v>388.83000000000004</v>
      </c>
      <c r="E49" s="141">
        <f t="shared" si="101"/>
        <v>388.83000000000004</v>
      </c>
      <c r="F49" s="141">
        <f t="shared" si="101"/>
        <v>0</v>
      </c>
      <c r="G49" s="141">
        <f t="shared" si="101"/>
        <v>0</v>
      </c>
      <c r="H49" s="141">
        <f t="shared" si="101"/>
        <v>33532.076100000006</v>
      </c>
      <c r="I49" s="141">
        <f t="shared" si="101"/>
        <v>24.914999999999996</v>
      </c>
      <c r="J49" s="141">
        <f t="shared" si="101"/>
        <v>0</v>
      </c>
      <c r="K49" s="141">
        <f t="shared" si="101"/>
        <v>0</v>
      </c>
      <c r="L49" s="141">
        <f t="shared" si="101"/>
        <v>0</v>
      </c>
      <c r="M49" s="141">
        <f t="shared" si="101"/>
        <v>0</v>
      </c>
      <c r="N49" s="141">
        <f t="shared" si="101"/>
        <v>24.914999999999996</v>
      </c>
      <c r="O49" s="141">
        <f t="shared" si="101"/>
        <v>14.78</v>
      </c>
      <c r="P49" s="141">
        <f t="shared" si="101"/>
        <v>0</v>
      </c>
      <c r="Q49" s="141">
        <f t="shared" si="101"/>
        <v>0</v>
      </c>
      <c r="R49" s="141">
        <f t="shared" si="101"/>
        <v>0</v>
      </c>
      <c r="S49" s="141">
        <f t="shared" si="101"/>
        <v>0</v>
      </c>
      <c r="T49" s="141">
        <f t="shared" si="101"/>
        <v>14.78</v>
      </c>
      <c r="U49" s="141">
        <f t="shared" si="22"/>
        <v>33571.771100000005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69804.646099999998</v>
      </c>
      <c r="D50" s="141">
        <f t="shared" ref="D50:U50" si="102">D49+D44</f>
        <v>579.36000000000013</v>
      </c>
      <c r="E50" s="141">
        <f t="shared" si="102"/>
        <v>579.36000000000013</v>
      </c>
      <c r="F50" s="141">
        <f t="shared" si="102"/>
        <v>0</v>
      </c>
      <c r="G50" s="141">
        <f t="shared" si="102"/>
        <v>0</v>
      </c>
      <c r="H50" s="141">
        <f t="shared" si="102"/>
        <v>70384.006099999999</v>
      </c>
      <c r="I50" s="141">
        <f t="shared" si="102"/>
        <v>24.914999999999996</v>
      </c>
      <c r="J50" s="141">
        <f t="shared" si="102"/>
        <v>0</v>
      </c>
      <c r="K50" s="141">
        <f t="shared" si="102"/>
        <v>0</v>
      </c>
      <c r="L50" s="141">
        <f t="shared" si="102"/>
        <v>0</v>
      </c>
      <c r="M50" s="141">
        <f t="shared" si="102"/>
        <v>0</v>
      </c>
      <c r="N50" s="141">
        <f t="shared" si="102"/>
        <v>24.914999999999996</v>
      </c>
      <c r="O50" s="141">
        <f t="shared" si="102"/>
        <v>53.8</v>
      </c>
      <c r="P50" s="141">
        <f t="shared" si="102"/>
        <v>0</v>
      </c>
      <c r="Q50" s="141">
        <f t="shared" si="102"/>
        <v>0</v>
      </c>
      <c r="R50" s="141">
        <f t="shared" si="102"/>
        <v>0</v>
      </c>
      <c r="S50" s="141">
        <f t="shared" si="102"/>
        <v>0</v>
      </c>
      <c r="T50" s="141">
        <f t="shared" si="102"/>
        <v>53.8</v>
      </c>
      <c r="U50" s="141">
        <f t="shared" si="102"/>
        <v>70462.721099999995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115412.4899</v>
      </c>
      <c r="D51" s="141">
        <f t="shared" ref="D51:U51" si="103">D11+D15+D19+D24+D28+D33+D38+D44+D49</f>
        <v>720.03000000000009</v>
      </c>
      <c r="E51" s="141">
        <f t="shared" si="103"/>
        <v>720.03000000000009</v>
      </c>
      <c r="F51" s="141">
        <f t="shared" si="103"/>
        <v>0</v>
      </c>
      <c r="G51" s="141">
        <f t="shared" si="103"/>
        <v>0</v>
      </c>
      <c r="H51" s="141">
        <f t="shared" si="103"/>
        <v>116132.51989999998</v>
      </c>
      <c r="I51" s="141">
        <f t="shared" si="103"/>
        <v>8430.6940000000013</v>
      </c>
      <c r="J51" s="141">
        <f t="shared" si="103"/>
        <v>46.754999999999995</v>
      </c>
      <c r="K51" s="141">
        <f t="shared" si="103"/>
        <v>46.754999999999995</v>
      </c>
      <c r="L51" s="141">
        <f t="shared" si="103"/>
        <v>6.7299999999999995</v>
      </c>
      <c r="M51" s="141">
        <f t="shared" si="103"/>
        <v>6.7299999999999995</v>
      </c>
      <c r="N51" s="141">
        <f t="shared" si="103"/>
        <v>8470.7190000000028</v>
      </c>
      <c r="O51" s="141">
        <f t="shared" si="103"/>
        <v>941.48</v>
      </c>
      <c r="P51" s="141">
        <f t="shared" si="103"/>
        <v>35.480000000000004</v>
      </c>
      <c r="Q51" s="141">
        <f t="shared" si="103"/>
        <v>35.480000000000004</v>
      </c>
      <c r="R51" s="141">
        <f t="shared" si="103"/>
        <v>27.67</v>
      </c>
      <c r="S51" s="141">
        <f t="shared" si="103"/>
        <v>27.67</v>
      </c>
      <c r="T51" s="141">
        <f t="shared" si="103"/>
        <v>949.29000000000019</v>
      </c>
      <c r="U51" s="141">
        <f t="shared" si="103"/>
        <v>125552.5289</v>
      </c>
    </row>
    <row r="52" spans="1:21" s="111" customFormat="1" ht="24" customHeight="1" x14ac:dyDescent="0.4">
      <c r="A52" s="115"/>
      <c r="B52" s="115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</row>
    <row r="53" spans="1:21" s="111" customFormat="1" ht="19.5" customHeight="1" x14ac:dyDescent="0.4">
      <c r="A53" s="115"/>
      <c r="B53" s="115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1:21" s="115" customFormat="1" ht="24.75" hidden="1" customHeight="1" x14ac:dyDescent="0.4">
      <c r="B54" s="227"/>
      <c r="C54" s="250" t="s">
        <v>54</v>
      </c>
      <c r="D54" s="250"/>
      <c r="E54" s="250"/>
      <c r="F54" s="250"/>
      <c r="G54" s="250"/>
      <c r="H54" s="118"/>
      <c r="I54" s="227"/>
      <c r="J54" s="227">
        <f>D51+J51+P51-F51-L51-R51</f>
        <v>767.86500000000012</v>
      </c>
      <c r="K54" s="227"/>
      <c r="L54" s="227"/>
      <c r="M54" s="227"/>
      <c r="N54" s="227"/>
      <c r="R54" s="227"/>
      <c r="U54" s="227"/>
    </row>
    <row r="55" spans="1:21" s="115" customFormat="1" ht="30" hidden="1" customHeight="1" x14ac:dyDescent="0.35">
      <c r="B55" s="227"/>
      <c r="C55" s="250" t="s">
        <v>55</v>
      </c>
      <c r="D55" s="250"/>
      <c r="E55" s="250"/>
      <c r="F55" s="250"/>
      <c r="G55" s="250"/>
      <c r="H55" s="119"/>
      <c r="I55" s="227"/>
      <c r="J55" s="227">
        <f>E51+K51+Q51-G51-M51-S51</f>
        <v>767.86500000000012</v>
      </c>
      <c r="K55" s="227"/>
      <c r="L55" s="227"/>
      <c r="M55" s="227"/>
      <c r="N55" s="227"/>
      <c r="R55" s="227"/>
      <c r="T55" s="227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27">
        <f>H51+N51+T51</f>
        <v>125552.52889999998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7"/>
      <c r="E57" s="227"/>
      <c r="F57" s="227"/>
      <c r="G57" s="227"/>
      <c r="H57" s="119"/>
      <c r="I57" s="121"/>
      <c r="J57" s="22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7"/>
      <c r="E58" s="227"/>
      <c r="F58" s="227"/>
      <c r="G58" s="227"/>
      <c r="H58" s="119"/>
      <c r="I58" s="121"/>
      <c r="J58" s="22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28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29"/>
      <c r="L60" s="157"/>
      <c r="M60" s="154"/>
      <c r="N60" s="153"/>
      <c r="O60" s="154"/>
      <c r="P60" s="228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3" zoomScale="55" zoomScaleNormal="55" workbookViewId="0">
      <selection activeCell="H7" sqref="H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34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0</v>
      </c>
      <c r="G7" s="139">
        <v>0</v>
      </c>
      <c r="H7" s="139">
        <v>90.039999999999978</v>
      </c>
      <c r="I7" s="139">
        <v>585.09199999999987</v>
      </c>
      <c r="J7" s="139">
        <v>2.4470000000000001</v>
      </c>
      <c r="K7" s="139">
        <v>3.3220000000000001</v>
      </c>
      <c r="L7" s="139">
        <v>0</v>
      </c>
      <c r="M7" s="139">
        <v>0</v>
      </c>
      <c r="N7" s="139">
        <v>587.53899999999987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686.01499999999987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313.15499999999997</v>
      </c>
      <c r="J8" s="139">
        <v>1.72</v>
      </c>
      <c r="K8" s="139">
        <v>2.895</v>
      </c>
      <c r="L8" s="139">
        <v>0</v>
      </c>
      <c r="M8" s="139">
        <v>0</v>
      </c>
      <c r="N8" s="139">
        <v>314.875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646.55499999999995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703.89800000000002</v>
      </c>
      <c r="J9" s="139">
        <v>36.949999999999996</v>
      </c>
      <c r="K9" s="139">
        <v>39.819999999999993</v>
      </c>
      <c r="L9" s="139">
        <v>0</v>
      </c>
      <c r="M9" s="139">
        <v>0</v>
      </c>
      <c r="N9" s="139">
        <v>740.84800000000007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994.74800000000005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343.76999999999992</v>
      </c>
      <c r="J10" s="139">
        <v>0.73</v>
      </c>
      <c r="K10" s="139">
        <v>2.125</v>
      </c>
      <c r="L10" s="139">
        <v>0</v>
      </c>
      <c r="M10" s="139">
        <v>0</v>
      </c>
      <c r="N10" s="139">
        <v>344.49999999999994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344.69999999999993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564.58999999999992</v>
      </c>
      <c r="D11" s="141">
        <v>0</v>
      </c>
      <c r="E11" s="141">
        <v>0</v>
      </c>
      <c r="F11" s="141">
        <v>0</v>
      </c>
      <c r="G11" s="141">
        <v>0</v>
      </c>
      <c r="H11" s="141">
        <v>564.58999999999992</v>
      </c>
      <c r="I11" s="141">
        <v>1945.915</v>
      </c>
      <c r="J11" s="141">
        <v>41.846999999999994</v>
      </c>
      <c r="K11" s="141">
        <v>48.161999999999992</v>
      </c>
      <c r="L11" s="141">
        <v>0</v>
      </c>
      <c r="M11" s="141">
        <v>0</v>
      </c>
      <c r="N11" s="141">
        <v>1987.7619999999999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2672.018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805.16499999999996</v>
      </c>
      <c r="J12" s="221">
        <v>45.9</v>
      </c>
      <c r="K12" s="139">
        <v>46.36</v>
      </c>
      <c r="L12" s="139">
        <v>0</v>
      </c>
      <c r="M12" s="139">
        <v>0</v>
      </c>
      <c r="N12" s="139">
        <v>851.06499999999994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1243.2249999999995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529.51200000000028</v>
      </c>
      <c r="J13" s="221">
        <v>1.43</v>
      </c>
      <c r="K13" s="139">
        <v>2.41</v>
      </c>
      <c r="L13" s="139">
        <v>0</v>
      </c>
      <c r="M13" s="139">
        <v>0</v>
      </c>
      <c r="N13" s="139">
        <v>530.94200000000023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911.56200000000035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867.58800000000019</v>
      </c>
      <c r="J14" s="221">
        <v>4.76</v>
      </c>
      <c r="K14" s="139">
        <v>7.56</v>
      </c>
      <c r="L14" s="139">
        <v>0</v>
      </c>
      <c r="M14" s="139">
        <v>0</v>
      </c>
      <c r="N14" s="139">
        <v>872.34800000000018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2150.1179999999995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2202.2650000000003</v>
      </c>
      <c r="J15" s="141">
        <v>52.089999999999996</v>
      </c>
      <c r="K15" s="141">
        <v>56.33</v>
      </c>
      <c r="L15" s="141">
        <v>0</v>
      </c>
      <c r="M15" s="141">
        <v>0</v>
      </c>
      <c r="N15" s="141">
        <v>2254.3550000000005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4304.9049999999988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0.26</v>
      </c>
      <c r="E16" s="139">
        <v>0.55000000000000004</v>
      </c>
      <c r="F16" s="139">
        <v>0</v>
      </c>
      <c r="G16" s="139">
        <v>0</v>
      </c>
      <c r="H16" s="139">
        <v>994.39400000000035</v>
      </c>
      <c r="I16" s="139">
        <v>299.17599999999999</v>
      </c>
      <c r="J16" s="139">
        <v>27.75</v>
      </c>
      <c r="K16" s="139">
        <v>27.88</v>
      </c>
      <c r="L16" s="139">
        <v>0</v>
      </c>
      <c r="M16" s="139">
        <v>0</v>
      </c>
      <c r="N16" s="139">
        <v>326.92599999999999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1498.7320000000004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v>0</v>
      </c>
      <c r="F17" s="139">
        <v>0</v>
      </c>
      <c r="G17" s="139">
        <v>0</v>
      </c>
      <c r="H17" s="139">
        <v>6.415999999999948</v>
      </c>
      <c r="I17" s="139">
        <v>513.11000000000013</v>
      </c>
      <c r="J17" s="139">
        <v>9.6300000000000008</v>
      </c>
      <c r="K17" s="139">
        <v>10.99</v>
      </c>
      <c r="L17" s="139">
        <v>0</v>
      </c>
      <c r="M17" s="139">
        <v>0</v>
      </c>
      <c r="N17" s="139">
        <v>522.74000000000012</v>
      </c>
      <c r="O17" s="139">
        <v>6.33</v>
      </c>
      <c r="P17" s="139">
        <v>0</v>
      </c>
      <c r="Q17" s="139">
        <v>0</v>
      </c>
      <c r="R17" s="139">
        <v>0</v>
      </c>
      <c r="S17" s="139">
        <v>0</v>
      </c>
      <c r="T17" s="139">
        <v>6.33</v>
      </c>
      <c r="U17" s="139">
        <v>535.4860000000001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</v>
      </c>
      <c r="E18" s="139">
        <v>0.24</v>
      </c>
      <c r="F18" s="139">
        <v>0</v>
      </c>
      <c r="G18" s="139">
        <v>0</v>
      </c>
      <c r="H18" s="139">
        <v>76.226000000000099</v>
      </c>
      <c r="I18" s="139">
        <v>485.93699999999995</v>
      </c>
      <c r="J18" s="139">
        <v>0.67</v>
      </c>
      <c r="K18" s="139">
        <v>1.07</v>
      </c>
      <c r="L18" s="139">
        <v>0</v>
      </c>
      <c r="M18" s="139">
        <v>0</v>
      </c>
      <c r="N18" s="139">
        <v>486.60699999999997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601.70300000000009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1076.2460000000005</v>
      </c>
      <c r="D19" s="141">
        <v>0.26</v>
      </c>
      <c r="E19" s="141">
        <v>0.79</v>
      </c>
      <c r="F19" s="141">
        <v>0</v>
      </c>
      <c r="G19" s="141">
        <v>0</v>
      </c>
      <c r="H19" s="141">
        <v>1077.0360000000003</v>
      </c>
      <c r="I19" s="141">
        <v>1298.223</v>
      </c>
      <c r="J19" s="141">
        <v>38.050000000000004</v>
      </c>
      <c r="K19" s="141">
        <v>39.940000000000005</v>
      </c>
      <c r="L19" s="141">
        <v>0</v>
      </c>
      <c r="M19" s="141">
        <v>0</v>
      </c>
      <c r="N19" s="141">
        <v>1336.2729999999999</v>
      </c>
      <c r="O19" s="141">
        <v>222.61200000000005</v>
      </c>
      <c r="P19" s="141">
        <v>0</v>
      </c>
      <c r="Q19" s="141">
        <v>0</v>
      </c>
      <c r="R19" s="141">
        <v>0</v>
      </c>
      <c r="S19" s="141">
        <v>0</v>
      </c>
      <c r="T19" s="141">
        <v>222.61200000000005</v>
      </c>
      <c r="U19" s="141">
        <v>2635.9210000000003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v>0.31</v>
      </c>
      <c r="E20" s="139">
        <v>1.1200000000000001</v>
      </c>
      <c r="F20" s="139">
        <v>0</v>
      </c>
      <c r="G20" s="139">
        <v>0</v>
      </c>
      <c r="H20" s="139">
        <v>631.68999999999983</v>
      </c>
      <c r="I20" s="139">
        <v>400.25800000000015</v>
      </c>
      <c r="J20" s="139">
        <v>1.81</v>
      </c>
      <c r="K20" s="139">
        <v>3.92</v>
      </c>
      <c r="L20" s="139">
        <v>0</v>
      </c>
      <c r="M20" s="139">
        <v>1.04</v>
      </c>
      <c r="N20" s="139">
        <v>402.06800000000015</v>
      </c>
      <c r="O20" s="139">
        <v>40.350000000000009</v>
      </c>
      <c r="P20" s="139">
        <v>0</v>
      </c>
      <c r="Q20" s="139">
        <v>0</v>
      </c>
      <c r="R20" s="139">
        <v>0</v>
      </c>
      <c r="S20" s="139">
        <v>0</v>
      </c>
      <c r="T20" s="139">
        <v>40.350000000000009</v>
      </c>
      <c r="U20" s="139">
        <v>1074.1079999999999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414.83699999999999</v>
      </c>
      <c r="J21" s="139">
        <v>0.91</v>
      </c>
      <c r="K21" s="139">
        <v>17.63</v>
      </c>
      <c r="L21" s="139">
        <v>0</v>
      </c>
      <c r="M21" s="139">
        <v>0</v>
      </c>
      <c r="N21" s="139">
        <v>415.74700000000001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</v>
      </c>
      <c r="T21" s="139">
        <v>19.369999999999997</v>
      </c>
      <c r="U21" s="139">
        <v>457.62700000000001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690.27</v>
      </c>
      <c r="J22" s="139">
        <v>0.41</v>
      </c>
      <c r="K22" s="139">
        <v>1.71</v>
      </c>
      <c r="L22" s="139">
        <v>0.08</v>
      </c>
      <c r="M22" s="139">
        <v>0.08</v>
      </c>
      <c r="N22" s="139">
        <v>690.59999999999991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713.63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108.235</v>
      </c>
      <c r="J23" s="139">
        <v>9.16</v>
      </c>
      <c r="K23" s="139">
        <v>15.51</v>
      </c>
      <c r="L23" s="139">
        <v>0</v>
      </c>
      <c r="M23" s="139">
        <v>0</v>
      </c>
      <c r="N23" s="139">
        <v>117.395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570.53499999999997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1102.75</v>
      </c>
      <c r="D24" s="141">
        <v>0.31</v>
      </c>
      <c r="E24" s="141">
        <v>4.5199999999999996</v>
      </c>
      <c r="F24" s="141">
        <v>0</v>
      </c>
      <c r="G24" s="141">
        <v>0</v>
      </c>
      <c r="H24" s="141">
        <v>1107.27</v>
      </c>
      <c r="I24" s="141">
        <v>1613.6000000000001</v>
      </c>
      <c r="J24" s="141">
        <v>12.290000000000001</v>
      </c>
      <c r="K24" s="141">
        <v>38.769999999999996</v>
      </c>
      <c r="L24" s="141">
        <v>0.08</v>
      </c>
      <c r="M24" s="141">
        <v>1.1200000000000001</v>
      </c>
      <c r="N24" s="141">
        <v>1625.8100000000002</v>
      </c>
      <c r="O24" s="141">
        <v>82.820000000000007</v>
      </c>
      <c r="P24" s="141">
        <v>0</v>
      </c>
      <c r="Q24" s="141">
        <v>0</v>
      </c>
      <c r="R24" s="141">
        <v>0</v>
      </c>
      <c r="S24" s="141">
        <v>0</v>
      </c>
      <c r="T24" s="141">
        <v>82.820000000000007</v>
      </c>
      <c r="U24" s="141">
        <v>2815.9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4627.5659999999998</v>
      </c>
      <c r="D25" s="141">
        <v>0.57000000000000006</v>
      </c>
      <c r="E25" s="141">
        <v>5.3100000000000005</v>
      </c>
      <c r="F25" s="141">
        <v>0</v>
      </c>
      <c r="G25" s="141">
        <v>0</v>
      </c>
      <c r="H25" s="141">
        <v>4632.8759999999993</v>
      </c>
      <c r="I25" s="141">
        <v>7060.0030000000006</v>
      </c>
      <c r="J25" s="141">
        <v>144.27699999999999</v>
      </c>
      <c r="K25" s="141">
        <v>183.202</v>
      </c>
      <c r="L25" s="141">
        <v>0.08</v>
      </c>
      <c r="M25" s="141">
        <v>1.1200000000000001</v>
      </c>
      <c r="N25" s="141">
        <v>7204.2000000000007</v>
      </c>
      <c r="O25" s="141">
        <v>591.66800000000012</v>
      </c>
      <c r="P25" s="141">
        <v>0</v>
      </c>
      <c r="Q25" s="141">
        <v>0</v>
      </c>
      <c r="R25" s="141">
        <v>0</v>
      </c>
      <c r="S25" s="141">
        <v>1.01</v>
      </c>
      <c r="T25" s="141">
        <v>591.66800000000012</v>
      </c>
      <c r="U25" s="141">
        <v>12428.744000000001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5.8</v>
      </c>
      <c r="E26" s="139">
        <v>7.83</v>
      </c>
      <c r="F26" s="139">
        <v>0</v>
      </c>
      <c r="G26" s="139">
        <v>0</v>
      </c>
      <c r="H26" s="139">
        <v>1560.8099999999997</v>
      </c>
      <c r="I26" s="139">
        <v>67.33</v>
      </c>
      <c r="J26" s="139">
        <v>0.15</v>
      </c>
      <c r="K26" s="139">
        <v>0.15</v>
      </c>
      <c r="L26" s="139">
        <v>0</v>
      </c>
      <c r="M26" s="139">
        <v>0</v>
      </c>
      <c r="N26" s="139">
        <v>67.48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1644.3999999999996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10.72</v>
      </c>
      <c r="E27" s="139">
        <v>21.57</v>
      </c>
      <c r="F27" s="139">
        <v>0</v>
      </c>
      <c r="G27" s="139">
        <v>0</v>
      </c>
      <c r="H27" s="139">
        <v>5598.2750000000024</v>
      </c>
      <c r="I27" s="139">
        <v>596.32799999999997</v>
      </c>
      <c r="J27" s="139">
        <v>0.72</v>
      </c>
      <c r="K27" s="139">
        <v>2.8600000000000003</v>
      </c>
      <c r="L27" s="139">
        <v>0</v>
      </c>
      <c r="M27" s="139">
        <v>0</v>
      </c>
      <c r="N27" s="139">
        <v>597.048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6228.8130000000019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7129.6850000000013</v>
      </c>
      <c r="D28" s="141">
        <v>16.52</v>
      </c>
      <c r="E28" s="141">
        <v>29.4</v>
      </c>
      <c r="F28" s="141">
        <v>0</v>
      </c>
      <c r="G28" s="141">
        <v>0</v>
      </c>
      <c r="H28" s="141">
        <v>7159.0850000000028</v>
      </c>
      <c r="I28" s="141">
        <v>663.65800000000002</v>
      </c>
      <c r="J28" s="141">
        <v>0.87</v>
      </c>
      <c r="K28" s="141">
        <v>3.0100000000000002</v>
      </c>
      <c r="L28" s="141">
        <v>0</v>
      </c>
      <c r="M28" s="141">
        <v>0</v>
      </c>
      <c r="N28" s="141">
        <v>664.52800000000002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7873.2130000000034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</v>
      </c>
      <c r="E29" s="139">
        <v>5.85</v>
      </c>
      <c r="F29" s="139">
        <v>0</v>
      </c>
      <c r="G29" s="139">
        <v>0</v>
      </c>
      <c r="H29" s="139">
        <v>4460.3180000000011</v>
      </c>
      <c r="I29" s="139">
        <v>151.81</v>
      </c>
      <c r="J29" s="139">
        <v>0</v>
      </c>
      <c r="K29" s="139">
        <v>0</v>
      </c>
      <c r="L29" s="139">
        <v>0</v>
      </c>
      <c r="M29" s="139">
        <v>0</v>
      </c>
      <c r="N29" s="139">
        <v>151.81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4646.648000000002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1.32</v>
      </c>
      <c r="E30" s="139">
        <v>20.740000000000002</v>
      </c>
      <c r="F30" s="139">
        <v>0</v>
      </c>
      <c r="G30" s="139">
        <v>0</v>
      </c>
      <c r="H30" s="139">
        <v>3596.11</v>
      </c>
      <c r="I30" s="139">
        <v>41.697000000000003</v>
      </c>
      <c r="J30" s="139">
        <v>0</v>
      </c>
      <c r="K30" s="139">
        <v>0</v>
      </c>
      <c r="L30" s="139">
        <v>0</v>
      </c>
      <c r="M30" s="139">
        <v>0</v>
      </c>
      <c r="N30" s="139"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3661.0570000000002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v>8.85</v>
      </c>
      <c r="E31" s="139">
        <v>11.66</v>
      </c>
      <c r="F31" s="139">
        <v>0</v>
      </c>
      <c r="G31" s="139">
        <v>0</v>
      </c>
      <c r="H31" s="139">
        <v>4601.6590000000006</v>
      </c>
      <c r="I31" s="139">
        <v>86.710000000000022</v>
      </c>
      <c r="J31" s="139">
        <v>0</v>
      </c>
      <c r="K31" s="139">
        <v>0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4703.219000000001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3.91</v>
      </c>
      <c r="E32" s="139">
        <v>7.15</v>
      </c>
      <c r="F32" s="139">
        <v>9.7200000000000006</v>
      </c>
      <c r="G32" s="139">
        <v>9.7200000000000006</v>
      </c>
      <c r="H32" s="139">
        <v>2340.2857999999992</v>
      </c>
      <c r="I32" s="139">
        <v>391.83599999999996</v>
      </c>
      <c r="J32" s="139">
        <v>1.6</v>
      </c>
      <c r="K32" s="139">
        <v>1.6</v>
      </c>
      <c r="L32" s="139">
        <v>0</v>
      </c>
      <c r="M32" s="139">
        <v>0</v>
      </c>
      <c r="N32" s="139">
        <v>393.43599999999998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2801.2737999999995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14962.692800000001</v>
      </c>
      <c r="D33" s="141">
        <v>16.98</v>
      </c>
      <c r="E33" s="141">
        <v>45.400000000000006</v>
      </c>
      <c r="F33" s="141">
        <v>9.7200000000000006</v>
      </c>
      <c r="G33" s="141">
        <v>9.7200000000000006</v>
      </c>
      <c r="H33" s="141">
        <v>14998.372800000001</v>
      </c>
      <c r="I33" s="141">
        <v>672.053</v>
      </c>
      <c r="J33" s="141">
        <v>1.6</v>
      </c>
      <c r="K33" s="141">
        <v>1.6</v>
      </c>
      <c r="L33" s="141">
        <v>0</v>
      </c>
      <c r="M33" s="141">
        <v>0</v>
      </c>
      <c r="N33" s="141">
        <v>673.65300000000002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15812.197800000002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40.32</v>
      </c>
      <c r="E34" s="139">
        <v>51.769999999999996</v>
      </c>
      <c r="F34" s="139">
        <v>0</v>
      </c>
      <c r="G34" s="139">
        <v>0</v>
      </c>
      <c r="H34" s="139">
        <v>4490.87</v>
      </c>
      <c r="I34" s="139">
        <v>0</v>
      </c>
      <c r="J34" s="139">
        <v>22.14</v>
      </c>
      <c r="K34" s="139">
        <v>22.14</v>
      </c>
      <c r="L34" s="139">
        <v>0</v>
      </c>
      <c r="M34" s="139">
        <v>0</v>
      </c>
      <c r="N34" s="139">
        <v>22.14</v>
      </c>
      <c r="O34" s="139">
        <v>0</v>
      </c>
      <c r="P34" s="139">
        <v>72.7</v>
      </c>
      <c r="Q34" s="139">
        <v>72.7</v>
      </c>
      <c r="R34" s="139">
        <v>0</v>
      </c>
      <c r="S34" s="139">
        <v>0</v>
      </c>
      <c r="T34" s="139">
        <v>72.7</v>
      </c>
      <c r="U34" s="139">
        <v>4585.71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37.64</v>
      </c>
      <c r="E35" s="139">
        <v>96.35</v>
      </c>
      <c r="F35" s="139">
        <v>0</v>
      </c>
      <c r="G35" s="139">
        <v>0</v>
      </c>
      <c r="H35" s="139">
        <v>6305.9299999999976</v>
      </c>
      <c r="I35" s="139">
        <v>12.61</v>
      </c>
      <c r="J35" s="139">
        <v>20.57</v>
      </c>
      <c r="K35" s="139">
        <v>26.26</v>
      </c>
      <c r="L35" s="139">
        <v>0</v>
      </c>
      <c r="M35" s="139">
        <v>0</v>
      </c>
      <c r="N35" s="139">
        <v>33.18</v>
      </c>
      <c r="O35" s="139">
        <v>74.610000000000014</v>
      </c>
      <c r="P35" s="139">
        <v>16.190000000000001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6429.909999999998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32.31</v>
      </c>
      <c r="E36" s="139">
        <v>51.27</v>
      </c>
      <c r="F36" s="139">
        <v>0</v>
      </c>
      <c r="G36" s="139">
        <v>0</v>
      </c>
      <c r="H36" s="139">
        <v>3502.37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4.63</v>
      </c>
      <c r="N36" s="139">
        <v>25.05000000000004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3563.8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32.239999999999995</v>
      </c>
      <c r="E37" s="139">
        <v>37.749999999999993</v>
      </c>
      <c r="F37" s="139">
        <v>0</v>
      </c>
      <c r="G37" s="139">
        <v>0</v>
      </c>
      <c r="H37" s="139">
        <v>4825.8699999999972</v>
      </c>
      <c r="I37" s="139">
        <v>12.430000000000001</v>
      </c>
      <c r="J37" s="139">
        <v>0</v>
      </c>
      <c r="K37" s="139">
        <v>0</v>
      </c>
      <c r="L37" s="139">
        <v>0</v>
      </c>
      <c r="M37" s="139">
        <v>1.06</v>
      </c>
      <c r="N37" s="139">
        <v>12.430000000000001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4841.3599999999979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18887.899999999994</v>
      </c>
      <c r="D38" s="141">
        <v>142.51</v>
      </c>
      <c r="E38" s="141">
        <v>237.14</v>
      </c>
      <c r="F38" s="141">
        <v>0</v>
      </c>
      <c r="G38" s="141">
        <v>0</v>
      </c>
      <c r="H38" s="141">
        <v>19125.03999999999</v>
      </c>
      <c r="I38" s="141">
        <v>50.090000000000039</v>
      </c>
      <c r="J38" s="141">
        <v>42.71</v>
      </c>
      <c r="K38" s="141">
        <v>48.4</v>
      </c>
      <c r="L38" s="141">
        <v>0</v>
      </c>
      <c r="M38" s="141">
        <v>5.6899999999999995</v>
      </c>
      <c r="N38" s="141">
        <v>92.80000000000004</v>
      </c>
      <c r="O38" s="141">
        <v>114.05000000000001</v>
      </c>
      <c r="P38" s="141">
        <v>88.89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19420.779999999988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40980.277799999996</v>
      </c>
      <c r="D39" s="141">
        <v>176.01</v>
      </c>
      <c r="E39" s="141">
        <v>311.94</v>
      </c>
      <c r="F39" s="141">
        <v>9.7200000000000006</v>
      </c>
      <c r="G39" s="141">
        <v>9.7200000000000006</v>
      </c>
      <c r="H39" s="141">
        <v>41282.497799999997</v>
      </c>
      <c r="I39" s="141">
        <v>1385.8009999999999</v>
      </c>
      <c r="J39" s="141">
        <v>45.18</v>
      </c>
      <c r="K39" s="141">
        <v>53.01</v>
      </c>
      <c r="L39" s="141">
        <v>0</v>
      </c>
      <c r="M39" s="141">
        <v>5.6899999999999995</v>
      </c>
      <c r="N39" s="141">
        <v>1430.981</v>
      </c>
      <c r="O39" s="141">
        <v>303.822</v>
      </c>
      <c r="P39" s="141">
        <v>88.89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43106.190799999997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30.82</v>
      </c>
      <c r="E40" s="139">
        <v>139.58000000000001</v>
      </c>
      <c r="F40" s="139">
        <v>0</v>
      </c>
      <c r="G40" s="139">
        <v>0</v>
      </c>
      <c r="H40" s="139">
        <v>11530.023999999999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11530.023999999999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88.75</v>
      </c>
      <c r="E41" s="139">
        <v>144.32</v>
      </c>
      <c r="F41" s="139">
        <v>0</v>
      </c>
      <c r="G41" s="139">
        <v>0</v>
      </c>
      <c r="H41" s="139">
        <v>7642.3569999999945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7642.3569999999945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4.1399999999999997</v>
      </c>
      <c r="E42" s="139">
        <v>24.35</v>
      </c>
      <c r="F42" s="139">
        <v>0</v>
      </c>
      <c r="G42" s="139">
        <v>0</v>
      </c>
      <c r="H42" s="139">
        <v>13829.788999999995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13868.808999999996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5.37</v>
      </c>
      <c r="E43" s="139">
        <v>11.36</v>
      </c>
      <c r="F43" s="139">
        <v>0</v>
      </c>
      <c r="G43" s="139">
        <v>0</v>
      </c>
      <c r="H43" s="139">
        <v>3978.8400000000011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3978.8400000000011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36661.399999999994</v>
      </c>
      <c r="D44" s="141">
        <v>129.07999999999998</v>
      </c>
      <c r="E44" s="141">
        <v>319.61</v>
      </c>
      <c r="F44" s="141">
        <v>0</v>
      </c>
      <c r="G44" s="141">
        <v>0</v>
      </c>
      <c r="H44" s="141">
        <v>36981.009999999995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37020.029999999992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17.41</v>
      </c>
      <c r="E45" s="139">
        <v>32.56</v>
      </c>
      <c r="F45" s="139">
        <v>0</v>
      </c>
      <c r="G45" s="139">
        <v>0</v>
      </c>
      <c r="H45" s="139">
        <v>8455.8821000000007</v>
      </c>
      <c r="I45" s="139">
        <v>16.759999999999998</v>
      </c>
      <c r="J45" s="139">
        <v>0.22</v>
      </c>
      <c r="K45" s="139">
        <v>0.22</v>
      </c>
      <c r="L45" s="139">
        <v>0</v>
      </c>
      <c r="M45" s="139">
        <v>0</v>
      </c>
      <c r="N45" s="139">
        <v>16.979999999999997</v>
      </c>
      <c r="O45" s="139">
        <v>14.75</v>
      </c>
      <c r="P45" s="139">
        <v>0</v>
      </c>
      <c r="Q45" s="139">
        <v>0</v>
      </c>
      <c r="R45" s="139">
        <v>0</v>
      </c>
      <c r="S45" s="139">
        <v>0</v>
      </c>
      <c r="T45" s="139">
        <v>14.75</v>
      </c>
      <c r="U45" s="139">
        <v>8487.6121000000003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6.14</v>
      </c>
      <c r="E46" s="139">
        <v>26.35</v>
      </c>
      <c r="F46" s="139">
        <v>0</v>
      </c>
      <c r="G46" s="139">
        <v>0</v>
      </c>
      <c r="H46" s="139">
        <v>7764.8450000000021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7764.8450000000021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33.22</v>
      </c>
      <c r="E47" s="139">
        <v>77.150000000000006</v>
      </c>
      <c r="F47" s="139">
        <v>0</v>
      </c>
      <c r="G47" s="139">
        <v>0</v>
      </c>
      <c r="H47" s="139">
        <v>8861.7900000000009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8864.9500000000007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48.15</v>
      </c>
      <c r="E48" s="139">
        <v>357.69</v>
      </c>
      <c r="F48" s="139">
        <v>0</v>
      </c>
      <c r="G48" s="139">
        <v>0</v>
      </c>
      <c r="H48" s="139">
        <v>8554.4789999999994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0</v>
      </c>
      <c r="P48" s="139">
        <v>4.21</v>
      </c>
      <c r="Q48" s="139">
        <v>4.21</v>
      </c>
      <c r="R48" s="139">
        <v>0</v>
      </c>
      <c r="S48" s="139">
        <v>0</v>
      </c>
      <c r="T48" s="139">
        <v>4.21</v>
      </c>
      <c r="U48" s="139">
        <v>8563.7139999999981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33143.246100000004</v>
      </c>
      <c r="D49" s="141">
        <v>104.91999999999999</v>
      </c>
      <c r="E49" s="141">
        <v>493.75</v>
      </c>
      <c r="F49" s="141">
        <v>0</v>
      </c>
      <c r="G49" s="141">
        <v>0</v>
      </c>
      <c r="H49" s="141">
        <v>33636.996100000004</v>
      </c>
      <c r="I49" s="141">
        <v>24.914999999999996</v>
      </c>
      <c r="J49" s="141">
        <v>0.22</v>
      </c>
      <c r="K49" s="141">
        <v>0.22</v>
      </c>
      <c r="L49" s="141">
        <v>0</v>
      </c>
      <c r="M49" s="141">
        <v>0</v>
      </c>
      <c r="N49" s="141">
        <v>25.134999999999994</v>
      </c>
      <c r="O49" s="141">
        <v>14.78</v>
      </c>
      <c r="P49" s="141">
        <v>4.21</v>
      </c>
      <c r="Q49" s="141">
        <v>4.21</v>
      </c>
      <c r="R49" s="141">
        <v>0</v>
      </c>
      <c r="S49" s="141">
        <v>0</v>
      </c>
      <c r="T49" s="141">
        <v>18.989999999999998</v>
      </c>
      <c r="U49" s="141">
        <v>33681.121100000004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69804.646099999998</v>
      </c>
      <c r="D50" s="141">
        <v>233.99999999999997</v>
      </c>
      <c r="E50" s="141">
        <v>813.36000000000013</v>
      </c>
      <c r="F50" s="141">
        <v>0</v>
      </c>
      <c r="G50" s="141">
        <v>0</v>
      </c>
      <c r="H50" s="141">
        <v>70618.006099999999</v>
      </c>
      <c r="I50" s="141">
        <v>24.914999999999996</v>
      </c>
      <c r="J50" s="141">
        <v>0.22</v>
      </c>
      <c r="K50" s="141">
        <v>0.22</v>
      </c>
      <c r="L50" s="141">
        <v>0</v>
      </c>
      <c r="M50" s="141">
        <v>0</v>
      </c>
      <c r="N50" s="141">
        <v>25.134999999999994</v>
      </c>
      <c r="O50" s="141">
        <v>53.8</v>
      </c>
      <c r="P50" s="141">
        <v>4.21</v>
      </c>
      <c r="Q50" s="141">
        <v>4.21</v>
      </c>
      <c r="R50" s="141">
        <v>0</v>
      </c>
      <c r="S50" s="141">
        <v>0</v>
      </c>
      <c r="T50" s="141">
        <v>58.01</v>
      </c>
      <c r="U50" s="141">
        <v>70701.151099999988</v>
      </c>
    </row>
    <row r="51" spans="1:21" s="146" customFormat="1" ht="38.25" customHeight="1" x14ac:dyDescent="0.4">
      <c r="A51" s="285" t="s">
        <v>119</v>
      </c>
      <c r="B51" s="285"/>
      <c r="C51" s="141">
        <f>C11+C15+C19+C24+C28+C33+C38+C44+C49</f>
        <v>115412.4899</v>
      </c>
      <c r="D51" s="141">
        <v>410.58</v>
      </c>
      <c r="E51" s="141">
        <v>1130.6100000000001</v>
      </c>
      <c r="F51" s="141">
        <v>9.7200000000000006</v>
      </c>
      <c r="G51" s="141">
        <v>9.7200000000000006</v>
      </c>
      <c r="H51" s="141">
        <v>116533.3799</v>
      </c>
      <c r="I51" s="141">
        <v>8470.719000000001</v>
      </c>
      <c r="J51" s="141">
        <v>189.67699999999999</v>
      </c>
      <c r="K51" s="141">
        <v>236.43199999999999</v>
      </c>
      <c r="L51" s="141">
        <v>0.08</v>
      </c>
      <c r="M51" s="141">
        <v>6.81</v>
      </c>
      <c r="N51" s="141">
        <v>8660.3160000000007</v>
      </c>
      <c r="O51" s="141">
        <v>949.29000000000019</v>
      </c>
      <c r="P51" s="141">
        <v>93.1</v>
      </c>
      <c r="Q51" s="141">
        <v>128.57999999999998</v>
      </c>
      <c r="R51" s="141">
        <v>0</v>
      </c>
      <c r="S51" s="141">
        <v>27.67</v>
      </c>
      <c r="T51" s="141">
        <v>1042.3900000000001</v>
      </c>
      <c r="U51" s="141">
        <v>126236.08590000001</v>
      </c>
    </row>
    <row r="52" spans="1:21" s="111" customFormat="1" ht="24" customHeight="1" x14ac:dyDescent="0.4">
      <c r="A52" s="115"/>
      <c r="B52" s="115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</row>
    <row r="53" spans="1:21" s="111" customFormat="1" ht="19.5" customHeight="1" x14ac:dyDescent="0.4">
      <c r="A53" s="115"/>
      <c r="B53" s="115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</row>
    <row r="54" spans="1:21" s="115" customFormat="1" ht="24.75" hidden="1" customHeight="1" x14ac:dyDescent="0.4">
      <c r="B54" s="233"/>
      <c r="C54" s="250" t="s">
        <v>54</v>
      </c>
      <c r="D54" s="250"/>
      <c r="E54" s="250"/>
      <c r="F54" s="250"/>
      <c r="G54" s="250"/>
      <c r="H54" s="118"/>
      <c r="I54" s="233"/>
      <c r="J54" s="233">
        <f>D51+J51+P51-F51-L51-R51</f>
        <v>683.5569999999999</v>
      </c>
      <c r="K54" s="233"/>
      <c r="L54" s="233"/>
      <c r="M54" s="233"/>
      <c r="N54" s="233"/>
      <c r="R54" s="233"/>
      <c r="U54" s="233"/>
    </row>
    <row r="55" spans="1:21" s="115" customFormat="1" ht="30" hidden="1" customHeight="1" x14ac:dyDescent="0.35">
      <c r="B55" s="233"/>
      <c r="C55" s="250" t="s">
        <v>55</v>
      </c>
      <c r="D55" s="250"/>
      <c r="E55" s="250"/>
      <c r="F55" s="250"/>
      <c r="G55" s="250"/>
      <c r="H55" s="119"/>
      <c r="I55" s="233"/>
      <c r="J55" s="233">
        <f>E51+K51+Q51-G51-M51-S51</f>
        <v>1451.422</v>
      </c>
      <c r="K55" s="233"/>
      <c r="L55" s="233"/>
      <c r="M55" s="233"/>
      <c r="N55" s="233"/>
      <c r="R55" s="233"/>
      <c r="T55" s="233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33">
        <f>H51+N51+T51</f>
        <v>126236.08590000001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3"/>
      <c r="E57" s="233"/>
      <c r="F57" s="233"/>
      <c r="G57" s="233"/>
      <c r="H57" s="119"/>
      <c r="I57" s="121"/>
      <c r="J57" s="23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3"/>
      <c r="E58" s="233"/>
      <c r="F58" s="233"/>
      <c r="G58" s="233"/>
      <c r="H58" s="119"/>
      <c r="I58" s="121"/>
      <c r="J58" s="23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36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35"/>
      <c r="L60" s="157"/>
      <c r="M60" s="154"/>
      <c r="N60" s="153"/>
      <c r="O60" s="154"/>
      <c r="P60" s="236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S68" sqref="S6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149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37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f>'[6]May 2022'!H7</f>
        <v>90.039999999999978</v>
      </c>
      <c r="D7" s="139">
        <v>0</v>
      </c>
      <c r="E7" s="139">
        <f>'[6]May 2022'!E7+'[6]June 2022'!D7</f>
        <v>0</v>
      </c>
      <c r="F7" s="139">
        <v>0</v>
      </c>
      <c r="G7" s="139">
        <f>'[6]May 2022'!G7+'[6]June 2022'!F7</f>
        <v>0</v>
      </c>
      <c r="H7" s="139">
        <f>C7+D7-F7</f>
        <v>90.039999999999978</v>
      </c>
      <c r="I7" s="139">
        <f>'[6]May 2022'!N7</f>
        <v>587.53899999999987</v>
      </c>
      <c r="J7" s="139">
        <v>2.907</v>
      </c>
      <c r="K7" s="139">
        <f>'[6]May 2022'!K7+'[6]June 2022'!J7</f>
        <v>6.2290000000000001</v>
      </c>
      <c r="L7" s="139">
        <v>0</v>
      </c>
      <c r="M7" s="139">
        <f>'[6]May 2022'!M7+'[6]June 2022'!L7</f>
        <v>0</v>
      </c>
      <c r="N7" s="139">
        <f>I7+J7-L7</f>
        <v>590.44599999999991</v>
      </c>
      <c r="O7" s="139">
        <f>'[6]May 2022'!T7</f>
        <v>8.436000000000007</v>
      </c>
      <c r="P7" s="139">
        <v>0</v>
      </c>
      <c r="Q7" s="139">
        <f>'[6]May 2022'!Q7+'[6]June 2022'!P7</f>
        <v>0</v>
      </c>
      <c r="R7" s="139">
        <v>0</v>
      </c>
      <c r="S7" s="139">
        <f>'[6]May 2022'!S7+'[6]June 2022'!R7</f>
        <v>1.01</v>
      </c>
      <c r="T7" s="139">
        <f>O7+P7-R7</f>
        <v>8.436000000000007</v>
      </c>
      <c r="U7" s="139">
        <f>H7+N7+T7</f>
        <v>688.92199999999991</v>
      </c>
    </row>
    <row r="8" spans="1:21" ht="38.25" customHeight="1" x14ac:dyDescent="0.35">
      <c r="A8" s="230">
        <v>2</v>
      </c>
      <c r="B8" s="231" t="s">
        <v>79</v>
      </c>
      <c r="C8" s="139">
        <f>'[6]May 2022'!H8</f>
        <v>265.39</v>
      </c>
      <c r="D8" s="139">
        <v>0</v>
      </c>
      <c r="E8" s="139">
        <f>'[6]May 2022'!E8+'[6]June 2022'!D8</f>
        <v>0</v>
      </c>
      <c r="F8" s="139">
        <v>0</v>
      </c>
      <c r="G8" s="139">
        <f>'[6]May 2022'!G8+'[6]June 2022'!F8</f>
        <v>0</v>
      </c>
      <c r="H8" s="139">
        <f t="shared" ref="H8:H48" si="0">C8+D8-F8</f>
        <v>265.39</v>
      </c>
      <c r="I8" s="139">
        <f>'[6]May 2022'!N8</f>
        <v>314.875</v>
      </c>
      <c r="J8" s="139">
        <v>11.23</v>
      </c>
      <c r="K8" s="139">
        <f>'[6]May 2022'!K8+'[6]June 2022'!J8</f>
        <v>14.125</v>
      </c>
      <c r="L8" s="139">
        <v>0</v>
      </c>
      <c r="M8" s="139">
        <f>'[6]May 2022'!M8+'[6]June 2022'!L8</f>
        <v>0</v>
      </c>
      <c r="N8" s="139">
        <f t="shared" ref="N8:N48" si="1">I8+J8-L8</f>
        <v>326.10500000000002</v>
      </c>
      <c r="O8" s="139">
        <f>'[6]May 2022'!T8</f>
        <v>66.290000000000006</v>
      </c>
      <c r="P8" s="139">
        <v>0</v>
      </c>
      <c r="Q8" s="139">
        <f>'[6]May 2022'!Q8+'[6]June 2022'!P8</f>
        <v>0</v>
      </c>
      <c r="R8" s="139">
        <v>0</v>
      </c>
      <c r="S8" s="139">
        <f>'[6]May 2022'!S8+'[6]June 2022'!R8</f>
        <v>0</v>
      </c>
      <c r="T8" s="139">
        <f t="shared" ref="T8:T48" si="2">O8+P8-R8</f>
        <v>66.290000000000006</v>
      </c>
      <c r="U8" s="139">
        <f t="shared" ref="U8:U48" si="3">H8+N8+T8</f>
        <v>657.78499999999997</v>
      </c>
    </row>
    <row r="9" spans="1:21" ht="38.25" customHeight="1" x14ac:dyDescent="0.35">
      <c r="A9" s="230">
        <v>3</v>
      </c>
      <c r="B9" s="231" t="s">
        <v>80</v>
      </c>
      <c r="C9" s="139">
        <f>'[6]May 2022'!H9</f>
        <v>209.16</v>
      </c>
      <c r="D9" s="139">
        <v>0</v>
      </c>
      <c r="E9" s="139">
        <f>'[6]May 2022'!E9+'[6]June 2022'!D9</f>
        <v>0</v>
      </c>
      <c r="F9" s="139">
        <v>0</v>
      </c>
      <c r="G9" s="139">
        <f>'[6]May 2022'!G9+'[6]June 2022'!F9</f>
        <v>0</v>
      </c>
      <c r="H9" s="139">
        <f t="shared" si="0"/>
        <v>209.16</v>
      </c>
      <c r="I9" s="139">
        <f>'[6]May 2022'!N9</f>
        <v>740.84800000000007</v>
      </c>
      <c r="J9" s="139">
        <v>1.58</v>
      </c>
      <c r="K9" s="139">
        <f>'[6]May 2022'!K9+'[6]June 2022'!J9</f>
        <v>41.399999999999991</v>
      </c>
      <c r="L9" s="139">
        <v>0</v>
      </c>
      <c r="M9" s="139">
        <f>'[6]May 2022'!M9+'[6]June 2022'!L9</f>
        <v>0</v>
      </c>
      <c r="N9" s="139">
        <f t="shared" si="1"/>
        <v>742.42800000000011</v>
      </c>
      <c r="O9" s="139">
        <f>'[6]May 2022'!T9</f>
        <v>44.739999999999995</v>
      </c>
      <c r="P9" s="139">
        <v>0</v>
      </c>
      <c r="Q9" s="139">
        <f>'[6]May 2022'!Q9+'[6]June 2022'!P9</f>
        <v>0</v>
      </c>
      <c r="R9" s="139">
        <v>0</v>
      </c>
      <c r="S9" s="139">
        <f>'[6]May 2022'!S9+'[6]June 2022'!R9</f>
        <v>0</v>
      </c>
      <c r="T9" s="139">
        <f t="shared" si="2"/>
        <v>44.739999999999995</v>
      </c>
      <c r="U9" s="139">
        <f t="shared" si="3"/>
        <v>996.32800000000009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'[6]May 2022'!H10</f>
        <v>0</v>
      </c>
      <c r="D10" s="139">
        <v>0</v>
      </c>
      <c r="E10" s="139">
        <f>'[6]May 2022'!E10+'[6]June 2022'!D10</f>
        <v>0</v>
      </c>
      <c r="F10" s="139">
        <v>0</v>
      </c>
      <c r="G10" s="139">
        <f>'[6]May 2022'!G10+'[6]June 2022'!F10</f>
        <v>0</v>
      </c>
      <c r="H10" s="139">
        <f t="shared" si="0"/>
        <v>0</v>
      </c>
      <c r="I10" s="139">
        <f>'[6]May 2022'!N10</f>
        <v>344.49999999999994</v>
      </c>
      <c r="J10" s="139">
        <v>2.59</v>
      </c>
      <c r="K10" s="139">
        <f>'[6]May 2022'!K10+'[6]June 2022'!J10</f>
        <v>4.7149999999999999</v>
      </c>
      <c r="L10" s="139">
        <v>0</v>
      </c>
      <c r="M10" s="139">
        <f>'[6]May 2022'!M10+'[6]June 2022'!L10</f>
        <v>0</v>
      </c>
      <c r="N10" s="139">
        <f t="shared" si="1"/>
        <v>347.08999999999992</v>
      </c>
      <c r="O10" s="139">
        <f>'[6]May 2022'!T10</f>
        <v>0.20000000000000007</v>
      </c>
      <c r="P10" s="139">
        <v>0</v>
      </c>
      <c r="Q10" s="139">
        <f>'[6]May 2022'!Q10+'[6]June 2022'!P10</f>
        <v>0</v>
      </c>
      <c r="R10" s="139">
        <v>0</v>
      </c>
      <c r="S10" s="139">
        <f>'[6]May 2022'!S10+'[6]June 2022'!R10</f>
        <v>0</v>
      </c>
      <c r="T10" s="139">
        <f t="shared" si="2"/>
        <v>0.20000000000000007</v>
      </c>
      <c r="U10" s="139">
        <f t="shared" si="3"/>
        <v>347.28999999999991</v>
      </c>
    </row>
    <row r="11" spans="1:21" s="111" customFormat="1" ht="38.25" customHeight="1" x14ac:dyDescent="0.4">
      <c r="A11" s="280" t="s">
        <v>82</v>
      </c>
      <c r="B11" s="281"/>
      <c r="C11" s="141">
        <f>SUM(C7:C10)</f>
        <v>564.58999999999992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564.58999999999992</v>
      </c>
      <c r="I11" s="141">
        <f t="shared" si="4"/>
        <v>1987.7619999999999</v>
      </c>
      <c r="J11" s="141">
        <f t="shared" si="4"/>
        <v>18.307000000000002</v>
      </c>
      <c r="K11" s="141">
        <f t="shared" si="4"/>
        <v>66.468999999999994</v>
      </c>
      <c r="L11" s="141">
        <f t="shared" si="4"/>
        <v>0</v>
      </c>
      <c r="M11" s="141">
        <f t="shared" si="4"/>
        <v>0</v>
      </c>
      <c r="N11" s="141">
        <f t="shared" si="4"/>
        <v>2006.069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2690.3249999999998</v>
      </c>
    </row>
    <row r="12" spans="1:21" ht="38.25" customHeight="1" x14ac:dyDescent="0.35">
      <c r="A12" s="171">
        <v>4</v>
      </c>
      <c r="B12" s="231" t="s">
        <v>83</v>
      </c>
      <c r="C12" s="139">
        <f>'[6]May 2022'!H12</f>
        <v>355.3099999999996</v>
      </c>
      <c r="D12" s="139">
        <v>0</v>
      </c>
      <c r="E12" s="139">
        <f>'[6]May 2022'!E12+'[6]June 2022'!D12</f>
        <v>0</v>
      </c>
      <c r="F12" s="139">
        <v>0</v>
      </c>
      <c r="G12" s="139">
        <f>'[6]May 2022'!G12+'[6]June 2022'!F12</f>
        <v>0</v>
      </c>
      <c r="H12" s="139">
        <f t="shared" si="0"/>
        <v>355.3099999999996</v>
      </c>
      <c r="I12" s="139">
        <f>'[6]May 2022'!N12</f>
        <v>851.06499999999994</v>
      </c>
      <c r="J12" s="221">
        <v>0.66</v>
      </c>
      <c r="K12" s="139">
        <f>'[6]May 2022'!K12+'[6]June 2022'!J12</f>
        <v>47.019999999999996</v>
      </c>
      <c r="L12" s="139">
        <v>0</v>
      </c>
      <c r="M12" s="139">
        <f>'[6]May 2022'!M12+'[6]June 2022'!L12</f>
        <v>0</v>
      </c>
      <c r="N12" s="139">
        <f t="shared" si="1"/>
        <v>851.72499999999991</v>
      </c>
      <c r="O12" s="139">
        <f>'[6]May 2022'!T12</f>
        <v>36.850000000000009</v>
      </c>
      <c r="P12" s="139">
        <v>0</v>
      </c>
      <c r="Q12" s="139">
        <f>'[6]May 2022'!Q12+'[6]June 2022'!P12</f>
        <v>0</v>
      </c>
      <c r="R12" s="139">
        <v>0</v>
      </c>
      <c r="S12" s="139">
        <f>'[6]May 2022'!S12+'[6]June 2022'!R12</f>
        <v>0</v>
      </c>
      <c r="T12" s="139">
        <f t="shared" si="2"/>
        <v>36.850000000000009</v>
      </c>
      <c r="U12" s="139">
        <f t="shared" si="3"/>
        <v>1243.8849999999993</v>
      </c>
    </row>
    <row r="13" spans="1:21" ht="38.25" customHeight="1" x14ac:dyDescent="0.35">
      <c r="A13" s="171">
        <v>5</v>
      </c>
      <c r="B13" s="231" t="s">
        <v>84</v>
      </c>
      <c r="C13" s="139">
        <f>'[6]May 2022'!H13</f>
        <v>312.23000000000013</v>
      </c>
      <c r="D13" s="139">
        <v>0</v>
      </c>
      <c r="E13" s="139">
        <f>'[6]May 2022'!E13+'[6]June 2022'!D13</f>
        <v>0</v>
      </c>
      <c r="F13" s="139">
        <v>0</v>
      </c>
      <c r="G13" s="139">
        <f>'[6]May 2022'!G13+'[6]June 2022'!F13</f>
        <v>0</v>
      </c>
      <c r="H13" s="139">
        <f t="shared" si="0"/>
        <v>312.23000000000013</v>
      </c>
      <c r="I13" s="139">
        <f>'[6]May 2022'!N13</f>
        <v>530.94200000000023</v>
      </c>
      <c r="J13" s="221">
        <v>0.7</v>
      </c>
      <c r="K13" s="139">
        <f>'[6]May 2022'!K13+'[6]June 2022'!J13</f>
        <v>3.1100000000000003</v>
      </c>
      <c r="L13" s="139">
        <v>0</v>
      </c>
      <c r="M13" s="139">
        <f>'[6]May 2022'!M13+'[6]June 2022'!L13</f>
        <v>0</v>
      </c>
      <c r="N13" s="139">
        <f t="shared" si="1"/>
        <v>531.64200000000028</v>
      </c>
      <c r="O13" s="139">
        <f>'[6]May 2022'!T13</f>
        <v>68.39</v>
      </c>
      <c r="P13" s="139">
        <v>0</v>
      </c>
      <c r="Q13" s="139">
        <f>'[6]May 2022'!Q13+'[6]June 2022'!P13</f>
        <v>0</v>
      </c>
      <c r="R13" s="139">
        <v>0</v>
      </c>
      <c r="S13" s="139">
        <f>'[6]May 2022'!S13+'[6]June 2022'!R13</f>
        <v>0</v>
      </c>
      <c r="T13" s="139">
        <f t="shared" si="2"/>
        <v>68.39</v>
      </c>
      <c r="U13" s="139">
        <f t="shared" si="3"/>
        <v>912.2620000000004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'[6]May 2022'!H14</f>
        <v>1216.4399999999994</v>
      </c>
      <c r="D14" s="139">
        <v>0</v>
      </c>
      <c r="E14" s="139">
        <f>'[6]May 2022'!E14+'[6]June 2022'!D14</f>
        <v>0</v>
      </c>
      <c r="F14" s="139">
        <v>0</v>
      </c>
      <c r="G14" s="139">
        <f>'[6]May 2022'!G14+'[6]June 2022'!F14</f>
        <v>0</v>
      </c>
      <c r="H14" s="139">
        <f t="shared" si="0"/>
        <v>1216.4399999999994</v>
      </c>
      <c r="I14" s="139">
        <f>'[6]May 2022'!N14</f>
        <v>872.34800000000018</v>
      </c>
      <c r="J14" s="221">
        <v>1.95</v>
      </c>
      <c r="K14" s="139">
        <f>'[6]May 2022'!K14+'[6]June 2022'!J14</f>
        <v>9.51</v>
      </c>
      <c r="L14" s="139">
        <v>0</v>
      </c>
      <c r="M14" s="139">
        <f>'[6]May 2022'!M14+'[6]June 2022'!L14</f>
        <v>0</v>
      </c>
      <c r="N14" s="139">
        <f t="shared" si="1"/>
        <v>874.29800000000023</v>
      </c>
      <c r="O14" s="139">
        <f>'[6]May 2022'!T14</f>
        <v>61.329999999999991</v>
      </c>
      <c r="P14" s="139">
        <v>0</v>
      </c>
      <c r="Q14" s="139">
        <f>'[6]May 2022'!Q14+'[6]June 2022'!P14</f>
        <v>0</v>
      </c>
      <c r="R14" s="139">
        <v>0</v>
      </c>
      <c r="S14" s="139">
        <f>'[6]May 2022'!S14+'[6]June 2022'!R14</f>
        <v>0</v>
      </c>
      <c r="T14" s="139">
        <f t="shared" si="2"/>
        <v>61.329999999999991</v>
      </c>
      <c r="U14" s="139">
        <f t="shared" si="3"/>
        <v>2152.0679999999993</v>
      </c>
    </row>
    <row r="15" spans="1:21" s="111" customFormat="1" ht="38.25" customHeight="1" x14ac:dyDescent="0.4">
      <c r="A15" s="280" t="s">
        <v>86</v>
      </c>
      <c r="B15" s="281"/>
      <c r="C15" s="141">
        <f>SUM(C12:C14)</f>
        <v>1883.9799999999991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1883.9799999999991</v>
      </c>
      <c r="I15" s="141">
        <f t="shared" si="5"/>
        <v>2254.3550000000005</v>
      </c>
      <c r="J15" s="141">
        <f t="shared" si="5"/>
        <v>3.3099999999999996</v>
      </c>
      <c r="K15" s="141">
        <f t="shared" si="5"/>
        <v>59.639999999999993</v>
      </c>
      <c r="L15" s="141">
        <f t="shared" si="5"/>
        <v>0</v>
      </c>
      <c r="M15" s="141">
        <f t="shared" si="5"/>
        <v>0</v>
      </c>
      <c r="N15" s="141">
        <f t="shared" si="5"/>
        <v>2257.6650000000004</v>
      </c>
      <c r="O15" s="141">
        <f t="shared" si="5"/>
        <v>166.57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166.57</v>
      </c>
      <c r="U15" s="141">
        <f t="shared" si="5"/>
        <v>4308.2149999999992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'[6]May 2022'!H16</f>
        <v>994.39400000000035</v>
      </c>
      <c r="D16" s="139">
        <v>0.66</v>
      </c>
      <c r="E16" s="139">
        <f>'[6]May 2022'!E16+'[6]June 2022'!D16</f>
        <v>1.21</v>
      </c>
      <c r="F16" s="139">
        <v>7.75</v>
      </c>
      <c r="G16" s="139">
        <f>'[6]May 2022'!G16+'[6]June 2022'!F16</f>
        <v>7.75</v>
      </c>
      <c r="H16" s="139">
        <f t="shared" si="0"/>
        <v>987.30400000000031</v>
      </c>
      <c r="I16" s="139">
        <f>'[6]May 2022'!N16</f>
        <v>326.92599999999999</v>
      </c>
      <c r="J16" s="139">
        <f>2.57+22.27</f>
        <v>24.84</v>
      </c>
      <c r="K16" s="139">
        <f>'[6]May 2022'!K16+'[6]June 2022'!J16</f>
        <v>52.72</v>
      </c>
      <c r="L16" s="139">
        <v>0</v>
      </c>
      <c r="M16" s="139">
        <f>'[6]May 2022'!M16+'[6]June 2022'!L16</f>
        <v>0</v>
      </c>
      <c r="N16" s="139">
        <f t="shared" si="1"/>
        <v>351.76599999999996</v>
      </c>
      <c r="O16" s="139">
        <f>'[6]May 2022'!T16</f>
        <v>177.41200000000003</v>
      </c>
      <c r="P16" s="139">
        <v>0</v>
      </c>
      <c r="Q16" s="139">
        <f>'[6]May 2022'!Q16+'[6]June 2022'!P16</f>
        <v>0</v>
      </c>
      <c r="R16" s="139">
        <v>0</v>
      </c>
      <c r="S16" s="139">
        <f>'[6]May 2022'!S16+'[6]June 2022'!R16</f>
        <v>0</v>
      </c>
      <c r="T16" s="139">
        <f t="shared" si="2"/>
        <v>177.41200000000003</v>
      </c>
      <c r="U16" s="139">
        <f t="shared" si="3"/>
        <v>1516.4820000000002</v>
      </c>
    </row>
    <row r="17" spans="1:21" ht="38.25" customHeight="1" x14ac:dyDescent="0.35">
      <c r="A17" s="171">
        <v>9</v>
      </c>
      <c r="B17" s="231" t="s">
        <v>120</v>
      </c>
      <c r="C17" s="139">
        <f>'[6]May 2022'!H17</f>
        <v>6.415999999999948</v>
      </c>
      <c r="D17" s="139">
        <v>0</v>
      </c>
      <c r="E17" s="139">
        <f>'[6]May 2022'!E17+'[6]June 2022'!D17</f>
        <v>0</v>
      </c>
      <c r="F17" s="139">
        <v>3.74</v>
      </c>
      <c r="G17" s="139">
        <f>'[6]May 2022'!G17+'[6]June 2022'!F17</f>
        <v>3.74</v>
      </c>
      <c r="H17" s="139">
        <f t="shared" si="0"/>
        <v>2.6759999999999478</v>
      </c>
      <c r="I17" s="139">
        <f>'[6]May 2022'!N17</f>
        <v>522.74000000000012</v>
      </c>
      <c r="J17" s="139">
        <f>16.68+22.67</f>
        <v>39.35</v>
      </c>
      <c r="K17" s="139">
        <f>'[6]May 2022'!K17+'[6]June 2022'!J17</f>
        <v>50.34</v>
      </c>
      <c r="L17" s="139">
        <v>0</v>
      </c>
      <c r="M17" s="139">
        <f>'[6]May 2022'!M17+'[6]June 2022'!L17</f>
        <v>0</v>
      </c>
      <c r="N17" s="139">
        <f t="shared" si="1"/>
        <v>562.09000000000015</v>
      </c>
      <c r="O17" s="139">
        <f>'[6]May 2022'!T17</f>
        <v>6.33</v>
      </c>
      <c r="P17" s="139">
        <v>0.61</v>
      </c>
      <c r="Q17" s="139">
        <f>'[6]May 2022'!Q17+'[6]June 2022'!P17</f>
        <v>0.61</v>
      </c>
      <c r="R17" s="139">
        <v>5.7</v>
      </c>
      <c r="S17" s="139">
        <f>'[6]May 2022'!S17+'[6]June 2022'!R17</f>
        <v>5.7</v>
      </c>
      <c r="T17" s="139">
        <f t="shared" si="2"/>
        <v>1.2400000000000002</v>
      </c>
      <c r="U17" s="139">
        <f t="shared" si="3"/>
        <v>566.00600000000009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'[6]May 2022'!H18+59.79</f>
        <v>136.0160000000001</v>
      </c>
      <c r="D18" s="139">
        <v>0</v>
      </c>
      <c r="E18" s="139">
        <f>'[6]May 2022'!E18+'[6]June 2022'!D18</f>
        <v>0.24</v>
      </c>
      <c r="F18" s="139">
        <v>0</v>
      </c>
      <c r="G18" s="139">
        <f>'[6]May 2022'!G18+'[6]June 2022'!F18</f>
        <v>0</v>
      </c>
      <c r="H18" s="139">
        <f t="shared" si="0"/>
        <v>136.0160000000001</v>
      </c>
      <c r="I18" s="139">
        <f>'[6]May 2022'!N18</f>
        <v>486.60699999999997</v>
      </c>
      <c r="J18" s="139">
        <v>1.65</v>
      </c>
      <c r="K18" s="139">
        <f>'[6]May 2022'!K18+'[6]June 2022'!J18</f>
        <v>2.7199999999999998</v>
      </c>
      <c r="L18" s="139">
        <v>0</v>
      </c>
      <c r="M18" s="139">
        <f>'[6]May 2022'!M18+'[6]June 2022'!L18</f>
        <v>0</v>
      </c>
      <c r="N18" s="139">
        <f t="shared" si="1"/>
        <v>488.25699999999995</v>
      </c>
      <c r="O18" s="139">
        <f>'[6]May 2022'!T18</f>
        <v>38.869999999999997</v>
      </c>
      <c r="P18" s="139">
        <v>0</v>
      </c>
      <c r="Q18" s="139">
        <f>'[6]May 2022'!Q18+'[6]June 2022'!P18</f>
        <v>0</v>
      </c>
      <c r="R18" s="139">
        <v>0</v>
      </c>
      <c r="S18" s="139">
        <f>'[6]May 2022'!S18+'[6]June 2022'!R18</f>
        <v>0</v>
      </c>
      <c r="T18" s="139">
        <f t="shared" si="2"/>
        <v>38.869999999999997</v>
      </c>
      <c r="U18" s="139">
        <f t="shared" si="3"/>
        <v>663.14300000000003</v>
      </c>
    </row>
    <row r="19" spans="1:21" s="111" customFormat="1" ht="38.25" customHeight="1" x14ac:dyDescent="0.4">
      <c r="A19" s="280" t="s">
        <v>89</v>
      </c>
      <c r="B19" s="281"/>
      <c r="C19" s="141">
        <f>SUM(C16:C18)</f>
        <v>1136.8260000000005</v>
      </c>
      <c r="D19" s="141">
        <f t="shared" ref="D19:U19" si="6">SUM(D16:D18)</f>
        <v>0.66</v>
      </c>
      <c r="E19" s="141">
        <f t="shared" si="6"/>
        <v>1.45</v>
      </c>
      <c r="F19" s="141">
        <f t="shared" si="6"/>
        <v>11.49</v>
      </c>
      <c r="G19" s="141">
        <f t="shared" si="6"/>
        <v>11.49</v>
      </c>
      <c r="H19" s="141">
        <f t="shared" si="6"/>
        <v>1125.9960000000003</v>
      </c>
      <c r="I19" s="141">
        <f t="shared" si="6"/>
        <v>1336.2730000000001</v>
      </c>
      <c r="J19" s="141">
        <f t="shared" si="6"/>
        <v>65.84</v>
      </c>
      <c r="K19" s="141">
        <f t="shared" si="6"/>
        <v>105.78</v>
      </c>
      <c r="L19" s="141">
        <f t="shared" si="6"/>
        <v>0</v>
      </c>
      <c r="M19" s="141">
        <f t="shared" si="6"/>
        <v>0</v>
      </c>
      <c r="N19" s="141">
        <f t="shared" si="6"/>
        <v>1402.1130000000001</v>
      </c>
      <c r="O19" s="141">
        <f t="shared" si="6"/>
        <v>222.61200000000005</v>
      </c>
      <c r="P19" s="141">
        <f t="shared" si="6"/>
        <v>0.61</v>
      </c>
      <c r="Q19" s="141">
        <f t="shared" si="6"/>
        <v>0.61</v>
      </c>
      <c r="R19" s="141">
        <f t="shared" si="6"/>
        <v>5.7</v>
      </c>
      <c r="S19" s="141">
        <f t="shared" si="6"/>
        <v>5.7</v>
      </c>
      <c r="T19" s="141">
        <f t="shared" si="6"/>
        <v>217.52200000000005</v>
      </c>
      <c r="U19" s="141">
        <f t="shared" si="6"/>
        <v>2745.6310000000003</v>
      </c>
    </row>
    <row r="20" spans="1:21" ht="38.25" customHeight="1" x14ac:dyDescent="0.35">
      <c r="A20" s="171">
        <v>8</v>
      </c>
      <c r="B20" s="231" t="s">
        <v>91</v>
      </c>
      <c r="C20" s="139">
        <f>'[6]May 2022'!H20</f>
        <v>631.68999999999983</v>
      </c>
      <c r="D20" s="139">
        <v>0.23</v>
      </c>
      <c r="E20" s="139">
        <f>'[6]May 2022'!E20+'[6]June 2022'!D20</f>
        <v>1.35</v>
      </c>
      <c r="F20" s="139">
        <v>24.91</v>
      </c>
      <c r="G20" s="139">
        <f>'[6]May 2022'!G20+'[6]June 2022'!F20</f>
        <v>24.91</v>
      </c>
      <c r="H20" s="139">
        <f t="shared" si="0"/>
        <v>607.00999999999988</v>
      </c>
      <c r="I20" s="139">
        <f>'[6]May 2022'!N20</f>
        <v>402.06800000000015</v>
      </c>
      <c r="J20" s="139">
        <v>317.45</v>
      </c>
      <c r="K20" s="139">
        <f>'[6]May 2022'!K20+'[6]June 2022'!J20</f>
        <v>321.37</v>
      </c>
      <c r="L20" s="139">
        <v>0</v>
      </c>
      <c r="M20" s="139">
        <f>'[6]May 2022'!M20+'[6]June 2022'!L20</f>
        <v>1.04</v>
      </c>
      <c r="N20" s="139">
        <f t="shared" si="1"/>
        <v>719.51800000000014</v>
      </c>
      <c r="O20" s="139">
        <f>'[6]May 2022'!T20</f>
        <v>40.350000000000009</v>
      </c>
      <c r="P20" s="139">
        <v>0</v>
      </c>
      <c r="Q20" s="139">
        <f>'[6]May 2022'!Q20+'[6]June 2022'!P20</f>
        <v>0</v>
      </c>
      <c r="R20" s="139">
        <v>2.77</v>
      </c>
      <c r="S20" s="139">
        <f>'[6]May 2022'!S20+'[6]June 2022'!R20</f>
        <v>2.77</v>
      </c>
      <c r="T20" s="139">
        <f t="shared" si="2"/>
        <v>37.580000000000005</v>
      </c>
      <c r="U20" s="139">
        <f t="shared" si="3"/>
        <v>1364.1079999999999</v>
      </c>
    </row>
    <row r="21" spans="1:21" ht="38.25" customHeight="1" x14ac:dyDescent="0.35">
      <c r="A21" s="171">
        <v>9</v>
      </c>
      <c r="B21" s="231" t="s">
        <v>90</v>
      </c>
      <c r="C21" s="139">
        <f>'[6]May 2022'!H21</f>
        <v>22.51</v>
      </c>
      <c r="D21" s="139">
        <v>0</v>
      </c>
      <c r="E21" s="139">
        <f>'[6]May 2022'!E21+'[6]June 2022'!D21</f>
        <v>0</v>
      </c>
      <c r="F21" s="139">
        <v>0</v>
      </c>
      <c r="G21" s="139">
        <f>'[6]May 2022'!G21+'[6]June 2022'!F21</f>
        <v>0</v>
      </c>
      <c r="H21" s="139">
        <f t="shared" si="0"/>
        <v>22.51</v>
      </c>
      <c r="I21" s="139">
        <f>'[6]May 2022'!N21</f>
        <v>415.74700000000001</v>
      </c>
      <c r="J21" s="139">
        <v>1.19</v>
      </c>
      <c r="K21" s="139">
        <f>'[6]May 2022'!K21+'[6]June 2022'!J21</f>
        <v>18.82</v>
      </c>
      <c r="L21" s="139">
        <v>0</v>
      </c>
      <c r="M21" s="139">
        <f>'[6]May 2022'!M21+'[6]June 2022'!L21</f>
        <v>0</v>
      </c>
      <c r="N21" s="139">
        <f t="shared" si="1"/>
        <v>416.93700000000001</v>
      </c>
      <c r="O21" s="139">
        <f>'[6]May 2022'!T21</f>
        <v>19.369999999999997</v>
      </c>
      <c r="P21" s="139">
        <v>0</v>
      </c>
      <c r="Q21" s="139">
        <f>'[6]May 2022'!Q21+'[6]June 2022'!P21</f>
        <v>0</v>
      </c>
      <c r="R21" s="139">
        <v>0</v>
      </c>
      <c r="S21" s="139">
        <f>'[6]May 2022'!S21+'[6]June 2022'!R21</f>
        <v>0</v>
      </c>
      <c r="T21" s="139">
        <f t="shared" si="2"/>
        <v>19.369999999999997</v>
      </c>
      <c r="U21" s="139">
        <f t="shared" si="3"/>
        <v>458.81700000000001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'[6]May 2022'!H22</f>
        <v>22.430000000000021</v>
      </c>
      <c r="D22" s="139">
        <v>0</v>
      </c>
      <c r="E22" s="139">
        <f>'[6]May 2022'!E22+'[6]June 2022'!D22</f>
        <v>0</v>
      </c>
      <c r="F22" s="139">
        <v>0</v>
      </c>
      <c r="G22" s="139">
        <f>'[6]May 2022'!G22+'[6]June 2022'!F22</f>
        <v>0</v>
      </c>
      <c r="H22" s="139">
        <f t="shared" si="0"/>
        <v>22.430000000000021</v>
      </c>
      <c r="I22" s="139">
        <f>'[6]May 2022'!N22</f>
        <v>690.59999999999991</v>
      </c>
      <c r="J22" s="139">
        <v>1.19</v>
      </c>
      <c r="K22" s="139">
        <f>'[6]May 2022'!K22+'[6]June 2022'!J22</f>
        <v>2.9</v>
      </c>
      <c r="L22" s="139">
        <v>0</v>
      </c>
      <c r="M22" s="139">
        <f>'[6]May 2022'!M22+'[6]June 2022'!L22</f>
        <v>0.08</v>
      </c>
      <c r="N22" s="139">
        <f t="shared" si="1"/>
        <v>691.79</v>
      </c>
      <c r="O22" s="139">
        <f>'[6]May 2022'!T22</f>
        <v>0.60000000000000098</v>
      </c>
      <c r="P22" s="139">
        <v>0</v>
      </c>
      <c r="Q22" s="139">
        <f>'[6]May 2022'!Q22+'[6]June 2022'!P22</f>
        <v>0</v>
      </c>
      <c r="R22" s="139">
        <v>0</v>
      </c>
      <c r="S22" s="139">
        <f>'[6]May 2022'!S22+'[6]June 2022'!R22</f>
        <v>0</v>
      </c>
      <c r="T22" s="139">
        <f t="shared" si="2"/>
        <v>0.60000000000000098</v>
      </c>
      <c r="U22" s="139">
        <f t="shared" si="3"/>
        <v>714.82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'[6]May 2022'!H23</f>
        <v>430.64</v>
      </c>
      <c r="D23" s="139">
        <v>0</v>
      </c>
      <c r="E23" s="139">
        <f>'[6]May 2022'!E23+'[6]June 2022'!D23</f>
        <v>3.4</v>
      </c>
      <c r="F23" s="139">
        <v>0</v>
      </c>
      <c r="G23" s="139">
        <f>'[6]May 2022'!G23+'[6]June 2022'!F23</f>
        <v>0</v>
      </c>
      <c r="H23" s="139">
        <f t="shared" si="0"/>
        <v>430.64</v>
      </c>
      <c r="I23" s="139">
        <f>'[6]May 2022'!N23</f>
        <v>117.395</v>
      </c>
      <c r="J23" s="139">
        <v>1.47</v>
      </c>
      <c r="K23" s="139">
        <f>'[6]May 2022'!K23+'[6]June 2022'!J23</f>
        <v>16.98</v>
      </c>
      <c r="L23" s="139">
        <v>0</v>
      </c>
      <c r="M23" s="139">
        <f>'[6]May 2022'!M23+'[6]June 2022'!L23</f>
        <v>0</v>
      </c>
      <c r="N23" s="139">
        <f t="shared" si="1"/>
        <v>118.86499999999999</v>
      </c>
      <c r="O23" s="139">
        <f>'[6]May 2022'!T23</f>
        <v>22.5</v>
      </c>
      <c r="P23" s="139">
        <v>0</v>
      </c>
      <c r="Q23" s="139">
        <f>'[6]May 2022'!Q23+'[6]June 2022'!P23</f>
        <v>0</v>
      </c>
      <c r="R23" s="139">
        <v>0</v>
      </c>
      <c r="S23" s="139">
        <f>'[6]May 2022'!S23+'[6]June 2022'!R23</f>
        <v>0</v>
      </c>
      <c r="T23" s="139">
        <f t="shared" si="2"/>
        <v>22.5</v>
      </c>
      <c r="U23" s="139">
        <f t="shared" si="3"/>
        <v>572.005</v>
      </c>
    </row>
    <row r="24" spans="1:21" s="111" customFormat="1" ht="38.25" customHeight="1" x14ac:dyDescent="0.4">
      <c r="A24" s="285" t="s">
        <v>94</v>
      </c>
      <c r="B24" s="285"/>
      <c r="C24" s="141">
        <f>SUM(C20:C23)</f>
        <v>1107.27</v>
      </c>
      <c r="D24" s="141">
        <f t="shared" ref="D24:U24" si="7">SUM(D20:D23)</f>
        <v>0.23</v>
      </c>
      <c r="E24" s="141">
        <f t="shared" si="7"/>
        <v>4.75</v>
      </c>
      <c r="F24" s="141">
        <f t="shared" si="7"/>
        <v>24.91</v>
      </c>
      <c r="G24" s="141">
        <f t="shared" si="7"/>
        <v>24.91</v>
      </c>
      <c r="H24" s="141">
        <f t="shared" si="7"/>
        <v>1082.5899999999999</v>
      </c>
      <c r="I24" s="141">
        <f t="shared" si="7"/>
        <v>1625.81</v>
      </c>
      <c r="J24" s="141">
        <f t="shared" si="7"/>
        <v>321.3</v>
      </c>
      <c r="K24" s="141">
        <f t="shared" si="7"/>
        <v>360.07</v>
      </c>
      <c r="L24" s="141">
        <f t="shared" si="7"/>
        <v>0</v>
      </c>
      <c r="M24" s="141">
        <f t="shared" si="7"/>
        <v>1.1200000000000001</v>
      </c>
      <c r="N24" s="141">
        <f t="shared" si="7"/>
        <v>1947.1100000000001</v>
      </c>
      <c r="O24" s="141">
        <f t="shared" si="7"/>
        <v>82.820000000000007</v>
      </c>
      <c r="P24" s="141">
        <f t="shared" si="7"/>
        <v>0</v>
      </c>
      <c r="Q24" s="141">
        <f t="shared" si="7"/>
        <v>0</v>
      </c>
      <c r="R24" s="141">
        <f t="shared" si="7"/>
        <v>2.77</v>
      </c>
      <c r="S24" s="141">
        <f t="shared" si="7"/>
        <v>2.77</v>
      </c>
      <c r="T24" s="141">
        <f t="shared" si="7"/>
        <v>80.050000000000011</v>
      </c>
      <c r="U24" s="141">
        <f t="shared" si="7"/>
        <v>3109.75</v>
      </c>
    </row>
    <row r="25" spans="1:21" s="145" customFormat="1" ht="38.25" customHeight="1" x14ac:dyDescent="0.4">
      <c r="A25" s="280" t="s">
        <v>95</v>
      </c>
      <c r="B25" s="281"/>
      <c r="C25" s="141">
        <f>C24+C19+C15+C11</f>
        <v>4692.6659999999993</v>
      </c>
      <c r="D25" s="141">
        <f t="shared" ref="D25:U25" si="8">D24+D19+D15+D11</f>
        <v>0.89</v>
      </c>
      <c r="E25" s="141">
        <f t="shared" si="8"/>
        <v>6.2</v>
      </c>
      <c r="F25" s="141">
        <f t="shared" si="8"/>
        <v>36.4</v>
      </c>
      <c r="G25" s="141">
        <f t="shared" si="8"/>
        <v>36.4</v>
      </c>
      <c r="H25" s="141">
        <f t="shared" si="8"/>
        <v>4657.155999999999</v>
      </c>
      <c r="I25" s="141">
        <f t="shared" si="8"/>
        <v>7204.2</v>
      </c>
      <c r="J25" s="141">
        <f t="shared" si="8"/>
        <v>408.75700000000001</v>
      </c>
      <c r="K25" s="141">
        <f t="shared" si="8"/>
        <v>591.95900000000006</v>
      </c>
      <c r="L25" s="141">
        <f t="shared" si="8"/>
        <v>0</v>
      </c>
      <c r="M25" s="141">
        <f t="shared" si="8"/>
        <v>1.1200000000000001</v>
      </c>
      <c r="N25" s="141">
        <f t="shared" si="8"/>
        <v>7612.9570000000003</v>
      </c>
      <c r="O25" s="141">
        <f t="shared" si="8"/>
        <v>591.66800000000012</v>
      </c>
      <c r="P25" s="141">
        <f t="shared" si="8"/>
        <v>0.61</v>
      </c>
      <c r="Q25" s="141">
        <f t="shared" si="8"/>
        <v>0.61</v>
      </c>
      <c r="R25" s="141">
        <f t="shared" si="8"/>
        <v>8.4700000000000006</v>
      </c>
      <c r="S25" s="141">
        <f t="shared" si="8"/>
        <v>9.48</v>
      </c>
      <c r="T25" s="141">
        <f t="shared" si="8"/>
        <v>583.80800000000011</v>
      </c>
      <c r="U25" s="141">
        <f t="shared" si="8"/>
        <v>12853.920999999998</v>
      </c>
    </row>
    <row r="26" spans="1:21" ht="38.25" customHeight="1" x14ac:dyDescent="0.35">
      <c r="A26" s="171">
        <v>15</v>
      </c>
      <c r="B26" s="231" t="s">
        <v>96</v>
      </c>
      <c r="C26" s="139">
        <f>'[6]May 2022'!H26</f>
        <v>1560.8099999999997</v>
      </c>
      <c r="D26" s="139">
        <v>7.51</v>
      </c>
      <c r="E26" s="139">
        <f>'[6]May 2022'!E26+'[6]June 2022'!D26</f>
        <v>15.34</v>
      </c>
      <c r="F26" s="139">
        <v>0</v>
      </c>
      <c r="G26" s="139">
        <f>'[6]May 2022'!G26+'[6]June 2022'!F26</f>
        <v>0</v>
      </c>
      <c r="H26" s="139">
        <f t="shared" si="0"/>
        <v>1568.3199999999997</v>
      </c>
      <c r="I26" s="139">
        <f>'[6]May 2022'!N26</f>
        <v>67.48</v>
      </c>
      <c r="J26" s="139">
        <v>0.05</v>
      </c>
      <c r="K26" s="139">
        <f>'[6]May 2022'!K26+'[6]June 2022'!J26</f>
        <v>0.2</v>
      </c>
      <c r="L26" s="139">
        <v>0</v>
      </c>
      <c r="M26" s="139">
        <f>'[6]May 2022'!M26+'[6]June 2022'!L26</f>
        <v>0</v>
      </c>
      <c r="N26" s="139">
        <f t="shared" si="1"/>
        <v>67.53</v>
      </c>
      <c r="O26" s="139">
        <f>'[6]May 2022'!T26</f>
        <v>16.11</v>
      </c>
      <c r="P26" s="139">
        <v>0</v>
      </c>
      <c r="Q26" s="139">
        <f>'[6]May 2022'!Q26+'[6]June 2022'!P26</f>
        <v>0</v>
      </c>
      <c r="R26" s="139">
        <v>0</v>
      </c>
      <c r="S26" s="139">
        <f>'[6]May 2022'!S26+'[6]June 2022'!R26</f>
        <v>0</v>
      </c>
      <c r="T26" s="139">
        <f t="shared" si="2"/>
        <v>16.11</v>
      </c>
      <c r="U26" s="139">
        <f t="shared" si="3"/>
        <v>1651.9599999999996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'[6]May 2022'!H27</f>
        <v>5598.2750000000024</v>
      </c>
      <c r="D27" s="139">
        <v>17.04</v>
      </c>
      <c r="E27" s="139">
        <f>'[6]May 2022'!E27+'[6]June 2022'!D27</f>
        <v>38.61</v>
      </c>
      <c r="F27" s="139">
        <v>0</v>
      </c>
      <c r="G27" s="139">
        <f>'[6]May 2022'!G27+'[6]June 2022'!F27</f>
        <v>0</v>
      </c>
      <c r="H27" s="139">
        <f t="shared" si="0"/>
        <v>5615.3150000000023</v>
      </c>
      <c r="I27" s="139">
        <f>'[6]May 2022'!N27</f>
        <v>597.048</v>
      </c>
      <c r="J27" s="139">
        <v>0.65</v>
      </c>
      <c r="K27" s="139">
        <f>'[6]May 2022'!K27+'[6]June 2022'!J27</f>
        <v>3.5100000000000002</v>
      </c>
      <c r="L27" s="139">
        <v>0</v>
      </c>
      <c r="M27" s="139">
        <f>'[6]May 2022'!M27+'[6]June 2022'!L27</f>
        <v>0</v>
      </c>
      <c r="N27" s="139">
        <f t="shared" si="1"/>
        <v>597.69799999999998</v>
      </c>
      <c r="O27" s="139">
        <f>'[6]May 2022'!T27</f>
        <v>33.49</v>
      </c>
      <c r="P27" s="139">
        <v>0</v>
      </c>
      <c r="Q27" s="139">
        <f>'[6]May 2022'!Q27+'[6]June 2022'!P27</f>
        <v>0</v>
      </c>
      <c r="R27" s="139">
        <v>0</v>
      </c>
      <c r="S27" s="139">
        <f>'[6]May 2022'!S27+'[6]June 2022'!R27</f>
        <v>0</v>
      </c>
      <c r="T27" s="139">
        <f t="shared" si="2"/>
        <v>33.49</v>
      </c>
      <c r="U27" s="139">
        <f t="shared" si="3"/>
        <v>6246.5030000000024</v>
      </c>
    </row>
    <row r="28" spans="1:21" s="111" customFormat="1" ht="38.25" customHeight="1" x14ac:dyDescent="0.4">
      <c r="A28" s="285" t="s">
        <v>98</v>
      </c>
      <c r="B28" s="285"/>
      <c r="C28" s="141">
        <f>SUM(C26:C27)</f>
        <v>7159.0850000000019</v>
      </c>
      <c r="D28" s="141">
        <f t="shared" ref="D28:U28" si="9">SUM(D26:D27)</f>
        <v>24.549999999999997</v>
      </c>
      <c r="E28" s="141">
        <f t="shared" si="9"/>
        <v>53.95</v>
      </c>
      <c r="F28" s="141">
        <f t="shared" si="9"/>
        <v>0</v>
      </c>
      <c r="G28" s="141">
        <f t="shared" si="9"/>
        <v>0</v>
      </c>
      <c r="H28" s="141">
        <f t="shared" si="9"/>
        <v>7183.635000000002</v>
      </c>
      <c r="I28" s="141">
        <f t="shared" si="9"/>
        <v>664.52800000000002</v>
      </c>
      <c r="J28" s="141">
        <f t="shared" si="9"/>
        <v>0.70000000000000007</v>
      </c>
      <c r="K28" s="141">
        <f t="shared" si="9"/>
        <v>3.7100000000000004</v>
      </c>
      <c r="L28" s="141">
        <f t="shared" si="9"/>
        <v>0</v>
      </c>
      <c r="M28" s="141">
        <f t="shared" si="9"/>
        <v>0</v>
      </c>
      <c r="N28" s="141">
        <f t="shared" si="9"/>
        <v>665.22799999999995</v>
      </c>
      <c r="O28" s="141">
        <f t="shared" si="9"/>
        <v>49.6</v>
      </c>
      <c r="P28" s="141">
        <f t="shared" si="9"/>
        <v>0</v>
      </c>
      <c r="Q28" s="141">
        <f t="shared" si="9"/>
        <v>0</v>
      </c>
      <c r="R28" s="141">
        <f t="shared" si="9"/>
        <v>0</v>
      </c>
      <c r="S28" s="141">
        <f t="shared" si="9"/>
        <v>0</v>
      </c>
      <c r="T28" s="141">
        <f t="shared" si="9"/>
        <v>49.6</v>
      </c>
      <c r="U28" s="141">
        <f t="shared" si="9"/>
        <v>7898.4630000000016</v>
      </c>
    </row>
    <row r="29" spans="1:21" ht="38.25" customHeight="1" x14ac:dyDescent="0.35">
      <c r="A29" s="171">
        <v>17</v>
      </c>
      <c r="B29" s="231" t="s">
        <v>99</v>
      </c>
      <c r="C29" s="139">
        <f>'[6]May 2022'!H29+199</f>
        <v>4659.3180000000011</v>
      </c>
      <c r="D29" s="139">
        <v>13.03</v>
      </c>
      <c r="E29" s="139">
        <f>'[6]May 2022'!E29+'[6]June 2022'!D29</f>
        <v>18.88</v>
      </c>
      <c r="F29" s="139">
        <v>0</v>
      </c>
      <c r="G29" s="139">
        <f>'[6]May 2022'!G29+'[6]June 2022'!F29</f>
        <v>0</v>
      </c>
      <c r="H29" s="139">
        <f t="shared" si="0"/>
        <v>4672.3480000000009</v>
      </c>
      <c r="I29" s="139">
        <f>'[6]May 2022'!N29-32.42</f>
        <v>119.39</v>
      </c>
      <c r="J29" s="139">
        <v>0</v>
      </c>
      <c r="K29" s="139">
        <f>'[6]May 2022'!K29+'[6]June 2022'!J29</f>
        <v>0</v>
      </c>
      <c r="L29" s="139">
        <v>0</v>
      </c>
      <c r="M29" s="139">
        <f>'[6]May 2022'!M29+'[6]June 2022'!L29</f>
        <v>0</v>
      </c>
      <c r="N29" s="139">
        <f t="shared" si="1"/>
        <v>119.39</v>
      </c>
      <c r="O29" s="139">
        <f>'[6]May 2022'!T29</f>
        <v>34.52000000000001</v>
      </c>
      <c r="P29" s="139">
        <v>0</v>
      </c>
      <c r="Q29" s="139">
        <f>'[6]May 2022'!Q29+'[6]June 2022'!P29</f>
        <v>0</v>
      </c>
      <c r="R29" s="139">
        <v>0</v>
      </c>
      <c r="S29" s="139">
        <f>'[6]May 2022'!S29+'[6]June 2022'!R29</f>
        <v>23.2</v>
      </c>
      <c r="T29" s="139">
        <f t="shared" si="2"/>
        <v>34.52000000000001</v>
      </c>
      <c r="U29" s="139">
        <f t="shared" si="3"/>
        <v>4826.2580000000016</v>
      </c>
    </row>
    <row r="30" spans="1:21" ht="38.25" customHeight="1" x14ac:dyDescent="0.35">
      <c r="A30" s="171">
        <v>18</v>
      </c>
      <c r="B30" s="231" t="s">
        <v>100</v>
      </c>
      <c r="C30" s="139">
        <f>'[6]May 2022'!H30+36.97</f>
        <v>3633.08</v>
      </c>
      <c r="D30" s="139">
        <v>7.24</v>
      </c>
      <c r="E30" s="139">
        <f>'[6]May 2022'!E30+'[6]June 2022'!D30</f>
        <v>27.980000000000004</v>
      </c>
      <c r="F30" s="139">
        <v>0</v>
      </c>
      <c r="G30" s="139">
        <f>'[6]May 2022'!G30+'[6]June 2022'!F30</f>
        <v>0</v>
      </c>
      <c r="H30" s="139">
        <f t="shared" si="0"/>
        <v>3640.3199999999997</v>
      </c>
      <c r="I30" s="139">
        <f>'[6]May 2022'!N30+32.42+36.47</f>
        <v>110.587</v>
      </c>
      <c r="J30" s="139">
        <v>0</v>
      </c>
      <c r="K30" s="139">
        <f>'[6]May 2022'!K30+'[6]June 2022'!J30</f>
        <v>0</v>
      </c>
      <c r="L30" s="139">
        <v>0</v>
      </c>
      <c r="M30" s="139">
        <f>'[6]May 2022'!M30+'[6]June 2022'!L30</f>
        <v>0</v>
      </c>
      <c r="N30" s="139">
        <f t="shared" si="1"/>
        <v>110.587</v>
      </c>
      <c r="O30" s="139">
        <f>'[6]May 2022'!T30</f>
        <v>23.25</v>
      </c>
      <c r="P30" s="139">
        <v>0</v>
      </c>
      <c r="Q30" s="139">
        <f>'[6]May 2022'!Q30+'[6]June 2022'!P30</f>
        <v>0</v>
      </c>
      <c r="R30" s="139">
        <v>0</v>
      </c>
      <c r="S30" s="139">
        <f>'[6]May 2022'!S30+'[6]June 2022'!R30</f>
        <v>0</v>
      </c>
      <c r="T30" s="139">
        <f t="shared" si="2"/>
        <v>23.25</v>
      </c>
      <c r="U30" s="139">
        <f t="shared" si="3"/>
        <v>3774.1569999999997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'[6]May 2022'!H31+75.58</f>
        <v>4677.2390000000005</v>
      </c>
      <c r="D31" s="139">
        <v>1.0900000000000001</v>
      </c>
      <c r="E31" s="139">
        <f>'[6]May 2022'!E31+'[6]June 2022'!D31</f>
        <v>12.75</v>
      </c>
      <c r="F31" s="139">
        <v>0</v>
      </c>
      <c r="G31" s="139">
        <f>'[6]May 2022'!G31+'[6]June 2022'!F31</f>
        <v>0</v>
      </c>
      <c r="H31" s="139">
        <f t="shared" si="0"/>
        <v>4678.3290000000006</v>
      </c>
      <c r="I31" s="139">
        <f>'[6]May 2022'!N31+20.92</f>
        <v>107.63000000000002</v>
      </c>
      <c r="J31" s="139">
        <v>0</v>
      </c>
      <c r="K31" s="139">
        <f>'[6]May 2022'!K31+'[6]June 2022'!J31</f>
        <v>0</v>
      </c>
      <c r="L31" s="139">
        <v>0</v>
      </c>
      <c r="M31" s="139">
        <f>'[6]May 2022'!M31+'[6]June 2022'!L31</f>
        <v>0</v>
      </c>
      <c r="N31" s="139">
        <f t="shared" si="1"/>
        <v>107.63000000000002</v>
      </c>
      <c r="O31" s="139">
        <f>'[6]May 2022'!T31</f>
        <v>14.850000000000001</v>
      </c>
      <c r="P31" s="139">
        <v>0</v>
      </c>
      <c r="Q31" s="139">
        <f>'[6]May 2022'!Q31+'[6]June 2022'!P31</f>
        <v>0</v>
      </c>
      <c r="R31" s="139">
        <v>0</v>
      </c>
      <c r="S31" s="139">
        <f>'[6]May 2022'!S31+'[6]June 2022'!R31</f>
        <v>0</v>
      </c>
      <c r="T31" s="139">
        <f t="shared" si="2"/>
        <v>14.850000000000001</v>
      </c>
      <c r="U31" s="139">
        <f t="shared" si="3"/>
        <v>4800.8090000000011</v>
      </c>
    </row>
    <row r="32" spans="1:21" ht="38.25" customHeight="1" x14ac:dyDescent="0.35">
      <c r="A32" s="171">
        <v>20</v>
      </c>
      <c r="B32" s="231" t="s">
        <v>102</v>
      </c>
      <c r="C32" s="139">
        <f>'[6]May 2022'!H32</f>
        <v>2340.2857999999992</v>
      </c>
      <c r="D32" s="139">
        <v>3.46</v>
      </c>
      <c r="E32" s="139">
        <f>'[6]May 2022'!E32+'[6]June 2022'!D32</f>
        <v>10.61</v>
      </c>
      <c r="F32" s="139">
        <v>0</v>
      </c>
      <c r="G32" s="139">
        <f>'[6]May 2022'!G32+'[6]June 2022'!F32</f>
        <v>9.7200000000000006</v>
      </c>
      <c r="H32" s="139">
        <f t="shared" si="0"/>
        <v>2343.7457999999992</v>
      </c>
      <c r="I32" s="139">
        <f>'[6]May 2022'!N32-36.47-20.92-226.52-25.16</f>
        <v>84.365999999999985</v>
      </c>
      <c r="J32" s="139">
        <v>1.18</v>
      </c>
      <c r="K32" s="139">
        <f>'[6]May 2022'!K32+'[6]June 2022'!J32</f>
        <v>2.7800000000000002</v>
      </c>
      <c r="L32" s="139">
        <v>0</v>
      </c>
      <c r="M32" s="139">
        <f>'[6]May 2022'!M32+'[6]June 2022'!L32</f>
        <v>0</v>
      </c>
      <c r="N32" s="139">
        <f t="shared" si="1"/>
        <v>85.545999999999992</v>
      </c>
      <c r="O32" s="139">
        <f>'[6]May 2022'!T32</f>
        <v>67.551999999999992</v>
      </c>
      <c r="P32" s="139">
        <v>0</v>
      </c>
      <c r="Q32" s="139">
        <f>'[6]May 2022'!Q32+'[6]June 2022'!P32</f>
        <v>0</v>
      </c>
      <c r="R32" s="139">
        <v>0</v>
      </c>
      <c r="S32" s="139">
        <f>'[6]May 2022'!S32+'[6]June 2022'!R32</f>
        <v>0</v>
      </c>
      <c r="T32" s="139">
        <f t="shared" si="2"/>
        <v>67.551999999999992</v>
      </c>
      <c r="U32" s="139">
        <f t="shared" si="3"/>
        <v>2496.8437999999992</v>
      </c>
    </row>
    <row r="33" spans="1:21" s="111" customFormat="1" ht="38.25" customHeight="1" x14ac:dyDescent="0.4">
      <c r="A33" s="285" t="s">
        <v>99</v>
      </c>
      <c r="B33" s="285"/>
      <c r="C33" s="141">
        <f>SUM(C29:C32)</f>
        <v>15309.922800000002</v>
      </c>
      <c r="D33" s="141">
        <f t="shared" ref="D33:U33" si="10">SUM(D29:D32)</f>
        <v>24.82</v>
      </c>
      <c r="E33" s="141">
        <f t="shared" si="10"/>
        <v>70.22</v>
      </c>
      <c r="F33" s="141">
        <f t="shared" si="10"/>
        <v>0</v>
      </c>
      <c r="G33" s="141">
        <f t="shared" si="10"/>
        <v>9.7200000000000006</v>
      </c>
      <c r="H33" s="141">
        <f t="shared" si="10"/>
        <v>15334.742800000002</v>
      </c>
      <c r="I33" s="141">
        <f t="shared" si="10"/>
        <v>421.97300000000001</v>
      </c>
      <c r="J33" s="141">
        <f t="shared" si="10"/>
        <v>1.18</v>
      </c>
      <c r="K33" s="141">
        <f t="shared" si="10"/>
        <v>2.7800000000000002</v>
      </c>
      <c r="L33" s="141">
        <f t="shared" si="10"/>
        <v>0</v>
      </c>
      <c r="M33" s="141">
        <f t="shared" si="10"/>
        <v>0</v>
      </c>
      <c r="N33" s="141">
        <f t="shared" si="10"/>
        <v>423.15300000000002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15898.067800000001</v>
      </c>
    </row>
    <row r="34" spans="1:21" ht="38.25" customHeight="1" x14ac:dyDescent="0.35">
      <c r="A34" s="171">
        <v>21</v>
      </c>
      <c r="B34" s="231" t="s">
        <v>103</v>
      </c>
      <c r="C34" s="139">
        <f>'[6]May 2022'!H34</f>
        <v>4490.87</v>
      </c>
      <c r="D34" s="139">
        <v>16.920000000000002</v>
      </c>
      <c r="E34" s="139">
        <f>'[6]May 2022'!E34+'[6]June 2022'!D34</f>
        <v>68.69</v>
      </c>
      <c r="F34" s="139">
        <v>0</v>
      </c>
      <c r="G34" s="139">
        <f>'[6]May 2022'!G34+'[6]June 2022'!F34</f>
        <v>0</v>
      </c>
      <c r="H34" s="139">
        <f t="shared" si="0"/>
        <v>4507.79</v>
      </c>
      <c r="I34" s="139">
        <f>'[6]May 2022'!N34</f>
        <v>22.14</v>
      </c>
      <c r="J34" s="139">
        <v>0</v>
      </c>
      <c r="K34" s="139">
        <f>'[6]May 2022'!K34+'[6]June 2022'!J34</f>
        <v>22.14</v>
      </c>
      <c r="L34" s="139">
        <v>0</v>
      </c>
      <c r="M34" s="139">
        <f>'[6]May 2022'!M34+'[6]June 2022'!L34</f>
        <v>0</v>
      </c>
      <c r="N34" s="139">
        <f t="shared" si="1"/>
        <v>22.14</v>
      </c>
      <c r="O34" s="139">
        <f>'[6]May 2022'!T34</f>
        <v>72.7</v>
      </c>
      <c r="P34" s="139">
        <v>0</v>
      </c>
      <c r="Q34" s="139">
        <f>'[6]May 2022'!Q34+'[6]June 2022'!P34</f>
        <v>72.7</v>
      </c>
      <c r="R34" s="139">
        <v>0</v>
      </c>
      <c r="S34" s="139">
        <f>'[6]May 2022'!S34+'[6]June 2022'!R34</f>
        <v>0</v>
      </c>
      <c r="T34" s="139">
        <f t="shared" si="2"/>
        <v>72.7</v>
      </c>
      <c r="U34" s="139">
        <f t="shared" si="3"/>
        <v>4602.63</v>
      </c>
    </row>
    <row r="35" spans="1:21" ht="38.25" customHeight="1" x14ac:dyDescent="0.35">
      <c r="A35" s="171">
        <v>22</v>
      </c>
      <c r="B35" s="231" t="s">
        <v>104</v>
      </c>
      <c r="C35" s="139">
        <f>'[6]May 2022'!H35</f>
        <v>6305.9299999999976</v>
      </c>
      <c r="D35" s="139">
        <v>40.479999999999997</v>
      </c>
      <c r="E35" s="139">
        <f>'[6]May 2022'!E35+'[6]June 2022'!D35</f>
        <v>136.82999999999998</v>
      </c>
      <c r="F35" s="139">
        <v>0</v>
      </c>
      <c r="G35" s="139">
        <f>'[6]May 2022'!G35+'[6]June 2022'!F35</f>
        <v>0</v>
      </c>
      <c r="H35" s="139">
        <f t="shared" si="0"/>
        <v>6346.4099999999971</v>
      </c>
      <c r="I35" s="139">
        <f>'[6]May 2022'!N35</f>
        <v>33.18</v>
      </c>
      <c r="J35" s="139">
        <v>0.5</v>
      </c>
      <c r="K35" s="139">
        <f>'[6]May 2022'!K35+'[6]June 2022'!J35</f>
        <v>26.76</v>
      </c>
      <c r="L35" s="139">
        <v>0</v>
      </c>
      <c r="M35" s="139">
        <f>'[6]May 2022'!M35+'[6]June 2022'!L35</f>
        <v>0</v>
      </c>
      <c r="N35" s="139">
        <f t="shared" si="1"/>
        <v>33.68</v>
      </c>
      <c r="O35" s="139">
        <f>'[6]May 2022'!T35</f>
        <v>90.800000000000011</v>
      </c>
      <c r="P35" s="139">
        <v>0</v>
      </c>
      <c r="Q35" s="139">
        <f>'[6]May 2022'!Q35+'[6]June 2022'!P35</f>
        <v>32.380000000000003</v>
      </c>
      <c r="R35" s="139">
        <v>0</v>
      </c>
      <c r="S35" s="139">
        <f>'[6]May 2022'!S35+'[6]June 2022'!R35</f>
        <v>0</v>
      </c>
      <c r="T35" s="139">
        <f t="shared" si="2"/>
        <v>90.800000000000011</v>
      </c>
      <c r="U35" s="139">
        <f t="shared" si="3"/>
        <v>6470.8899999999976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'[6]May 2022'!H36</f>
        <v>3502.37</v>
      </c>
      <c r="D36" s="139">
        <v>31.51</v>
      </c>
      <c r="E36" s="139">
        <f>'[6]May 2022'!E36+'[6]June 2022'!D36</f>
        <v>82.78</v>
      </c>
      <c r="F36" s="139">
        <v>0</v>
      </c>
      <c r="G36" s="139">
        <f>'[6]May 2022'!G36+'[6]June 2022'!F36</f>
        <v>0</v>
      </c>
      <c r="H36" s="139">
        <f t="shared" si="0"/>
        <v>3533.88</v>
      </c>
      <c r="I36" s="139">
        <f>'[6]May 2022'!N36</f>
        <v>25.05000000000004</v>
      </c>
      <c r="J36" s="139">
        <v>5.2</v>
      </c>
      <c r="K36" s="139">
        <f>'[6]May 2022'!K36+'[6]June 2022'!J36</f>
        <v>5.2</v>
      </c>
      <c r="L36" s="139">
        <v>0</v>
      </c>
      <c r="M36" s="139">
        <f>'[6]May 2022'!M36+'[6]June 2022'!L36</f>
        <v>4.63</v>
      </c>
      <c r="N36" s="139">
        <f t="shared" si="1"/>
        <v>30.250000000000039</v>
      </c>
      <c r="O36" s="139">
        <f>'[6]May 2022'!T36</f>
        <v>36.379999999999995</v>
      </c>
      <c r="P36" s="139">
        <v>0</v>
      </c>
      <c r="Q36" s="139">
        <f>'[6]May 2022'!Q36+'[6]June 2022'!P36</f>
        <v>19.29</v>
      </c>
      <c r="R36" s="139">
        <v>0</v>
      </c>
      <c r="S36" s="139">
        <f>'[6]May 2022'!S36+'[6]June 2022'!R36</f>
        <v>0</v>
      </c>
      <c r="T36" s="139">
        <f t="shared" si="2"/>
        <v>36.379999999999995</v>
      </c>
      <c r="U36" s="139">
        <f t="shared" si="3"/>
        <v>3600.51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'[6]May 2022'!H37</f>
        <v>4825.8699999999972</v>
      </c>
      <c r="D37" s="139">
        <v>28.7</v>
      </c>
      <c r="E37" s="139">
        <f>'[6]May 2022'!E37+'[6]June 2022'!D37</f>
        <v>66.449999999999989</v>
      </c>
      <c r="F37" s="139">
        <v>0</v>
      </c>
      <c r="G37" s="139">
        <f>'[6]May 2022'!G37+'[6]June 2022'!F37</f>
        <v>0</v>
      </c>
      <c r="H37" s="139">
        <f t="shared" si="0"/>
        <v>4854.569999999997</v>
      </c>
      <c r="I37" s="139">
        <f>'[6]May 2022'!N37</f>
        <v>12.430000000000001</v>
      </c>
      <c r="J37" s="139">
        <v>14.27</v>
      </c>
      <c r="K37" s="139">
        <f>'[6]May 2022'!K37+'[6]June 2022'!J37</f>
        <v>14.27</v>
      </c>
      <c r="L37" s="139">
        <v>0</v>
      </c>
      <c r="M37" s="139">
        <f>'[6]May 2022'!M37+'[6]June 2022'!L37</f>
        <v>1.06</v>
      </c>
      <c r="N37" s="139">
        <f t="shared" si="1"/>
        <v>26.700000000000003</v>
      </c>
      <c r="O37" s="139">
        <f>'[6]May 2022'!T37</f>
        <v>3.0599999999999996</v>
      </c>
      <c r="P37" s="139">
        <v>0</v>
      </c>
      <c r="Q37" s="139">
        <f>'[6]May 2022'!Q37+'[6]June 2022'!P37</f>
        <v>0</v>
      </c>
      <c r="R37" s="139">
        <v>0</v>
      </c>
      <c r="S37" s="139">
        <f>'[6]May 2022'!S37+'[6]June 2022'!R37</f>
        <v>3.46</v>
      </c>
      <c r="T37" s="139">
        <f t="shared" si="2"/>
        <v>3.0599999999999996</v>
      </c>
      <c r="U37" s="139">
        <f t="shared" si="3"/>
        <v>4884.3299999999972</v>
      </c>
    </row>
    <row r="38" spans="1:21" s="111" customFormat="1" ht="38.25" customHeight="1" x14ac:dyDescent="0.4">
      <c r="A38" s="285" t="s">
        <v>107</v>
      </c>
      <c r="B38" s="285"/>
      <c r="C38" s="141">
        <f>SUM(C34:C37)</f>
        <v>19125.039999999994</v>
      </c>
      <c r="D38" s="141">
        <f t="shared" ref="D38:U38" si="11">SUM(D34:D37)</f>
        <v>117.61</v>
      </c>
      <c r="E38" s="141">
        <f t="shared" si="11"/>
        <v>354.74999999999994</v>
      </c>
      <c r="F38" s="141">
        <f t="shared" si="11"/>
        <v>0</v>
      </c>
      <c r="G38" s="141">
        <f t="shared" si="11"/>
        <v>0</v>
      </c>
      <c r="H38" s="141">
        <f t="shared" si="11"/>
        <v>19242.649999999994</v>
      </c>
      <c r="I38" s="141">
        <f t="shared" si="11"/>
        <v>92.80000000000004</v>
      </c>
      <c r="J38" s="141">
        <f t="shared" si="11"/>
        <v>19.97</v>
      </c>
      <c r="K38" s="141">
        <f t="shared" si="11"/>
        <v>68.37</v>
      </c>
      <c r="L38" s="141">
        <f t="shared" si="11"/>
        <v>0</v>
      </c>
      <c r="M38" s="141">
        <f t="shared" si="11"/>
        <v>5.6899999999999995</v>
      </c>
      <c r="N38" s="141">
        <f t="shared" si="11"/>
        <v>112.77000000000004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19558.359999999993</v>
      </c>
    </row>
    <row r="39" spans="1:21" s="145" customFormat="1" ht="38.25" customHeight="1" x14ac:dyDescent="0.4">
      <c r="A39" s="285" t="s">
        <v>108</v>
      </c>
      <c r="B39" s="285"/>
      <c r="C39" s="141">
        <f>C38+C33+C28</f>
        <v>41594.047799999993</v>
      </c>
      <c r="D39" s="141">
        <f t="shared" ref="D39:U39" si="12">D38+D33+D28</f>
        <v>166.98000000000002</v>
      </c>
      <c r="E39" s="141">
        <f t="shared" si="12"/>
        <v>478.9199999999999</v>
      </c>
      <c r="F39" s="141">
        <f t="shared" si="12"/>
        <v>0</v>
      </c>
      <c r="G39" s="141">
        <f t="shared" si="12"/>
        <v>9.7200000000000006</v>
      </c>
      <c r="H39" s="141">
        <f t="shared" si="12"/>
        <v>41761.027799999996</v>
      </c>
      <c r="I39" s="141">
        <f t="shared" si="12"/>
        <v>1179.3009999999999</v>
      </c>
      <c r="J39" s="141">
        <f t="shared" si="12"/>
        <v>21.849999999999998</v>
      </c>
      <c r="K39" s="141">
        <f t="shared" si="12"/>
        <v>74.86</v>
      </c>
      <c r="L39" s="141">
        <f t="shared" si="12"/>
        <v>0</v>
      </c>
      <c r="M39" s="141">
        <f t="shared" si="12"/>
        <v>5.6899999999999995</v>
      </c>
      <c r="N39" s="141">
        <f t="shared" si="12"/>
        <v>1201.1509999999998</v>
      </c>
      <c r="O39" s="141">
        <f t="shared" si="12"/>
        <v>392.71199999999999</v>
      </c>
      <c r="P39" s="141">
        <f t="shared" si="12"/>
        <v>0</v>
      </c>
      <c r="Q39" s="141">
        <f t="shared" si="12"/>
        <v>124.37</v>
      </c>
      <c r="R39" s="141">
        <f t="shared" si="12"/>
        <v>0</v>
      </c>
      <c r="S39" s="141">
        <f t="shared" si="12"/>
        <v>26.66</v>
      </c>
      <c r="T39" s="141">
        <f t="shared" si="12"/>
        <v>392.71199999999999</v>
      </c>
      <c r="U39" s="141">
        <f t="shared" si="12"/>
        <v>43354.890799999994</v>
      </c>
    </row>
    <row r="40" spans="1:21" ht="38.25" customHeight="1" x14ac:dyDescent="0.35">
      <c r="A40" s="171">
        <v>25</v>
      </c>
      <c r="B40" s="231" t="s">
        <v>109</v>
      </c>
      <c r="C40" s="139">
        <f>'[6]May 2022'!H40</f>
        <v>11530.023999999999</v>
      </c>
      <c r="D40" s="139">
        <v>47.22</v>
      </c>
      <c r="E40" s="139">
        <f>'[6]May 2022'!E40+'[6]June 2022'!D40</f>
        <v>186.8</v>
      </c>
      <c r="F40" s="139">
        <v>0</v>
      </c>
      <c r="G40" s="139">
        <f>'[6]May 2022'!G40+'[6]June 2022'!F40</f>
        <v>0</v>
      </c>
      <c r="H40" s="139">
        <f t="shared" si="0"/>
        <v>11577.243999999999</v>
      </c>
      <c r="I40" s="139">
        <v>198.73</v>
      </c>
      <c r="J40" s="139">
        <v>0</v>
      </c>
      <c r="K40" s="139">
        <f>'[6]May 2022'!K40+'[6]June 2022'!J40</f>
        <v>0</v>
      </c>
      <c r="L40" s="139">
        <v>0</v>
      </c>
      <c r="M40" s="139">
        <f>'[6]May 2022'!M40+'[6]June 2022'!L40</f>
        <v>0</v>
      </c>
      <c r="N40" s="139">
        <f t="shared" si="1"/>
        <v>198.73</v>
      </c>
      <c r="O40" s="139">
        <f>'[6]May 2022'!T40</f>
        <v>0</v>
      </c>
      <c r="P40" s="139">
        <v>0</v>
      </c>
      <c r="Q40" s="139">
        <f>'[6]May 2022'!Q40+'[6]June 2022'!P40</f>
        <v>0</v>
      </c>
      <c r="R40" s="139">
        <v>0</v>
      </c>
      <c r="S40" s="139">
        <f>'[6]May 2022'!S40+'[6]June 2022'!R40</f>
        <v>0</v>
      </c>
      <c r="T40" s="139">
        <f t="shared" si="2"/>
        <v>0</v>
      </c>
      <c r="U40" s="139">
        <f t="shared" si="3"/>
        <v>11775.973999999998</v>
      </c>
    </row>
    <row r="41" spans="1:21" ht="38.25" customHeight="1" x14ac:dyDescent="0.35">
      <c r="A41" s="171">
        <v>26</v>
      </c>
      <c r="B41" s="231" t="s">
        <v>110</v>
      </c>
      <c r="C41" s="139">
        <f>'[6]May 2022'!H41</f>
        <v>7642.3569999999945</v>
      </c>
      <c r="D41" s="139">
        <v>95.28</v>
      </c>
      <c r="E41" s="139">
        <f>'[6]May 2022'!E41+'[6]June 2022'!D41</f>
        <v>239.6</v>
      </c>
      <c r="F41" s="139">
        <v>0</v>
      </c>
      <c r="G41" s="139">
        <f>'[6]May 2022'!G41+'[6]June 2022'!F41</f>
        <v>0</v>
      </c>
      <c r="H41" s="139">
        <f t="shared" si="0"/>
        <v>7737.6369999999943</v>
      </c>
      <c r="I41" s="139">
        <v>8.67</v>
      </c>
      <c r="J41" s="139">
        <v>0</v>
      </c>
      <c r="K41" s="139">
        <f>'[6]May 2022'!K41+'[6]June 2022'!J41</f>
        <v>0</v>
      </c>
      <c r="L41" s="139">
        <v>0</v>
      </c>
      <c r="M41" s="139">
        <f>'[6]May 2022'!M41+'[6]June 2022'!L41</f>
        <v>0</v>
      </c>
      <c r="N41" s="139">
        <f t="shared" si="1"/>
        <v>8.67</v>
      </c>
      <c r="O41" s="139">
        <f>'[6]May 2022'!T41</f>
        <v>0</v>
      </c>
      <c r="P41" s="139">
        <v>0</v>
      </c>
      <c r="Q41" s="139">
        <f>'[6]May 2022'!Q41+'[6]June 2022'!P41</f>
        <v>0</v>
      </c>
      <c r="R41" s="139">
        <v>0</v>
      </c>
      <c r="S41" s="139">
        <f>'[6]May 2022'!S41+'[6]June 2022'!R41</f>
        <v>0</v>
      </c>
      <c r="T41" s="139">
        <f t="shared" si="2"/>
        <v>0</v>
      </c>
      <c r="U41" s="139">
        <f t="shared" si="3"/>
        <v>7746.3069999999943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'[6]May 2022'!H42</f>
        <v>13829.788999999995</v>
      </c>
      <c r="D42" s="139">
        <v>11.5</v>
      </c>
      <c r="E42" s="139">
        <f>'[6]May 2022'!E42+'[6]June 2022'!D42</f>
        <v>35.85</v>
      </c>
      <c r="F42" s="139">
        <v>0</v>
      </c>
      <c r="G42" s="139">
        <f>'[6]May 2022'!G42+'[6]June 2022'!F42</f>
        <v>0</v>
      </c>
      <c r="H42" s="139">
        <f t="shared" si="0"/>
        <v>13841.288999999995</v>
      </c>
      <c r="I42" s="139">
        <v>15.62</v>
      </c>
      <c r="J42" s="139">
        <v>0</v>
      </c>
      <c r="K42" s="139">
        <f>'[6]May 2022'!K42+'[6]June 2022'!J42</f>
        <v>0</v>
      </c>
      <c r="L42" s="139">
        <v>0</v>
      </c>
      <c r="M42" s="139">
        <f>'[6]May 2022'!M42+'[6]June 2022'!L42</f>
        <v>0</v>
      </c>
      <c r="N42" s="139">
        <f t="shared" si="1"/>
        <v>15.62</v>
      </c>
      <c r="O42" s="139">
        <f>'[6]May 2022'!T42</f>
        <v>39.019999999999996</v>
      </c>
      <c r="P42" s="139">
        <v>0</v>
      </c>
      <c r="Q42" s="139">
        <f>'[6]May 2022'!Q42+'[6]June 2022'!P42</f>
        <v>0</v>
      </c>
      <c r="R42" s="139">
        <v>0</v>
      </c>
      <c r="S42" s="139">
        <f>'[6]May 2022'!S42+'[6]June 2022'!R42</f>
        <v>0</v>
      </c>
      <c r="T42" s="139">
        <f t="shared" si="2"/>
        <v>39.019999999999996</v>
      </c>
      <c r="U42" s="139">
        <f t="shared" si="3"/>
        <v>13895.928999999996</v>
      </c>
    </row>
    <row r="43" spans="1:21" ht="38.25" customHeight="1" x14ac:dyDescent="0.35">
      <c r="A43" s="171">
        <v>28</v>
      </c>
      <c r="B43" s="231" t="s">
        <v>112</v>
      </c>
      <c r="C43" s="139">
        <f>'[6]May 2022'!H43</f>
        <v>3978.8400000000011</v>
      </c>
      <c r="D43" s="139">
        <v>6.36</v>
      </c>
      <c r="E43" s="139">
        <f>'[6]May 2022'!E43+'[6]June 2022'!D43</f>
        <v>17.72</v>
      </c>
      <c r="F43" s="139">
        <v>0</v>
      </c>
      <c r="G43" s="139">
        <f>'[6]May 2022'!G43+'[6]June 2022'!F43</f>
        <v>0</v>
      </c>
      <c r="H43" s="139">
        <f t="shared" si="0"/>
        <v>3985.2000000000012</v>
      </c>
      <c r="I43" s="139">
        <v>3.5</v>
      </c>
      <c r="J43" s="139">
        <v>0</v>
      </c>
      <c r="K43" s="139">
        <f>'[6]May 2022'!K43+'[6]June 2022'!J43</f>
        <v>0</v>
      </c>
      <c r="L43" s="139">
        <v>0</v>
      </c>
      <c r="M43" s="139">
        <f>'[6]May 2022'!M43+'[6]June 2022'!L43</f>
        <v>0</v>
      </c>
      <c r="N43" s="139">
        <f t="shared" si="1"/>
        <v>3.5</v>
      </c>
      <c r="O43" s="139">
        <f>'[6]May 2022'!T43</f>
        <v>0</v>
      </c>
      <c r="P43" s="139">
        <v>0</v>
      </c>
      <c r="Q43" s="139">
        <f>'[6]May 2022'!Q43+'[6]June 2022'!P43</f>
        <v>0</v>
      </c>
      <c r="R43" s="139">
        <v>0</v>
      </c>
      <c r="S43" s="139">
        <f>'[6]May 2022'!S43+'[6]June 2022'!R43</f>
        <v>0</v>
      </c>
      <c r="T43" s="139">
        <f t="shared" si="2"/>
        <v>0</v>
      </c>
      <c r="U43" s="139">
        <f t="shared" si="3"/>
        <v>3988.7000000000012</v>
      </c>
    </row>
    <row r="44" spans="1:21" s="111" customFormat="1" ht="38.25" customHeight="1" x14ac:dyDescent="0.4">
      <c r="A44" s="285" t="s">
        <v>109</v>
      </c>
      <c r="B44" s="285"/>
      <c r="C44" s="141">
        <f>SUM(C40:C43)</f>
        <v>36981.009999999995</v>
      </c>
      <c r="D44" s="141">
        <f t="shared" ref="D44:U44" si="13">SUM(D40:D43)</f>
        <v>160.36000000000001</v>
      </c>
      <c r="E44" s="141">
        <f t="shared" si="13"/>
        <v>479.97</v>
      </c>
      <c r="F44" s="141">
        <f t="shared" si="13"/>
        <v>0</v>
      </c>
      <c r="G44" s="141">
        <f t="shared" si="13"/>
        <v>0</v>
      </c>
      <c r="H44" s="141">
        <f t="shared" si="13"/>
        <v>37141.369999999995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39.019999999999996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39.019999999999996</v>
      </c>
      <c r="U44" s="141">
        <f t="shared" si="13"/>
        <v>37406.909999999996</v>
      </c>
    </row>
    <row r="45" spans="1:21" ht="38.25" customHeight="1" x14ac:dyDescent="0.35">
      <c r="A45" s="171">
        <v>29</v>
      </c>
      <c r="B45" s="231" t="s">
        <v>113</v>
      </c>
      <c r="C45" s="139">
        <f>'[6]May 2022'!H45-371.34</f>
        <v>8084.5421000000006</v>
      </c>
      <c r="D45" s="139">
        <v>16.89</v>
      </c>
      <c r="E45" s="139">
        <f>'[6]May 2022'!E45+'[6]June 2022'!D45</f>
        <v>49.45</v>
      </c>
      <c r="F45" s="139">
        <v>0</v>
      </c>
      <c r="G45" s="139">
        <f>'[6]May 2022'!G45+'[6]June 2022'!F45</f>
        <v>0</v>
      </c>
      <c r="H45" s="139">
        <f t="shared" si="0"/>
        <v>8101.4321000000009</v>
      </c>
      <c r="I45" s="139">
        <f>'[6]May 2022'!N45+25.16</f>
        <v>42.14</v>
      </c>
      <c r="J45" s="139">
        <v>0</v>
      </c>
      <c r="K45" s="139">
        <f>'[6]May 2022'!K45+'[6]June 2022'!J45</f>
        <v>0.22</v>
      </c>
      <c r="L45" s="139">
        <v>0</v>
      </c>
      <c r="M45" s="139">
        <f>'[6]May 2022'!M45+'[6]June 2022'!L45</f>
        <v>0</v>
      </c>
      <c r="N45" s="139">
        <f t="shared" si="1"/>
        <v>42.14</v>
      </c>
      <c r="O45" s="139">
        <f>'[6]May 2022'!T45</f>
        <v>14.75</v>
      </c>
      <c r="P45" s="139">
        <v>0</v>
      </c>
      <c r="Q45" s="139">
        <f>'[6]May 2022'!Q45+'[6]June 2022'!P45</f>
        <v>0</v>
      </c>
      <c r="R45" s="139">
        <v>0</v>
      </c>
      <c r="S45" s="139">
        <f>'[6]May 2022'!S45+'[6]June 2022'!R45</f>
        <v>0</v>
      </c>
      <c r="T45" s="139">
        <f t="shared" si="2"/>
        <v>14.75</v>
      </c>
      <c r="U45" s="139">
        <f t="shared" si="3"/>
        <v>8158.3221000000012</v>
      </c>
    </row>
    <row r="46" spans="1:21" ht="38.25" customHeight="1" x14ac:dyDescent="0.35">
      <c r="A46" s="171">
        <v>30</v>
      </c>
      <c r="B46" s="231" t="s">
        <v>114</v>
      </c>
      <c r="C46" s="139">
        <f>'[6]May 2022'!H46</f>
        <v>7764.8450000000021</v>
      </c>
      <c r="D46" s="139">
        <v>8</v>
      </c>
      <c r="E46" s="139">
        <f>'[6]May 2022'!E46+'[6]June 2022'!D46</f>
        <v>34.35</v>
      </c>
      <c r="F46" s="139">
        <v>0</v>
      </c>
      <c r="G46" s="139">
        <f>'[6]May 2022'!G46+'[6]June 2022'!F46</f>
        <v>0</v>
      </c>
      <c r="H46" s="139">
        <f t="shared" si="0"/>
        <v>7772.8450000000021</v>
      </c>
      <c r="I46" s="139">
        <f>'[6]May 2022'!N46</f>
        <v>0</v>
      </c>
      <c r="J46" s="139">
        <v>0</v>
      </c>
      <c r="K46" s="139">
        <f>'[6]May 2022'!K46+'[6]June 2022'!J46</f>
        <v>0</v>
      </c>
      <c r="L46" s="139">
        <v>0</v>
      </c>
      <c r="M46" s="139">
        <f>'[6]May 2022'!M46+'[6]June 2022'!L46</f>
        <v>0</v>
      </c>
      <c r="N46" s="139">
        <f t="shared" si="1"/>
        <v>0</v>
      </c>
      <c r="O46" s="139">
        <f>'[6]May 2022'!T46</f>
        <v>0</v>
      </c>
      <c r="P46" s="139">
        <v>0</v>
      </c>
      <c r="Q46" s="139">
        <f>'[6]May 2022'!Q46+'[6]June 2022'!P46</f>
        <v>0</v>
      </c>
      <c r="R46" s="139">
        <v>0</v>
      </c>
      <c r="S46" s="139">
        <f>'[6]May 2022'!S46+'[6]June 2022'!R46</f>
        <v>0</v>
      </c>
      <c r="T46" s="139">
        <f t="shared" si="2"/>
        <v>0</v>
      </c>
      <c r="U46" s="139">
        <f t="shared" si="3"/>
        <v>7772.8450000000021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'[6]May 2022'!H47</f>
        <v>8861.7900000000009</v>
      </c>
      <c r="D47" s="139">
        <v>42.28</v>
      </c>
      <c r="E47" s="139">
        <f>'[6]May 2022'!E47+'[6]June 2022'!D47</f>
        <v>119.43</v>
      </c>
      <c r="F47" s="139">
        <v>0</v>
      </c>
      <c r="G47" s="139">
        <f>'[6]May 2022'!G47+'[6]June 2022'!F47</f>
        <v>0</v>
      </c>
      <c r="H47" s="139">
        <f t="shared" si="0"/>
        <v>8904.0700000000015</v>
      </c>
      <c r="I47" s="139">
        <f>'[6]May 2022'!N47</f>
        <v>3.13</v>
      </c>
      <c r="J47" s="139">
        <v>0</v>
      </c>
      <c r="K47" s="139">
        <f>'[6]May 2022'!K47+'[6]June 2022'!J47</f>
        <v>0</v>
      </c>
      <c r="L47" s="139">
        <v>0</v>
      </c>
      <c r="M47" s="139">
        <f>'[6]May 2022'!M47+'[6]June 2022'!L47</f>
        <v>0</v>
      </c>
      <c r="N47" s="139">
        <f t="shared" si="1"/>
        <v>3.13</v>
      </c>
      <c r="O47" s="139">
        <f>'[6]May 2022'!T47</f>
        <v>0.03</v>
      </c>
      <c r="P47" s="139">
        <v>0</v>
      </c>
      <c r="Q47" s="139">
        <f>'[6]May 2022'!Q47+'[6]June 2022'!P47</f>
        <v>0</v>
      </c>
      <c r="R47" s="139">
        <v>0</v>
      </c>
      <c r="S47" s="139">
        <f>'[6]May 2022'!S47+'[6]June 2022'!R47</f>
        <v>0</v>
      </c>
      <c r="T47" s="139">
        <f t="shared" si="2"/>
        <v>0.03</v>
      </c>
      <c r="U47" s="139">
        <f t="shared" si="3"/>
        <v>8907.2300000000014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'[6]May 2022'!H48</f>
        <v>8554.4789999999994</v>
      </c>
      <c r="D48" s="139">
        <v>16.87</v>
      </c>
      <c r="E48" s="139">
        <f>'[6]May 2022'!E48+'[6]June 2022'!D48</f>
        <v>374.56</v>
      </c>
      <c r="F48" s="139">
        <v>0</v>
      </c>
      <c r="G48" s="139">
        <f>'[6]May 2022'!G48+'[6]June 2022'!F48</f>
        <v>0</v>
      </c>
      <c r="H48" s="139">
        <f t="shared" si="0"/>
        <v>8571.3490000000002</v>
      </c>
      <c r="I48" s="139">
        <f>'[6]May 2022'!N48</f>
        <v>5.0249999999999995</v>
      </c>
      <c r="J48" s="139">
        <v>0</v>
      </c>
      <c r="K48" s="139">
        <f>'[6]May 2022'!K48+'[6]June 2022'!J48</f>
        <v>0</v>
      </c>
      <c r="L48" s="139">
        <v>0</v>
      </c>
      <c r="M48" s="139">
        <f>'[6]May 2022'!M48+'[6]June 2022'!L48</f>
        <v>0</v>
      </c>
      <c r="N48" s="139">
        <f t="shared" si="1"/>
        <v>5.0249999999999995</v>
      </c>
      <c r="O48" s="139">
        <f>'[6]May 2022'!T48</f>
        <v>4.21</v>
      </c>
      <c r="P48" s="139">
        <v>0</v>
      </c>
      <c r="Q48" s="139">
        <f>'[6]May 2022'!Q48+'[6]June 2022'!P48</f>
        <v>4.21</v>
      </c>
      <c r="R48" s="139">
        <v>0</v>
      </c>
      <c r="S48" s="139">
        <f>'[6]May 2022'!S48+'[6]June 2022'!R48</f>
        <v>0</v>
      </c>
      <c r="T48" s="139">
        <f t="shared" si="2"/>
        <v>4.21</v>
      </c>
      <c r="U48" s="139">
        <f t="shared" si="3"/>
        <v>8580.5839999999989</v>
      </c>
    </row>
    <row r="49" spans="1:21" s="111" customFormat="1" ht="38.25" customHeight="1" x14ac:dyDescent="0.4">
      <c r="A49" s="285" t="s">
        <v>117</v>
      </c>
      <c r="B49" s="285"/>
      <c r="C49" s="141">
        <f>SUM(C45:C48)</f>
        <v>33265.656100000007</v>
      </c>
      <c r="D49" s="141">
        <f t="shared" ref="D49:U49" si="14">SUM(D45:D48)</f>
        <v>84.04</v>
      </c>
      <c r="E49" s="141">
        <f t="shared" si="14"/>
        <v>577.79</v>
      </c>
      <c r="F49" s="141">
        <f t="shared" si="14"/>
        <v>0</v>
      </c>
      <c r="G49" s="141">
        <f t="shared" si="14"/>
        <v>0</v>
      </c>
      <c r="H49" s="141">
        <f t="shared" si="14"/>
        <v>33349.696100000008</v>
      </c>
      <c r="I49" s="141">
        <f t="shared" si="14"/>
        <v>50.295000000000002</v>
      </c>
      <c r="J49" s="141">
        <f t="shared" si="14"/>
        <v>0</v>
      </c>
      <c r="K49" s="141">
        <f t="shared" si="14"/>
        <v>0.22</v>
      </c>
      <c r="L49" s="141">
        <f t="shared" si="14"/>
        <v>0</v>
      </c>
      <c r="M49" s="141">
        <f t="shared" si="14"/>
        <v>0</v>
      </c>
      <c r="N49" s="141">
        <f t="shared" si="14"/>
        <v>50.295000000000002</v>
      </c>
      <c r="O49" s="141">
        <f t="shared" si="14"/>
        <v>18.989999999999998</v>
      </c>
      <c r="P49" s="141">
        <f t="shared" si="14"/>
        <v>0</v>
      </c>
      <c r="Q49" s="141">
        <f t="shared" si="14"/>
        <v>4.21</v>
      </c>
      <c r="R49" s="141">
        <f t="shared" si="14"/>
        <v>0</v>
      </c>
      <c r="S49" s="141">
        <f t="shared" si="14"/>
        <v>0</v>
      </c>
      <c r="T49" s="141">
        <f t="shared" si="14"/>
        <v>18.989999999999998</v>
      </c>
      <c r="U49" s="141">
        <f t="shared" si="14"/>
        <v>33418.981100000005</v>
      </c>
    </row>
    <row r="50" spans="1:21" s="145" customFormat="1" ht="38.25" customHeight="1" x14ac:dyDescent="0.4">
      <c r="A50" s="285" t="s">
        <v>118</v>
      </c>
      <c r="B50" s="285"/>
      <c r="C50" s="141">
        <f>C49+C44</f>
        <v>70246.666100000002</v>
      </c>
      <c r="D50" s="141">
        <f t="shared" ref="D50:U50" si="15">D49+D44</f>
        <v>244.40000000000003</v>
      </c>
      <c r="E50" s="141">
        <f t="shared" si="15"/>
        <v>1057.76</v>
      </c>
      <c r="F50" s="141">
        <f t="shared" si="15"/>
        <v>0</v>
      </c>
      <c r="G50" s="141">
        <f t="shared" si="15"/>
        <v>0</v>
      </c>
      <c r="H50" s="141">
        <f t="shared" si="15"/>
        <v>70491.066099999996</v>
      </c>
      <c r="I50" s="141">
        <f t="shared" si="15"/>
        <v>276.815</v>
      </c>
      <c r="J50" s="141">
        <f t="shared" si="15"/>
        <v>0</v>
      </c>
      <c r="K50" s="141">
        <f t="shared" si="15"/>
        <v>0.22</v>
      </c>
      <c r="L50" s="141">
        <f t="shared" si="15"/>
        <v>0</v>
      </c>
      <c r="M50" s="141">
        <f t="shared" si="15"/>
        <v>0</v>
      </c>
      <c r="N50" s="141">
        <f t="shared" si="15"/>
        <v>276.815</v>
      </c>
      <c r="O50" s="141">
        <f t="shared" si="15"/>
        <v>58.009999999999991</v>
      </c>
      <c r="P50" s="141">
        <f t="shared" si="15"/>
        <v>0</v>
      </c>
      <c r="Q50" s="141">
        <f t="shared" si="15"/>
        <v>4.21</v>
      </c>
      <c r="R50" s="141">
        <f t="shared" si="15"/>
        <v>0</v>
      </c>
      <c r="S50" s="141">
        <f t="shared" si="15"/>
        <v>0</v>
      </c>
      <c r="T50" s="141">
        <f t="shared" si="15"/>
        <v>58.009999999999991</v>
      </c>
      <c r="U50" s="141">
        <f t="shared" si="15"/>
        <v>70825.891100000008</v>
      </c>
    </row>
    <row r="51" spans="1:21" s="146" customFormat="1" ht="38.25" customHeight="1" x14ac:dyDescent="0.4">
      <c r="A51" s="285" t="s">
        <v>119</v>
      </c>
      <c r="B51" s="285"/>
      <c r="C51" s="141">
        <f>C50+C39+C25</f>
        <v>116533.3799</v>
      </c>
      <c r="D51" s="141">
        <f t="shared" ref="D51:U51" si="16">D50+D39+D25</f>
        <v>412.27000000000004</v>
      </c>
      <c r="E51" s="141">
        <f t="shared" si="16"/>
        <v>1542.8799999999999</v>
      </c>
      <c r="F51" s="141">
        <f t="shared" si="16"/>
        <v>36.4</v>
      </c>
      <c r="G51" s="141">
        <f t="shared" si="16"/>
        <v>46.12</v>
      </c>
      <c r="H51" s="141">
        <f t="shared" si="16"/>
        <v>116909.2499</v>
      </c>
      <c r="I51" s="141">
        <f t="shared" si="16"/>
        <v>8660.3159999999989</v>
      </c>
      <c r="J51" s="141">
        <f t="shared" si="16"/>
        <v>430.60700000000003</v>
      </c>
      <c r="K51" s="141">
        <f t="shared" si="16"/>
        <v>667.0390000000001</v>
      </c>
      <c r="L51" s="141">
        <f t="shared" si="16"/>
        <v>0</v>
      </c>
      <c r="M51" s="141">
        <f t="shared" si="16"/>
        <v>6.81</v>
      </c>
      <c r="N51" s="141">
        <f t="shared" si="16"/>
        <v>9090.9230000000007</v>
      </c>
      <c r="O51" s="141">
        <f t="shared" si="16"/>
        <v>1042.3900000000001</v>
      </c>
      <c r="P51" s="141">
        <f t="shared" si="16"/>
        <v>0.61</v>
      </c>
      <c r="Q51" s="141">
        <f t="shared" si="16"/>
        <v>129.19000000000003</v>
      </c>
      <c r="R51" s="141">
        <f t="shared" si="16"/>
        <v>8.4700000000000006</v>
      </c>
      <c r="S51" s="141">
        <f t="shared" si="16"/>
        <v>36.14</v>
      </c>
      <c r="T51" s="141">
        <f t="shared" si="16"/>
        <v>1034.5300000000002</v>
      </c>
      <c r="U51" s="141">
        <f t="shared" si="16"/>
        <v>127034.7029</v>
      </c>
    </row>
    <row r="52" spans="1:21" s="111" customFormat="1" ht="24" customHeight="1" x14ac:dyDescent="0.4">
      <c r="A52" s="115"/>
      <c r="B52" s="115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</row>
    <row r="53" spans="1:21" s="111" customFormat="1" ht="19.5" customHeight="1" x14ac:dyDescent="0.4">
      <c r="A53" s="115"/>
      <c r="B53" s="115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</row>
    <row r="54" spans="1:21" s="115" customFormat="1" ht="24.75" hidden="1" customHeight="1" x14ac:dyDescent="0.4">
      <c r="B54" s="238"/>
      <c r="C54" s="250" t="s">
        <v>54</v>
      </c>
      <c r="D54" s="250"/>
      <c r="E54" s="250"/>
      <c r="F54" s="250"/>
      <c r="G54" s="250"/>
      <c r="H54" s="118"/>
      <c r="I54" s="238"/>
      <c r="J54" s="238">
        <f>D51+J51+P51-F51-L51-R51</f>
        <v>798.61700000000008</v>
      </c>
      <c r="K54" s="238"/>
      <c r="L54" s="238"/>
      <c r="M54" s="238"/>
      <c r="N54" s="238"/>
      <c r="R54" s="238"/>
      <c r="U54" s="238"/>
    </row>
    <row r="55" spans="1:21" s="115" customFormat="1" ht="30" hidden="1" customHeight="1" x14ac:dyDescent="0.35">
      <c r="B55" s="238"/>
      <c r="C55" s="250" t="s">
        <v>55</v>
      </c>
      <c r="D55" s="250"/>
      <c r="E55" s="250"/>
      <c r="F55" s="250"/>
      <c r="G55" s="250"/>
      <c r="H55" s="119"/>
      <c r="I55" s="238"/>
      <c r="J55" s="238">
        <f>E51+K51+Q51-G51-M51-S51</f>
        <v>2250.0390000000002</v>
      </c>
      <c r="K55" s="238"/>
      <c r="L55" s="238"/>
      <c r="M55" s="238"/>
      <c r="N55" s="238"/>
      <c r="R55" s="238"/>
      <c r="T55" s="238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38">
        <f>H51+N51+T51</f>
        <v>127034.70289999999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8"/>
      <c r="E57" s="238"/>
      <c r="F57" s="238"/>
      <c r="G57" s="238"/>
      <c r="H57" s="119"/>
      <c r="I57" s="121"/>
      <c r="J57" s="23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8"/>
      <c r="E58" s="238"/>
      <c r="F58" s="238"/>
      <c r="G58" s="238"/>
      <c r="H58" s="119"/>
      <c r="I58" s="121"/>
      <c r="J58" s="238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39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40"/>
      <c r="L60" s="157"/>
      <c r="M60" s="154"/>
      <c r="N60" s="153"/>
      <c r="O60" s="154"/>
      <c r="P60" s="239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T69" sqref="T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42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41.8</v>
      </c>
      <c r="G7" s="139">
        <v>41.8</v>
      </c>
      <c r="H7" s="139">
        <v>48.239999999999981</v>
      </c>
      <c r="I7" s="139">
        <v>590.44599999999991</v>
      </c>
      <c r="J7" s="139">
        <v>77.319999999999993</v>
      </c>
      <c r="K7" s="139">
        <v>83.548999999999992</v>
      </c>
      <c r="L7" s="139">
        <v>0</v>
      </c>
      <c r="M7" s="139">
        <v>0</v>
      </c>
      <c r="N7" s="139">
        <v>667.76599999999985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724.44199999999989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326.10500000000002</v>
      </c>
      <c r="J8" s="139">
        <v>4.75</v>
      </c>
      <c r="K8" s="139">
        <v>18.875</v>
      </c>
      <c r="L8" s="139">
        <v>0</v>
      </c>
      <c r="M8" s="139">
        <v>0</v>
      </c>
      <c r="N8" s="139">
        <v>330.85500000000002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662.53499999999997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742.42800000000011</v>
      </c>
      <c r="J9" s="139">
        <v>46.879999999999995</v>
      </c>
      <c r="K9" s="139">
        <v>88.279999999999987</v>
      </c>
      <c r="L9" s="139">
        <v>0</v>
      </c>
      <c r="M9" s="139">
        <v>0</v>
      </c>
      <c r="N9" s="139">
        <v>789.30800000000011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1043.2080000000001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347.08999999999992</v>
      </c>
      <c r="J10" s="139">
        <v>0.36</v>
      </c>
      <c r="K10" s="139">
        <v>5.0750000000000002</v>
      </c>
      <c r="L10" s="139">
        <v>0</v>
      </c>
      <c r="M10" s="139">
        <v>0</v>
      </c>
      <c r="N10" s="139">
        <v>347.44999999999993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347.64999999999992</v>
      </c>
    </row>
    <row r="11" spans="1:21" s="111" customFormat="1" ht="38.25" customHeight="1" x14ac:dyDescent="0.4">
      <c r="A11" s="280" t="s">
        <v>82</v>
      </c>
      <c r="B11" s="281"/>
      <c r="C11" s="141">
        <v>564.58999999999992</v>
      </c>
      <c r="D11" s="141">
        <v>0</v>
      </c>
      <c r="E11" s="141">
        <v>0</v>
      </c>
      <c r="F11" s="141">
        <v>41.8</v>
      </c>
      <c r="G11" s="141">
        <v>41.8</v>
      </c>
      <c r="H11" s="141">
        <v>522.79</v>
      </c>
      <c r="I11" s="141">
        <v>2006.069</v>
      </c>
      <c r="J11" s="141">
        <v>129.31</v>
      </c>
      <c r="K11" s="141">
        <v>195.77899999999997</v>
      </c>
      <c r="L11" s="141">
        <v>0</v>
      </c>
      <c r="M11" s="141">
        <v>0</v>
      </c>
      <c r="N11" s="141">
        <v>2135.3789999999999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2777.835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851.72499999999991</v>
      </c>
      <c r="J12" s="221">
        <v>0.47</v>
      </c>
      <c r="K12" s="139">
        <v>47.489999999999995</v>
      </c>
      <c r="L12" s="139">
        <v>0</v>
      </c>
      <c r="M12" s="139">
        <v>0</v>
      </c>
      <c r="N12" s="139">
        <v>852.19499999999994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1244.3549999999996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531.64200000000028</v>
      </c>
      <c r="J13" s="221">
        <v>0.51</v>
      </c>
      <c r="K13" s="139">
        <v>3.62</v>
      </c>
      <c r="L13" s="139">
        <v>0.7</v>
      </c>
      <c r="M13" s="139">
        <v>0.7</v>
      </c>
      <c r="N13" s="139">
        <v>531.45200000000023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912.07200000000034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874.29800000000023</v>
      </c>
      <c r="J14" s="221">
        <v>0.8</v>
      </c>
      <c r="K14" s="139">
        <v>10.31</v>
      </c>
      <c r="L14" s="139">
        <v>0</v>
      </c>
      <c r="M14" s="139">
        <v>0</v>
      </c>
      <c r="N14" s="139">
        <v>875.09800000000018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2152.8679999999995</v>
      </c>
    </row>
    <row r="15" spans="1:21" s="111" customFormat="1" ht="38.25" customHeight="1" x14ac:dyDescent="0.4">
      <c r="A15" s="280" t="s">
        <v>86</v>
      </c>
      <c r="B15" s="281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2257.6650000000004</v>
      </c>
      <c r="J15" s="141">
        <v>1.78</v>
      </c>
      <c r="K15" s="141">
        <v>61.419999999999995</v>
      </c>
      <c r="L15" s="141">
        <v>0.7</v>
      </c>
      <c r="M15" s="141">
        <v>0.7</v>
      </c>
      <c r="N15" s="141">
        <v>2258.7450000000003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4309.2949999999992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987.30400000000031</v>
      </c>
      <c r="D16" s="139">
        <v>0</v>
      </c>
      <c r="E16" s="139">
        <v>1.21</v>
      </c>
      <c r="F16" s="139">
        <v>11</v>
      </c>
      <c r="G16" s="139">
        <v>18.75</v>
      </c>
      <c r="H16" s="139">
        <v>976.30400000000031</v>
      </c>
      <c r="I16" s="139">
        <v>351.76599999999996</v>
      </c>
      <c r="J16" s="139">
        <v>2.58</v>
      </c>
      <c r="K16" s="139">
        <v>55.3</v>
      </c>
      <c r="L16" s="139">
        <v>0</v>
      </c>
      <c r="M16" s="139">
        <v>0</v>
      </c>
      <c r="N16" s="139">
        <v>354.34599999999995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1508.0620000000004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562.09000000000015</v>
      </c>
      <c r="J17" s="139">
        <v>0.93</v>
      </c>
      <c r="K17" s="139">
        <v>51.27</v>
      </c>
      <c r="L17" s="139">
        <v>0</v>
      </c>
      <c r="M17" s="139">
        <v>0</v>
      </c>
      <c r="N17" s="139">
        <v>563.0200000000001</v>
      </c>
      <c r="O17" s="139">
        <v>1.2400000000000002</v>
      </c>
      <c r="P17" s="139">
        <v>0</v>
      </c>
      <c r="Q17" s="139">
        <v>0.61</v>
      </c>
      <c r="R17" s="139">
        <v>0</v>
      </c>
      <c r="S17" s="139">
        <v>5.7</v>
      </c>
      <c r="T17" s="139">
        <v>1.2400000000000002</v>
      </c>
      <c r="U17" s="139">
        <v>566.93600000000004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488.25699999999995</v>
      </c>
      <c r="J18" s="139">
        <v>1.6</v>
      </c>
      <c r="K18" s="139">
        <v>4.32</v>
      </c>
      <c r="L18" s="139">
        <v>0</v>
      </c>
      <c r="M18" s="139">
        <v>0</v>
      </c>
      <c r="N18" s="139">
        <v>489.85699999999997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664.74300000000005</v>
      </c>
    </row>
    <row r="19" spans="1:21" s="111" customFormat="1" ht="38.25" customHeight="1" x14ac:dyDescent="0.4">
      <c r="A19" s="280" t="s">
        <v>89</v>
      </c>
      <c r="B19" s="281"/>
      <c r="C19" s="141">
        <v>1125.9960000000003</v>
      </c>
      <c r="D19" s="141">
        <v>0</v>
      </c>
      <c r="E19" s="141">
        <v>1.45</v>
      </c>
      <c r="F19" s="141">
        <v>11</v>
      </c>
      <c r="G19" s="141">
        <v>22.490000000000002</v>
      </c>
      <c r="H19" s="141">
        <v>1114.9960000000003</v>
      </c>
      <c r="I19" s="141">
        <v>1402.1130000000001</v>
      </c>
      <c r="J19" s="141">
        <v>5.1100000000000003</v>
      </c>
      <c r="K19" s="141">
        <v>110.88999999999999</v>
      </c>
      <c r="L19" s="141">
        <v>0</v>
      </c>
      <c r="M19" s="141">
        <v>0</v>
      </c>
      <c r="N19" s="141">
        <v>1407.223</v>
      </c>
      <c r="O19" s="141">
        <v>217.52200000000005</v>
      </c>
      <c r="P19" s="141">
        <v>0</v>
      </c>
      <c r="Q19" s="141">
        <v>0.61</v>
      </c>
      <c r="R19" s="141">
        <v>0</v>
      </c>
      <c r="S19" s="141">
        <v>5.7</v>
      </c>
      <c r="T19" s="141">
        <v>217.52200000000005</v>
      </c>
      <c r="U19" s="141">
        <v>2739.7410000000004</v>
      </c>
    </row>
    <row r="20" spans="1:21" ht="38.25" customHeight="1" x14ac:dyDescent="0.35">
      <c r="A20" s="171">
        <v>8</v>
      </c>
      <c r="B20" s="231" t="s">
        <v>91</v>
      </c>
      <c r="C20" s="139">
        <v>607.00999999999988</v>
      </c>
      <c r="D20" s="139">
        <v>0.12</v>
      </c>
      <c r="E20" s="139">
        <v>1.4700000000000002</v>
      </c>
      <c r="F20" s="139">
        <v>0</v>
      </c>
      <c r="G20" s="139">
        <v>24.91</v>
      </c>
      <c r="H20" s="139">
        <v>607.12999999999988</v>
      </c>
      <c r="I20" s="139">
        <v>719.51800000000014</v>
      </c>
      <c r="J20" s="139">
        <v>0.71</v>
      </c>
      <c r="K20" s="139">
        <v>322.08</v>
      </c>
      <c r="L20" s="139">
        <v>0</v>
      </c>
      <c r="M20" s="139">
        <v>1.04</v>
      </c>
      <c r="N20" s="139">
        <v>720.22800000000018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1364.9380000000001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416.93700000000001</v>
      </c>
      <c r="J21" s="139">
        <v>1.25</v>
      </c>
      <c r="K21" s="139">
        <v>20.07</v>
      </c>
      <c r="L21" s="139">
        <v>0</v>
      </c>
      <c r="M21" s="139">
        <v>0</v>
      </c>
      <c r="N21" s="139">
        <v>418.18700000000001</v>
      </c>
      <c r="O21" s="139">
        <v>19.369999999999997</v>
      </c>
      <c r="P21" s="139">
        <v>0.12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460.18700000000001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691.79</v>
      </c>
      <c r="J22" s="139">
        <v>0.37</v>
      </c>
      <c r="K22" s="139">
        <v>3.27</v>
      </c>
      <c r="L22" s="139">
        <v>0</v>
      </c>
      <c r="M22" s="139">
        <v>0.08</v>
      </c>
      <c r="N22" s="139">
        <v>692.16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715.19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118.86499999999999</v>
      </c>
      <c r="J23" s="139">
        <v>0.81</v>
      </c>
      <c r="K23" s="139">
        <v>17.79</v>
      </c>
      <c r="L23" s="139">
        <v>0</v>
      </c>
      <c r="M23" s="139">
        <v>0</v>
      </c>
      <c r="N23" s="139">
        <v>119.675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572.81499999999994</v>
      </c>
    </row>
    <row r="24" spans="1:21" s="111" customFormat="1" ht="38.25" customHeight="1" x14ac:dyDescent="0.4">
      <c r="A24" s="285" t="s">
        <v>94</v>
      </c>
      <c r="B24" s="285"/>
      <c r="C24" s="141">
        <v>1082.5899999999999</v>
      </c>
      <c r="D24" s="141">
        <v>0.12</v>
      </c>
      <c r="E24" s="141">
        <v>4.87</v>
      </c>
      <c r="F24" s="141">
        <v>0</v>
      </c>
      <c r="G24" s="141">
        <v>24.91</v>
      </c>
      <c r="H24" s="141">
        <v>1082.71</v>
      </c>
      <c r="I24" s="141">
        <v>1947.1100000000001</v>
      </c>
      <c r="J24" s="141">
        <v>3.14</v>
      </c>
      <c r="K24" s="141">
        <v>363.21</v>
      </c>
      <c r="L24" s="141">
        <v>0</v>
      </c>
      <c r="M24" s="141">
        <v>1.1200000000000001</v>
      </c>
      <c r="N24" s="141">
        <v>1950.2500000000002</v>
      </c>
      <c r="O24" s="141">
        <v>80.050000000000011</v>
      </c>
      <c r="P24" s="141">
        <v>0.12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3113.13</v>
      </c>
    </row>
    <row r="25" spans="1:21" s="145" customFormat="1" ht="38.25" customHeight="1" x14ac:dyDescent="0.4">
      <c r="A25" s="280" t="s">
        <v>95</v>
      </c>
      <c r="B25" s="281"/>
      <c r="C25" s="141">
        <v>4657.155999999999</v>
      </c>
      <c r="D25" s="141">
        <v>0.12</v>
      </c>
      <c r="E25" s="141">
        <v>6.32</v>
      </c>
      <c r="F25" s="141">
        <v>52.8</v>
      </c>
      <c r="G25" s="141">
        <v>89.2</v>
      </c>
      <c r="H25" s="141">
        <v>4604.4759999999987</v>
      </c>
      <c r="I25" s="141">
        <v>7612.9570000000003</v>
      </c>
      <c r="J25" s="141">
        <v>139.34</v>
      </c>
      <c r="K25" s="141">
        <v>731.29899999999998</v>
      </c>
      <c r="L25" s="141">
        <v>0.7</v>
      </c>
      <c r="M25" s="141">
        <v>1.82</v>
      </c>
      <c r="N25" s="141">
        <v>7751.5970000000007</v>
      </c>
      <c r="O25" s="141">
        <v>583.80800000000011</v>
      </c>
      <c r="P25" s="141">
        <v>0.12</v>
      </c>
      <c r="Q25" s="141">
        <v>0.73</v>
      </c>
      <c r="R25" s="141">
        <v>0</v>
      </c>
      <c r="S25" s="141">
        <v>9.48</v>
      </c>
      <c r="T25" s="141">
        <v>583.92800000000011</v>
      </c>
      <c r="U25" s="141">
        <v>12940.001</v>
      </c>
    </row>
    <row r="26" spans="1:21" ht="38.25" customHeight="1" x14ac:dyDescent="0.35">
      <c r="A26" s="171">
        <v>15</v>
      </c>
      <c r="B26" s="231" t="s">
        <v>96</v>
      </c>
      <c r="C26" s="139">
        <v>1568.3199999999997</v>
      </c>
      <c r="D26" s="139">
        <v>10.63</v>
      </c>
      <c r="E26" s="139">
        <v>25.97</v>
      </c>
      <c r="F26" s="139">
        <v>0</v>
      </c>
      <c r="G26" s="139">
        <v>0</v>
      </c>
      <c r="H26" s="139">
        <v>1578.9499999999998</v>
      </c>
      <c r="I26" s="139">
        <v>67.53</v>
      </c>
      <c r="J26" s="139">
        <v>0</v>
      </c>
      <c r="K26" s="139">
        <v>0.2</v>
      </c>
      <c r="L26" s="139">
        <v>0</v>
      </c>
      <c r="M26" s="139">
        <v>0</v>
      </c>
      <c r="N26" s="139">
        <v>67.53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1662.5899999999997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5615.3150000000023</v>
      </c>
      <c r="D27" s="139">
        <v>17.47</v>
      </c>
      <c r="E27" s="139">
        <v>56.08</v>
      </c>
      <c r="F27" s="139">
        <v>0</v>
      </c>
      <c r="G27" s="139">
        <v>0</v>
      </c>
      <c r="H27" s="139">
        <v>5632.7850000000026</v>
      </c>
      <c r="I27" s="139">
        <v>597.69799999999998</v>
      </c>
      <c r="J27" s="139">
        <v>3.75</v>
      </c>
      <c r="K27" s="139">
        <v>7.26</v>
      </c>
      <c r="L27" s="139">
        <v>0</v>
      </c>
      <c r="M27" s="139">
        <v>0</v>
      </c>
      <c r="N27" s="139">
        <v>601.44799999999998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6267.7230000000027</v>
      </c>
    </row>
    <row r="28" spans="1:21" s="111" customFormat="1" ht="38.25" customHeight="1" x14ac:dyDescent="0.4">
      <c r="A28" s="285" t="s">
        <v>98</v>
      </c>
      <c r="B28" s="285"/>
      <c r="C28" s="141">
        <v>7183.635000000002</v>
      </c>
      <c r="D28" s="141">
        <v>28.1</v>
      </c>
      <c r="E28" s="141">
        <v>82.05</v>
      </c>
      <c r="F28" s="141">
        <v>0</v>
      </c>
      <c r="G28" s="141">
        <v>0</v>
      </c>
      <c r="H28" s="141">
        <v>7211.7350000000024</v>
      </c>
      <c r="I28" s="141">
        <v>665.22799999999995</v>
      </c>
      <c r="J28" s="141">
        <v>3.75</v>
      </c>
      <c r="K28" s="141">
        <v>7.46</v>
      </c>
      <c r="L28" s="141">
        <v>0</v>
      </c>
      <c r="M28" s="141">
        <v>0</v>
      </c>
      <c r="N28" s="141">
        <v>668.97799999999995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7930.3130000000019</v>
      </c>
    </row>
    <row r="29" spans="1:21" ht="38.25" customHeight="1" x14ac:dyDescent="0.35">
      <c r="A29" s="171">
        <v>17</v>
      </c>
      <c r="B29" s="231" t="s">
        <v>99</v>
      </c>
      <c r="C29" s="139">
        <v>4672.3480000000009</v>
      </c>
      <c r="D29" s="139">
        <v>3.1</v>
      </c>
      <c r="E29" s="139">
        <v>21.98</v>
      </c>
      <c r="F29" s="139">
        <v>0</v>
      </c>
      <c r="G29" s="139">
        <v>0</v>
      </c>
      <c r="H29" s="139">
        <v>4675.4480000000012</v>
      </c>
      <c r="I29" s="139">
        <v>119.39</v>
      </c>
      <c r="J29" s="139">
        <v>0</v>
      </c>
      <c r="K29" s="139">
        <v>0</v>
      </c>
      <c r="L29" s="139">
        <v>0</v>
      </c>
      <c r="M29" s="139">
        <v>0</v>
      </c>
      <c r="N29" s="139">
        <v>119.39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4829.358000000002</v>
      </c>
    </row>
    <row r="30" spans="1:21" ht="38.25" customHeight="1" x14ac:dyDescent="0.35">
      <c r="A30" s="171">
        <v>18</v>
      </c>
      <c r="B30" s="231" t="s">
        <v>100</v>
      </c>
      <c r="C30" s="139">
        <v>3640.3199999999997</v>
      </c>
      <c r="D30" s="139">
        <v>6.31</v>
      </c>
      <c r="E30" s="139">
        <v>34.290000000000006</v>
      </c>
      <c r="F30" s="139">
        <v>0</v>
      </c>
      <c r="G30" s="139">
        <v>0</v>
      </c>
      <c r="H30" s="139">
        <v>3646.6299999999997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3780.4669999999996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4678.3290000000006</v>
      </c>
      <c r="D31" s="139">
        <v>0.56999999999999995</v>
      </c>
      <c r="E31" s="139">
        <v>13.32</v>
      </c>
      <c r="F31" s="139">
        <v>0</v>
      </c>
      <c r="G31" s="139">
        <v>0</v>
      </c>
      <c r="H31" s="139">
        <v>4678.8990000000003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4801.3790000000008</v>
      </c>
    </row>
    <row r="32" spans="1:21" ht="38.25" customHeight="1" x14ac:dyDescent="0.35">
      <c r="A32" s="171">
        <v>20</v>
      </c>
      <c r="B32" s="231" t="s">
        <v>102</v>
      </c>
      <c r="C32" s="139">
        <v>2343.7457999999992</v>
      </c>
      <c r="D32" s="139">
        <v>2.59</v>
      </c>
      <c r="E32" s="139">
        <v>13.2</v>
      </c>
      <c r="F32" s="139">
        <v>0</v>
      </c>
      <c r="G32" s="139">
        <v>9.7200000000000006</v>
      </c>
      <c r="H32" s="139">
        <v>2346.3357999999994</v>
      </c>
      <c r="I32" s="139">
        <v>85.545999999999992</v>
      </c>
      <c r="J32" s="139">
        <v>0.65</v>
      </c>
      <c r="K32" s="139">
        <v>3.43</v>
      </c>
      <c r="L32" s="139">
        <v>0</v>
      </c>
      <c r="M32" s="139">
        <v>0</v>
      </c>
      <c r="N32" s="139">
        <v>86.195999999999998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2500.0837999999994</v>
      </c>
    </row>
    <row r="33" spans="1:21" s="111" customFormat="1" ht="38.25" customHeight="1" x14ac:dyDescent="0.4">
      <c r="A33" s="285" t="s">
        <v>99</v>
      </c>
      <c r="B33" s="285"/>
      <c r="C33" s="141">
        <v>15334.742800000002</v>
      </c>
      <c r="D33" s="141">
        <v>12.57</v>
      </c>
      <c r="E33" s="141">
        <v>82.79</v>
      </c>
      <c r="F33" s="141">
        <v>0</v>
      </c>
      <c r="G33" s="141">
        <v>9.7200000000000006</v>
      </c>
      <c r="H33" s="141">
        <v>15347.312800000002</v>
      </c>
      <c r="I33" s="141">
        <v>423.15300000000002</v>
      </c>
      <c r="J33" s="141">
        <v>0.65</v>
      </c>
      <c r="K33" s="141">
        <v>3.43</v>
      </c>
      <c r="L33" s="141">
        <v>0</v>
      </c>
      <c r="M33" s="141">
        <v>0</v>
      </c>
      <c r="N33" s="141">
        <v>423.803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15911.287800000002</v>
      </c>
    </row>
    <row r="34" spans="1:21" ht="38.25" customHeight="1" x14ac:dyDescent="0.35">
      <c r="A34" s="171">
        <v>21</v>
      </c>
      <c r="B34" s="231" t="s">
        <v>103</v>
      </c>
      <c r="C34" s="139">
        <v>4507.79</v>
      </c>
      <c r="D34" s="139">
        <v>15.92</v>
      </c>
      <c r="E34" s="139">
        <v>84.61</v>
      </c>
      <c r="F34" s="139">
        <v>0</v>
      </c>
      <c r="G34" s="139">
        <v>0</v>
      </c>
      <c r="H34" s="139">
        <v>4523.71</v>
      </c>
      <c r="I34" s="139">
        <v>22.14</v>
      </c>
      <c r="J34" s="139">
        <v>62.3</v>
      </c>
      <c r="K34" s="139">
        <v>84.44</v>
      </c>
      <c r="L34" s="139">
        <v>0</v>
      </c>
      <c r="M34" s="139">
        <v>0</v>
      </c>
      <c r="N34" s="139">
        <v>84.44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4680.8499999999995</v>
      </c>
    </row>
    <row r="35" spans="1:21" ht="38.25" customHeight="1" x14ac:dyDescent="0.35">
      <c r="A35" s="171">
        <v>22</v>
      </c>
      <c r="B35" s="231" t="s">
        <v>104</v>
      </c>
      <c r="C35" s="139">
        <v>6346.4099999999971</v>
      </c>
      <c r="D35" s="139">
        <v>24.67</v>
      </c>
      <c r="E35" s="139">
        <v>161.5</v>
      </c>
      <c r="F35" s="139">
        <v>0</v>
      </c>
      <c r="G35" s="139">
        <v>0</v>
      </c>
      <c r="H35" s="139">
        <v>6371.0799999999972</v>
      </c>
      <c r="I35" s="139">
        <v>33.68</v>
      </c>
      <c r="J35" s="139">
        <v>0</v>
      </c>
      <c r="K35" s="139">
        <v>26.76</v>
      </c>
      <c r="L35" s="139">
        <v>0</v>
      </c>
      <c r="M35" s="139">
        <v>0</v>
      </c>
      <c r="N35" s="139">
        <v>33.68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6495.5599999999977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3533.88</v>
      </c>
      <c r="D36" s="139">
        <v>14.54</v>
      </c>
      <c r="E36" s="139">
        <v>97.32</v>
      </c>
      <c r="F36" s="139">
        <v>0</v>
      </c>
      <c r="G36" s="139">
        <v>0</v>
      </c>
      <c r="H36" s="139">
        <v>3548.42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3615.05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4854.569999999997</v>
      </c>
      <c r="D37" s="139">
        <v>19.559999999999999</v>
      </c>
      <c r="E37" s="139">
        <v>86.009999999999991</v>
      </c>
      <c r="F37" s="139">
        <v>0</v>
      </c>
      <c r="G37" s="139">
        <v>0</v>
      </c>
      <c r="H37" s="139">
        <v>4874.1299999999974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4903.8899999999976</v>
      </c>
    </row>
    <row r="38" spans="1:21" s="111" customFormat="1" ht="38.25" customHeight="1" x14ac:dyDescent="0.4">
      <c r="A38" s="285" t="s">
        <v>107</v>
      </c>
      <c r="B38" s="285"/>
      <c r="C38" s="141">
        <v>19242.649999999994</v>
      </c>
      <c r="D38" s="141">
        <v>74.69</v>
      </c>
      <c r="E38" s="141">
        <v>429.44</v>
      </c>
      <c r="F38" s="141">
        <v>0</v>
      </c>
      <c r="G38" s="141">
        <v>0</v>
      </c>
      <c r="H38" s="141">
        <v>19317.339999999997</v>
      </c>
      <c r="I38" s="141">
        <v>112.77000000000004</v>
      </c>
      <c r="J38" s="141">
        <v>62.3</v>
      </c>
      <c r="K38" s="141">
        <v>130.67000000000002</v>
      </c>
      <c r="L38" s="141">
        <v>0</v>
      </c>
      <c r="M38" s="141">
        <v>5.6899999999999995</v>
      </c>
      <c r="N38" s="141">
        <v>175.07000000000005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19695.349999999991</v>
      </c>
    </row>
    <row r="39" spans="1:21" s="145" customFormat="1" ht="38.25" customHeight="1" x14ac:dyDescent="0.4">
      <c r="A39" s="285" t="s">
        <v>108</v>
      </c>
      <c r="B39" s="285"/>
      <c r="C39" s="141">
        <v>41761.027799999996</v>
      </c>
      <c r="D39" s="141">
        <v>115.35999999999999</v>
      </c>
      <c r="E39" s="141">
        <v>594.28</v>
      </c>
      <c r="F39" s="141">
        <v>0</v>
      </c>
      <c r="G39" s="141">
        <v>9.7200000000000006</v>
      </c>
      <c r="H39" s="141">
        <v>41876.387799999997</v>
      </c>
      <c r="I39" s="141">
        <v>1201.1509999999998</v>
      </c>
      <c r="J39" s="141">
        <v>66.699999999999989</v>
      </c>
      <c r="K39" s="141">
        <v>141.56000000000003</v>
      </c>
      <c r="L39" s="141">
        <v>0</v>
      </c>
      <c r="M39" s="141">
        <v>5.6899999999999995</v>
      </c>
      <c r="N39" s="141">
        <v>1267.8510000000001</v>
      </c>
      <c r="O39" s="141">
        <v>392.71199999999999</v>
      </c>
      <c r="P39" s="141">
        <v>0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43536.950799999999</v>
      </c>
    </row>
    <row r="40" spans="1:21" ht="38.25" customHeight="1" x14ac:dyDescent="0.35">
      <c r="A40" s="171">
        <v>25</v>
      </c>
      <c r="B40" s="231" t="s">
        <v>109</v>
      </c>
      <c r="C40" s="139">
        <v>11577.243999999999</v>
      </c>
      <c r="D40" s="139">
        <v>128.91999999999999</v>
      </c>
      <c r="E40" s="139">
        <v>315.72000000000003</v>
      </c>
      <c r="F40" s="139">
        <v>0</v>
      </c>
      <c r="G40" s="139">
        <v>0</v>
      </c>
      <c r="H40" s="139">
        <v>11706.163999999999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11904.893999999998</v>
      </c>
    </row>
    <row r="41" spans="1:21" ht="38.25" customHeight="1" x14ac:dyDescent="0.35">
      <c r="A41" s="171">
        <v>26</v>
      </c>
      <c r="B41" s="231" t="s">
        <v>110</v>
      </c>
      <c r="C41" s="139">
        <v>7737.6369999999943</v>
      </c>
      <c r="D41" s="139">
        <v>132.99</v>
      </c>
      <c r="E41" s="139">
        <v>372.59000000000003</v>
      </c>
      <c r="F41" s="139">
        <v>0</v>
      </c>
      <c r="G41" s="139">
        <v>0</v>
      </c>
      <c r="H41" s="139">
        <v>7870.626999999994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7879.2969999999941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13841.288999999995</v>
      </c>
      <c r="D42" s="139">
        <v>11.1</v>
      </c>
      <c r="E42" s="139">
        <v>46.95</v>
      </c>
      <c r="F42" s="139">
        <v>0</v>
      </c>
      <c r="G42" s="139">
        <v>0</v>
      </c>
      <c r="H42" s="139">
        <v>13852.388999999996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13907.028999999997</v>
      </c>
    </row>
    <row r="43" spans="1:21" ht="38.25" customHeight="1" x14ac:dyDescent="0.35">
      <c r="A43" s="171">
        <v>28</v>
      </c>
      <c r="B43" s="231" t="s">
        <v>112</v>
      </c>
      <c r="C43" s="139">
        <v>3985.2000000000012</v>
      </c>
      <c r="D43" s="139">
        <v>8.06</v>
      </c>
      <c r="E43" s="139">
        <v>25.78</v>
      </c>
      <c r="F43" s="139">
        <v>0</v>
      </c>
      <c r="G43" s="139">
        <v>0</v>
      </c>
      <c r="H43" s="139">
        <v>3993.2600000000011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3996.7600000000011</v>
      </c>
    </row>
    <row r="44" spans="1:21" s="111" customFormat="1" ht="38.25" customHeight="1" x14ac:dyDescent="0.4">
      <c r="A44" s="285" t="s">
        <v>109</v>
      </c>
      <c r="B44" s="285"/>
      <c r="C44" s="141">
        <v>37141.369999999995</v>
      </c>
      <c r="D44" s="141">
        <v>281.07</v>
      </c>
      <c r="E44" s="141">
        <v>761.04000000000008</v>
      </c>
      <c r="F44" s="141">
        <v>0</v>
      </c>
      <c r="G44" s="141">
        <v>0</v>
      </c>
      <c r="H44" s="141">
        <v>37422.439999999995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37687.979999999989</v>
      </c>
    </row>
    <row r="45" spans="1:21" ht="38.25" customHeight="1" x14ac:dyDescent="0.35">
      <c r="A45" s="171">
        <v>29</v>
      </c>
      <c r="B45" s="231" t="s">
        <v>113</v>
      </c>
      <c r="C45" s="139">
        <v>8101.4321000000009</v>
      </c>
      <c r="D45" s="139">
        <v>13.17</v>
      </c>
      <c r="E45" s="139">
        <v>62.620000000000005</v>
      </c>
      <c r="F45" s="139">
        <v>0</v>
      </c>
      <c r="G45" s="139">
        <v>0</v>
      </c>
      <c r="H45" s="139">
        <v>8114.602100000001</v>
      </c>
      <c r="I45" s="139">
        <v>42.14</v>
      </c>
      <c r="J45" s="139">
        <v>0.06</v>
      </c>
      <c r="K45" s="139">
        <v>0.28000000000000003</v>
      </c>
      <c r="L45" s="139">
        <v>0</v>
      </c>
      <c r="M45" s="139">
        <v>0</v>
      </c>
      <c r="N45" s="139">
        <v>42.2</v>
      </c>
      <c r="O45" s="139">
        <v>14.75</v>
      </c>
      <c r="P45" s="139">
        <v>0.03</v>
      </c>
      <c r="Q45" s="139">
        <v>0.03</v>
      </c>
      <c r="R45" s="139">
        <v>0</v>
      </c>
      <c r="S45" s="139">
        <v>0</v>
      </c>
      <c r="T45" s="139">
        <v>14.78</v>
      </c>
      <c r="U45" s="139">
        <v>8171.5821000000005</v>
      </c>
    </row>
    <row r="46" spans="1:21" ht="38.25" customHeight="1" x14ac:dyDescent="0.35">
      <c r="A46" s="171">
        <v>30</v>
      </c>
      <c r="B46" s="231" t="s">
        <v>114</v>
      </c>
      <c r="C46" s="139">
        <v>7772.8450000000021</v>
      </c>
      <c r="D46" s="139">
        <v>5.4</v>
      </c>
      <c r="E46" s="139">
        <v>39.75</v>
      </c>
      <c r="F46" s="139">
        <v>0</v>
      </c>
      <c r="G46" s="139">
        <v>0</v>
      </c>
      <c r="H46" s="139">
        <v>7778.2450000000017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7778.2450000000017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8904.0700000000015</v>
      </c>
      <c r="D47" s="139">
        <v>10.72</v>
      </c>
      <c r="E47" s="139">
        <v>130.15</v>
      </c>
      <c r="F47" s="139">
        <v>0</v>
      </c>
      <c r="G47" s="139">
        <v>0</v>
      </c>
      <c r="H47" s="139">
        <v>8914.7900000000009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8917.9500000000007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0</v>
      </c>
      <c r="E48" s="139">
        <v>374.56</v>
      </c>
      <c r="F48" s="139">
        <v>0</v>
      </c>
      <c r="G48" s="139">
        <v>0</v>
      </c>
      <c r="H48" s="139">
        <v>8571.3490000000002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8580.5839999999989</v>
      </c>
    </row>
    <row r="49" spans="1:21" s="111" customFormat="1" ht="38.25" customHeight="1" x14ac:dyDescent="0.4">
      <c r="A49" s="285" t="s">
        <v>117</v>
      </c>
      <c r="B49" s="285"/>
      <c r="C49" s="141">
        <v>33349.696100000008</v>
      </c>
      <c r="D49" s="141">
        <v>29.29</v>
      </c>
      <c r="E49" s="141">
        <v>607.08000000000004</v>
      </c>
      <c r="F49" s="141">
        <v>0</v>
      </c>
      <c r="G49" s="141">
        <v>0</v>
      </c>
      <c r="H49" s="141">
        <v>33378.986100000002</v>
      </c>
      <c r="I49" s="141">
        <v>50.295000000000002</v>
      </c>
      <c r="J49" s="141">
        <v>0.06</v>
      </c>
      <c r="K49" s="141">
        <v>0.28000000000000003</v>
      </c>
      <c r="L49" s="141">
        <v>0</v>
      </c>
      <c r="M49" s="141">
        <v>0</v>
      </c>
      <c r="N49" s="141">
        <v>50.355000000000004</v>
      </c>
      <c r="O49" s="141">
        <v>18.989999999999998</v>
      </c>
      <c r="P49" s="141">
        <v>0.03</v>
      </c>
      <c r="Q49" s="141">
        <v>4.24</v>
      </c>
      <c r="R49" s="141">
        <v>0</v>
      </c>
      <c r="S49" s="141">
        <v>0</v>
      </c>
      <c r="T49" s="141">
        <v>19.02</v>
      </c>
      <c r="U49" s="141">
        <v>33448.361100000002</v>
      </c>
    </row>
    <row r="50" spans="1:21" s="145" customFormat="1" ht="38.25" customHeight="1" x14ac:dyDescent="0.4">
      <c r="A50" s="285" t="s">
        <v>118</v>
      </c>
      <c r="B50" s="285"/>
      <c r="C50" s="141">
        <v>70491.066099999996</v>
      </c>
      <c r="D50" s="141">
        <v>310.36</v>
      </c>
      <c r="E50" s="141">
        <v>1368.1200000000001</v>
      </c>
      <c r="F50" s="141">
        <v>0</v>
      </c>
      <c r="G50" s="141">
        <v>0</v>
      </c>
      <c r="H50" s="141">
        <v>70801.426099999997</v>
      </c>
      <c r="I50" s="141">
        <v>276.815</v>
      </c>
      <c r="J50" s="141">
        <v>0.06</v>
      </c>
      <c r="K50" s="141">
        <v>0.28000000000000003</v>
      </c>
      <c r="L50" s="141">
        <v>0</v>
      </c>
      <c r="M50" s="141">
        <v>0</v>
      </c>
      <c r="N50" s="141">
        <v>276.875</v>
      </c>
      <c r="O50" s="141">
        <v>58.009999999999991</v>
      </c>
      <c r="P50" s="141">
        <v>0.03</v>
      </c>
      <c r="Q50" s="141">
        <v>4.24</v>
      </c>
      <c r="R50" s="141">
        <v>0</v>
      </c>
      <c r="S50" s="141">
        <v>0</v>
      </c>
      <c r="T50" s="141">
        <v>58.039999999999992</v>
      </c>
      <c r="U50" s="141">
        <v>71136.341099999991</v>
      </c>
    </row>
    <row r="51" spans="1:21" s="146" customFormat="1" ht="38.25" customHeight="1" x14ac:dyDescent="0.4">
      <c r="A51" s="285" t="s">
        <v>119</v>
      </c>
      <c r="B51" s="285"/>
      <c r="C51" s="141">
        <v>116909.2499</v>
      </c>
      <c r="D51" s="141">
        <v>425.84000000000003</v>
      </c>
      <c r="E51" s="141">
        <v>1968.72</v>
      </c>
      <c r="F51" s="141">
        <v>52.8</v>
      </c>
      <c r="G51" s="141">
        <v>98.92</v>
      </c>
      <c r="H51" s="141">
        <v>117282.28989999999</v>
      </c>
      <c r="I51" s="141">
        <v>9090.9230000000007</v>
      </c>
      <c r="J51" s="141">
        <v>206.1</v>
      </c>
      <c r="K51" s="141">
        <v>873.13900000000001</v>
      </c>
      <c r="L51" s="141">
        <v>0.7</v>
      </c>
      <c r="M51" s="141">
        <v>7.51</v>
      </c>
      <c r="N51" s="141">
        <v>9296.3230000000003</v>
      </c>
      <c r="O51" s="141">
        <v>1034.5300000000002</v>
      </c>
      <c r="P51" s="141">
        <v>0.15</v>
      </c>
      <c r="Q51" s="141">
        <v>129.34</v>
      </c>
      <c r="R51" s="141">
        <v>0</v>
      </c>
      <c r="S51" s="141">
        <v>36.14</v>
      </c>
      <c r="T51" s="141">
        <v>1034.68</v>
      </c>
      <c r="U51" s="141">
        <v>127613.29289999999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50" t="s">
        <v>54</v>
      </c>
      <c r="D54" s="250"/>
      <c r="E54" s="250"/>
      <c r="F54" s="250"/>
      <c r="G54" s="250"/>
      <c r="H54" s="118"/>
      <c r="I54" s="241"/>
      <c r="J54" s="241">
        <f>D51+J51+P51-F51-L51-R51</f>
        <v>578.59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50" t="s">
        <v>55</v>
      </c>
      <c r="D55" s="250"/>
      <c r="E55" s="250"/>
      <c r="F55" s="250"/>
      <c r="G55" s="250"/>
      <c r="H55" s="119"/>
      <c r="I55" s="241"/>
      <c r="J55" s="241">
        <f>E51+K51+Q51-G51-M51-S51</f>
        <v>2828.6289999999999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41">
        <f>H51+N51+T51</f>
        <v>127613.29289999999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44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scale="1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G8" sqref="G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151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42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0</v>
      </c>
      <c r="G7" s="139">
        <v>41.8</v>
      </c>
      <c r="H7" s="139">
        <v>48.239999999999981</v>
      </c>
      <c r="I7" s="139">
        <v>667.76599999999985</v>
      </c>
      <c r="J7" s="139">
        <v>1.1919999999999999</v>
      </c>
      <c r="K7" s="139">
        <v>84.740999999999985</v>
      </c>
      <c r="L7" s="139">
        <v>0</v>
      </c>
      <c r="M7" s="139">
        <v>0</v>
      </c>
      <c r="N7" s="139">
        <v>668.95799999999986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725.6339999999999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330.85500000000002</v>
      </c>
      <c r="J8" s="139">
        <v>2.2999999999999998</v>
      </c>
      <c r="K8" s="139">
        <v>21.175000000000001</v>
      </c>
      <c r="L8" s="139">
        <v>0</v>
      </c>
      <c r="M8" s="139">
        <v>0</v>
      </c>
      <c r="N8" s="139">
        <v>333.15500000000003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664.83500000000004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789.30800000000011</v>
      </c>
      <c r="J9" s="139">
        <v>10.89</v>
      </c>
      <c r="K9" s="139">
        <v>99.169999999999987</v>
      </c>
      <c r="L9" s="139">
        <v>0</v>
      </c>
      <c r="M9" s="139">
        <v>0</v>
      </c>
      <c r="N9" s="139">
        <v>800.19800000000009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1054.098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347.44999999999993</v>
      </c>
      <c r="J10" s="139">
        <v>1.55</v>
      </c>
      <c r="K10" s="139">
        <v>6.625</v>
      </c>
      <c r="L10" s="139">
        <v>0</v>
      </c>
      <c r="M10" s="139">
        <v>0</v>
      </c>
      <c r="N10" s="139">
        <v>348.99999999999994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349.19999999999993</v>
      </c>
    </row>
    <row r="11" spans="1:21" s="111" customFormat="1" ht="38.25" customHeight="1" x14ac:dyDescent="0.4">
      <c r="A11" s="280" t="s">
        <v>82</v>
      </c>
      <c r="B11" s="281"/>
      <c r="C11" s="141">
        <v>522.79</v>
      </c>
      <c r="D11" s="141">
        <v>0</v>
      </c>
      <c r="E11" s="141">
        <v>0</v>
      </c>
      <c r="F11" s="141">
        <v>0</v>
      </c>
      <c r="G11" s="141">
        <v>41.8</v>
      </c>
      <c r="H11" s="141">
        <v>522.79</v>
      </c>
      <c r="I11" s="141">
        <v>2135.3789999999999</v>
      </c>
      <c r="J11" s="141">
        <v>15.932000000000002</v>
      </c>
      <c r="K11" s="141">
        <v>211.71099999999996</v>
      </c>
      <c r="L11" s="141">
        <v>0</v>
      </c>
      <c r="M11" s="141">
        <v>0</v>
      </c>
      <c r="N11" s="141">
        <v>2151.3109999999997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2793.7669999999998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852.19499999999994</v>
      </c>
      <c r="J12" s="221">
        <v>2.62</v>
      </c>
      <c r="K12" s="139">
        <v>50.109999999999992</v>
      </c>
      <c r="L12" s="139">
        <v>0</v>
      </c>
      <c r="M12" s="139">
        <v>0</v>
      </c>
      <c r="N12" s="139">
        <v>854.81499999999994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1246.9749999999995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531.45200000000023</v>
      </c>
      <c r="J13" s="221">
        <v>0.31</v>
      </c>
      <c r="K13" s="139">
        <v>3.93</v>
      </c>
      <c r="L13" s="139">
        <v>0</v>
      </c>
      <c r="M13" s="139">
        <v>0.7</v>
      </c>
      <c r="N13" s="139">
        <v>531.76200000000017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912.38200000000029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875.09800000000018</v>
      </c>
      <c r="J14" s="221">
        <v>3.41</v>
      </c>
      <c r="K14" s="139">
        <v>13.72</v>
      </c>
      <c r="L14" s="139">
        <v>0</v>
      </c>
      <c r="M14" s="139">
        <v>0</v>
      </c>
      <c r="N14" s="139">
        <v>878.50800000000015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2156.2779999999993</v>
      </c>
    </row>
    <row r="15" spans="1:21" s="111" customFormat="1" ht="38.25" customHeight="1" x14ac:dyDescent="0.4">
      <c r="A15" s="280" t="s">
        <v>86</v>
      </c>
      <c r="B15" s="281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2258.7450000000003</v>
      </c>
      <c r="J15" s="141">
        <v>6.34</v>
      </c>
      <c r="K15" s="141">
        <v>67.759999999999991</v>
      </c>
      <c r="L15" s="141">
        <v>0</v>
      </c>
      <c r="M15" s="141">
        <v>0.7</v>
      </c>
      <c r="N15" s="141">
        <v>2265.0850000000005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4315.6349999999993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976.30400000000031</v>
      </c>
      <c r="D16" s="139">
        <v>0.24</v>
      </c>
      <c r="E16" s="139">
        <v>1.45</v>
      </c>
      <c r="F16" s="139">
        <v>8.59</v>
      </c>
      <c r="G16" s="139">
        <v>27.34</v>
      </c>
      <c r="H16" s="139">
        <v>967.95400000000029</v>
      </c>
      <c r="I16" s="139">
        <v>354.34599999999995</v>
      </c>
      <c r="J16" s="139">
        <v>0.71</v>
      </c>
      <c r="K16" s="139">
        <v>56.01</v>
      </c>
      <c r="L16" s="139">
        <v>0</v>
      </c>
      <c r="M16" s="139">
        <v>0</v>
      </c>
      <c r="N16" s="139">
        <v>355.05599999999993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1500.4220000000003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563.0200000000001</v>
      </c>
      <c r="J17" s="139">
        <v>4.05</v>
      </c>
      <c r="K17" s="139">
        <v>55.32</v>
      </c>
      <c r="L17" s="139">
        <v>0</v>
      </c>
      <c r="M17" s="139">
        <v>0</v>
      </c>
      <c r="N17" s="139">
        <v>567.07000000000005</v>
      </c>
      <c r="O17" s="139">
        <v>1.2400000000000002</v>
      </c>
      <c r="P17" s="139">
        <v>0.73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571.71600000000001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489.85699999999997</v>
      </c>
      <c r="J18" s="139">
        <v>0.54</v>
      </c>
      <c r="K18" s="139">
        <v>4.8600000000000003</v>
      </c>
      <c r="L18" s="139">
        <v>0</v>
      </c>
      <c r="M18" s="139">
        <v>0</v>
      </c>
      <c r="N18" s="139">
        <v>490.39699999999999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665.28300000000013</v>
      </c>
    </row>
    <row r="19" spans="1:21" s="111" customFormat="1" ht="38.25" customHeight="1" x14ac:dyDescent="0.4">
      <c r="A19" s="280" t="s">
        <v>89</v>
      </c>
      <c r="B19" s="281"/>
      <c r="C19" s="141">
        <v>1114.9960000000003</v>
      </c>
      <c r="D19" s="141">
        <v>0.24</v>
      </c>
      <c r="E19" s="141">
        <v>1.69</v>
      </c>
      <c r="F19" s="141">
        <v>8.59</v>
      </c>
      <c r="G19" s="141">
        <v>31.080000000000002</v>
      </c>
      <c r="H19" s="141">
        <v>1106.6460000000004</v>
      </c>
      <c r="I19" s="141">
        <v>1407.223</v>
      </c>
      <c r="J19" s="141">
        <v>5.3</v>
      </c>
      <c r="K19" s="141">
        <v>116.18999999999998</v>
      </c>
      <c r="L19" s="141">
        <v>0</v>
      </c>
      <c r="M19" s="141">
        <v>0</v>
      </c>
      <c r="N19" s="141">
        <v>1412.5229999999999</v>
      </c>
      <c r="O19" s="141">
        <v>217.52200000000005</v>
      </c>
      <c r="P19" s="141">
        <v>0.73</v>
      </c>
      <c r="Q19" s="141">
        <v>1.3399999999999999</v>
      </c>
      <c r="R19" s="141">
        <v>0</v>
      </c>
      <c r="S19" s="141">
        <v>5.7</v>
      </c>
      <c r="T19" s="141">
        <v>218.25200000000004</v>
      </c>
      <c r="U19" s="141">
        <v>2737.4210000000003</v>
      </c>
    </row>
    <row r="20" spans="1:21" ht="38.25" customHeight="1" x14ac:dyDescent="0.35">
      <c r="A20" s="171">
        <v>8</v>
      </c>
      <c r="B20" s="231" t="s">
        <v>91</v>
      </c>
      <c r="C20" s="139">
        <v>607.12999999999988</v>
      </c>
      <c r="D20" s="139">
        <v>0.15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720.22800000000018</v>
      </c>
      <c r="J20" s="139">
        <v>1.17</v>
      </c>
      <c r="K20" s="139">
        <v>323.25</v>
      </c>
      <c r="L20" s="139">
        <v>0</v>
      </c>
      <c r="M20" s="139">
        <v>1.04</v>
      </c>
      <c r="N20" s="139">
        <v>721.39800000000014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1366.2579999999998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418.18700000000001</v>
      </c>
      <c r="J21" s="139">
        <v>0.41</v>
      </c>
      <c r="K21" s="139">
        <v>20.48</v>
      </c>
      <c r="L21" s="139">
        <v>0</v>
      </c>
      <c r="M21" s="139">
        <v>0</v>
      </c>
      <c r="N21" s="139">
        <v>418.59700000000004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460.59700000000004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692.16</v>
      </c>
      <c r="J22" s="139">
        <v>1.08</v>
      </c>
      <c r="K22" s="139">
        <v>4.3499999999999996</v>
      </c>
      <c r="L22" s="139">
        <v>0</v>
      </c>
      <c r="M22" s="139">
        <v>0.08</v>
      </c>
      <c r="N22" s="139">
        <v>693.24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716.2700000000001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119.675</v>
      </c>
      <c r="J23" s="139">
        <v>0.41</v>
      </c>
      <c r="K23" s="139">
        <v>18.2</v>
      </c>
      <c r="L23" s="139">
        <v>0</v>
      </c>
      <c r="M23" s="139">
        <v>0</v>
      </c>
      <c r="N23" s="139">
        <v>120.08499999999999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573.22500000000002</v>
      </c>
    </row>
    <row r="24" spans="1:21" s="111" customFormat="1" ht="38.25" customHeight="1" x14ac:dyDescent="0.4">
      <c r="A24" s="285" t="s">
        <v>94</v>
      </c>
      <c r="B24" s="285"/>
      <c r="C24" s="141">
        <v>1082.71</v>
      </c>
      <c r="D24" s="141">
        <v>0.15</v>
      </c>
      <c r="E24" s="141">
        <v>5.0200000000000005</v>
      </c>
      <c r="F24" s="141">
        <v>0</v>
      </c>
      <c r="G24" s="141">
        <v>24.91</v>
      </c>
      <c r="H24" s="141">
        <v>1082.8599999999999</v>
      </c>
      <c r="I24" s="141">
        <v>1950.2500000000002</v>
      </c>
      <c r="J24" s="141">
        <v>3.0700000000000003</v>
      </c>
      <c r="K24" s="141">
        <v>366.28</v>
      </c>
      <c r="L24" s="141">
        <v>0</v>
      </c>
      <c r="M24" s="141">
        <v>1.1200000000000001</v>
      </c>
      <c r="N24" s="141">
        <v>1953.3200000000002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3116.35</v>
      </c>
    </row>
    <row r="25" spans="1:21" s="145" customFormat="1" ht="38.25" customHeight="1" x14ac:dyDescent="0.4">
      <c r="A25" s="280" t="s">
        <v>95</v>
      </c>
      <c r="B25" s="281"/>
      <c r="C25" s="141">
        <v>4604.4759999999987</v>
      </c>
      <c r="D25" s="141">
        <v>0.39</v>
      </c>
      <c r="E25" s="141">
        <v>6.71</v>
      </c>
      <c r="F25" s="141">
        <v>8.59</v>
      </c>
      <c r="G25" s="141">
        <v>97.79</v>
      </c>
      <c r="H25" s="141">
        <v>4596.2759999999998</v>
      </c>
      <c r="I25" s="141">
        <v>7751.5970000000007</v>
      </c>
      <c r="J25" s="141">
        <v>30.642000000000003</v>
      </c>
      <c r="K25" s="141">
        <v>761.94100000000003</v>
      </c>
      <c r="L25" s="141">
        <v>0</v>
      </c>
      <c r="M25" s="141">
        <v>1.82</v>
      </c>
      <c r="N25" s="141">
        <v>7782.2389999999996</v>
      </c>
      <c r="O25" s="141">
        <v>583.92800000000011</v>
      </c>
      <c r="P25" s="141">
        <v>0.73</v>
      </c>
      <c r="Q25" s="141">
        <v>1.46</v>
      </c>
      <c r="R25" s="141">
        <v>0</v>
      </c>
      <c r="S25" s="141">
        <v>9.48</v>
      </c>
      <c r="T25" s="141">
        <v>584.65800000000002</v>
      </c>
      <c r="U25" s="141">
        <v>12963.172999999999</v>
      </c>
    </row>
    <row r="26" spans="1:21" ht="38.25" customHeight="1" x14ac:dyDescent="0.35">
      <c r="A26" s="171">
        <v>15</v>
      </c>
      <c r="B26" s="231" t="s">
        <v>96</v>
      </c>
      <c r="C26" s="139">
        <v>1578.9499999999998</v>
      </c>
      <c r="D26" s="139">
        <v>5.48</v>
      </c>
      <c r="E26" s="139">
        <v>31.45</v>
      </c>
      <c r="F26" s="139">
        <v>0</v>
      </c>
      <c r="G26" s="139">
        <v>0</v>
      </c>
      <c r="H26" s="139">
        <v>1584.4299999999998</v>
      </c>
      <c r="I26" s="139">
        <v>67.53</v>
      </c>
      <c r="J26" s="139">
        <v>0.24</v>
      </c>
      <c r="K26" s="139">
        <v>0.44</v>
      </c>
      <c r="L26" s="139">
        <v>0</v>
      </c>
      <c r="M26" s="139">
        <v>0</v>
      </c>
      <c r="N26" s="139">
        <v>67.77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1668.3099999999997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5632.7850000000026</v>
      </c>
      <c r="D27" s="139">
        <v>9.31</v>
      </c>
      <c r="E27" s="139">
        <v>65.39</v>
      </c>
      <c r="F27" s="139">
        <v>0</v>
      </c>
      <c r="G27" s="139">
        <v>0</v>
      </c>
      <c r="H27" s="139">
        <v>5642.095000000003</v>
      </c>
      <c r="I27" s="139">
        <v>601.44799999999998</v>
      </c>
      <c r="J27" s="139">
        <v>0.88</v>
      </c>
      <c r="K27" s="139">
        <v>8.14</v>
      </c>
      <c r="L27" s="139">
        <v>0</v>
      </c>
      <c r="M27" s="139">
        <v>0</v>
      </c>
      <c r="N27" s="139">
        <v>602.32799999999997</v>
      </c>
      <c r="O27" s="139">
        <v>33.49</v>
      </c>
      <c r="P27" s="139">
        <v>0.1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6278.0130000000026</v>
      </c>
    </row>
    <row r="28" spans="1:21" s="111" customFormat="1" ht="38.25" customHeight="1" x14ac:dyDescent="0.4">
      <c r="A28" s="285" t="s">
        <v>98</v>
      </c>
      <c r="B28" s="285"/>
      <c r="C28" s="141">
        <v>7211.7350000000024</v>
      </c>
      <c r="D28" s="141">
        <v>14.790000000000001</v>
      </c>
      <c r="E28" s="141">
        <v>96.84</v>
      </c>
      <c r="F28" s="141">
        <v>0</v>
      </c>
      <c r="G28" s="141">
        <v>0</v>
      </c>
      <c r="H28" s="141">
        <v>7226.5250000000033</v>
      </c>
      <c r="I28" s="141">
        <v>668.97799999999995</v>
      </c>
      <c r="J28" s="141">
        <v>1.1200000000000001</v>
      </c>
      <c r="K28" s="141">
        <v>8.58</v>
      </c>
      <c r="L28" s="141">
        <v>0</v>
      </c>
      <c r="M28" s="141">
        <v>0</v>
      </c>
      <c r="N28" s="141">
        <v>670.09799999999996</v>
      </c>
      <c r="O28" s="141">
        <v>49.6</v>
      </c>
      <c r="P28" s="141">
        <v>0.1</v>
      </c>
      <c r="Q28" s="141">
        <v>0.1</v>
      </c>
      <c r="R28" s="141">
        <v>0</v>
      </c>
      <c r="S28" s="141">
        <v>0</v>
      </c>
      <c r="T28" s="141">
        <v>49.7</v>
      </c>
      <c r="U28" s="141">
        <v>7946.3230000000021</v>
      </c>
    </row>
    <row r="29" spans="1:21" ht="38.25" customHeight="1" x14ac:dyDescent="0.35">
      <c r="A29" s="171">
        <v>17</v>
      </c>
      <c r="B29" s="231" t="s">
        <v>99</v>
      </c>
      <c r="C29" s="139">
        <v>4675.4480000000012</v>
      </c>
      <c r="D29" s="139">
        <v>40.130000000000003</v>
      </c>
      <c r="E29" s="139">
        <v>62.11</v>
      </c>
      <c r="F29" s="139">
        <v>0</v>
      </c>
      <c r="G29" s="139">
        <v>0</v>
      </c>
      <c r="H29" s="139">
        <v>4715.5780000000013</v>
      </c>
      <c r="I29" s="139">
        <v>119.39</v>
      </c>
      <c r="J29" s="139">
        <v>0.26</v>
      </c>
      <c r="K29" s="139">
        <v>0.26</v>
      </c>
      <c r="L29" s="139">
        <v>0</v>
      </c>
      <c r="M29" s="139">
        <v>0</v>
      </c>
      <c r="N29" s="139">
        <v>119.65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4869.7480000000014</v>
      </c>
    </row>
    <row r="30" spans="1:21" ht="38.25" customHeight="1" x14ac:dyDescent="0.35">
      <c r="A30" s="171">
        <v>18</v>
      </c>
      <c r="B30" s="231" t="s">
        <v>100</v>
      </c>
      <c r="C30" s="139">
        <v>3646.6299999999997</v>
      </c>
      <c r="D30" s="139">
        <v>4.88</v>
      </c>
      <c r="E30" s="139">
        <v>39.170000000000009</v>
      </c>
      <c r="F30" s="139">
        <v>0</v>
      </c>
      <c r="G30" s="139">
        <v>0</v>
      </c>
      <c r="H30" s="139">
        <v>3651.5099999999998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3785.3469999999998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4678.8990000000003</v>
      </c>
      <c r="D31" s="139">
        <v>0.22</v>
      </c>
      <c r="E31" s="139">
        <v>13.540000000000001</v>
      </c>
      <c r="F31" s="139">
        <v>0</v>
      </c>
      <c r="G31" s="139">
        <v>0</v>
      </c>
      <c r="H31" s="139">
        <v>4679.1190000000006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4801.5990000000011</v>
      </c>
    </row>
    <row r="32" spans="1:21" ht="38.25" customHeight="1" x14ac:dyDescent="0.35">
      <c r="A32" s="171">
        <v>20</v>
      </c>
      <c r="B32" s="231" t="s">
        <v>102</v>
      </c>
      <c r="C32" s="139">
        <v>2346.3357999999994</v>
      </c>
      <c r="D32" s="139">
        <v>1.42</v>
      </c>
      <c r="E32" s="139">
        <v>14.62</v>
      </c>
      <c r="F32" s="139">
        <v>0</v>
      </c>
      <c r="G32" s="139">
        <v>9.7200000000000006</v>
      </c>
      <c r="H32" s="139">
        <v>2347.7557999999995</v>
      </c>
      <c r="I32" s="139">
        <v>86.195999999999998</v>
      </c>
      <c r="J32" s="139">
        <v>0.04</v>
      </c>
      <c r="K32" s="139">
        <v>3.47</v>
      </c>
      <c r="L32" s="139">
        <v>0</v>
      </c>
      <c r="M32" s="139">
        <v>0</v>
      </c>
      <c r="N32" s="139">
        <v>86.236000000000004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2501.5437999999995</v>
      </c>
    </row>
    <row r="33" spans="1:21" s="111" customFormat="1" ht="38.25" customHeight="1" x14ac:dyDescent="0.4">
      <c r="A33" s="285" t="s">
        <v>99</v>
      </c>
      <c r="B33" s="285"/>
      <c r="C33" s="141">
        <v>15347.312800000002</v>
      </c>
      <c r="D33" s="141">
        <v>46.650000000000006</v>
      </c>
      <c r="E33" s="141">
        <v>129.44</v>
      </c>
      <c r="F33" s="141">
        <v>0</v>
      </c>
      <c r="G33" s="141">
        <v>9.7200000000000006</v>
      </c>
      <c r="H33" s="141">
        <v>15393.962800000001</v>
      </c>
      <c r="I33" s="141">
        <v>423.803</v>
      </c>
      <c r="J33" s="141">
        <v>0.3</v>
      </c>
      <c r="K33" s="141">
        <v>3.73</v>
      </c>
      <c r="L33" s="141">
        <v>0</v>
      </c>
      <c r="M33" s="141">
        <v>0</v>
      </c>
      <c r="N33" s="141">
        <v>424.10300000000007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15958.237800000003</v>
      </c>
    </row>
    <row r="34" spans="1:21" ht="38.25" customHeight="1" x14ac:dyDescent="0.35">
      <c r="A34" s="171">
        <v>21</v>
      </c>
      <c r="B34" s="231" t="s">
        <v>103</v>
      </c>
      <c r="C34" s="139">
        <v>4523.71</v>
      </c>
      <c r="D34" s="139">
        <v>13.16</v>
      </c>
      <c r="E34" s="139">
        <v>97.77</v>
      </c>
      <c r="F34" s="139">
        <v>0</v>
      </c>
      <c r="G34" s="139">
        <v>0</v>
      </c>
      <c r="H34" s="139">
        <v>4536.87</v>
      </c>
      <c r="I34" s="139">
        <v>84.44</v>
      </c>
      <c r="J34" s="139">
        <v>0.02</v>
      </c>
      <c r="K34" s="139">
        <v>84.46</v>
      </c>
      <c r="L34" s="139">
        <v>0</v>
      </c>
      <c r="M34" s="139">
        <v>0</v>
      </c>
      <c r="N34" s="139">
        <v>84.46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4694.03</v>
      </c>
    </row>
    <row r="35" spans="1:21" ht="38.25" customHeight="1" x14ac:dyDescent="0.35">
      <c r="A35" s="171">
        <v>22</v>
      </c>
      <c r="B35" s="231" t="s">
        <v>104</v>
      </c>
      <c r="C35" s="139">
        <v>6371.0799999999972</v>
      </c>
      <c r="D35" s="139">
        <v>4.93</v>
      </c>
      <c r="E35" s="139">
        <v>166.43</v>
      </c>
      <c r="F35" s="139">
        <v>0</v>
      </c>
      <c r="G35" s="139">
        <v>0</v>
      </c>
      <c r="H35" s="139">
        <v>6376.0099999999975</v>
      </c>
      <c r="I35" s="139">
        <v>33.68</v>
      </c>
      <c r="J35" s="139">
        <v>0.45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6500.9399999999978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3548.42</v>
      </c>
      <c r="D36" s="139">
        <v>15.12</v>
      </c>
      <c r="E36" s="139">
        <v>112.44</v>
      </c>
      <c r="F36" s="139">
        <v>0</v>
      </c>
      <c r="G36" s="139">
        <v>0</v>
      </c>
      <c r="H36" s="139">
        <v>3563.54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3630.17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4874.1299999999974</v>
      </c>
      <c r="D37" s="139">
        <v>24.21</v>
      </c>
      <c r="E37" s="139">
        <v>110.22</v>
      </c>
      <c r="F37" s="139">
        <v>0</v>
      </c>
      <c r="G37" s="139">
        <v>0</v>
      </c>
      <c r="H37" s="139">
        <v>4898.3399999999974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4928.0999999999976</v>
      </c>
    </row>
    <row r="38" spans="1:21" s="111" customFormat="1" ht="38.25" customHeight="1" x14ac:dyDescent="0.4">
      <c r="A38" s="285" t="s">
        <v>107</v>
      </c>
      <c r="B38" s="285"/>
      <c r="C38" s="141">
        <v>19317.339999999997</v>
      </c>
      <c r="D38" s="141">
        <v>57.42</v>
      </c>
      <c r="E38" s="141">
        <v>486.86</v>
      </c>
      <c r="F38" s="141">
        <v>0</v>
      </c>
      <c r="G38" s="141">
        <v>0</v>
      </c>
      <c r="H38" s="141">
        <v>19374.759999999995</v>
      </c>
      <c r="I38" s="141">
        <v>175.07000000000005</v>
      </c>
      <c r="J38" s="141">
        <v>0.47000000000000003</v>
      </c>
      <c r="K38" s="141">
        <v>131.14000000000001</v>
      </c>
      <c r="L38" s="141">
        <v>0</v>
      </c>
      <c r="M38" s="141">
        <v>5.6899999999999995</v>
      </c>
      <c r="N38" s="141">
        <v>175.54000000000002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19753.239999999994</v>
      </c>
    </row>
    <row r="39" spans="1:21" s="145" customFormat="1" ht="38.25" customHeight="1" x14ac:dyDescent="0.4">
      <c r="A39" s="285" t="s">
        <v>108</v>
      </c>
      <c r="B39" s="285"/>
      <c r="C39" s="141">
        <v>41876.387799999997</v>
      </c>
      <c r="D39" s="141">
        <v>118.86000000000001</v>
      </c>
      <c r="E39" s="141">
        <v>713.14</v>
      </c>
      <c r="F39" s="141">
        <v>0</v>
      </c>
      <c r="G39" s="141">
        <v>9.7200000000000006</v>
      </c>
      <c r="H39" s="141">
        <v>41995.247799999997</v>
      </c>
      <c r="I39" s="141">
        <v>1267.8510000000001</v>
      </c>
      <c r="J39" s="141">
        <v>1.8900000000000001</v>
      </c>
      <c r="K39" s="141">
        <v>143.45000000000002</v>
      </c>
      <c r="L39" s="141">
        <v>0</v>
      </c>
      <c r="M39" s="141">
        <v>5.6899999999999995</v>
      </c>
      <c r="N39" s="141">
        <v>1269.741</v>
      </c>
      <c r="O39" s="141">
        <v>392.71199999999999</v>
      </c>
      <c r="P39" s="141">
        <v>0.1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43657.800799999997</v>
      </c>
    </row>
    <row r="40" spans="1:21" ht="38.25" customHeight="1" x14ac:dyDescent="0.35">
      <c r="A40" s="171">
        <v>25</v>
      </c>
      <c r="B40" s="231" t="s">
        <v>109</v>
      </c>
      <c r="C40" s="139">
        <v>11706.163999999999</v>
      </c>
      <c r="D40" s="139">
        <v>19.47</v>
      </c>
      <c r="E40" s="139">
        <v>335.19000000000005</v>
      </c>
      <c r="F40" s="139">
        <v>0</v>
      </c>
      <c r="G40" s="139">
        <v>0</v>
      </c>
      <c r="H40" s="139">
        <v>11725.633999999998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53.46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11977.823999999997</v>
      </c>
    </row>
    <row r="41" spans="1:21" ht="38.25" customHeight="1" x14ac:dyDescent="0.35">
      <c r="A41" s="171">
        <v>26</v>
      </c>
      <c r="B41" s="231" t="s">
        <v>110</v>
      </c>
      <c r="C41" s="139">
        <v>7870.626999999994</v>
      </c>
      <c r="D41" s="139">
        <v>83.141999999999996</v>
      </c>
      <c r="E41" s="139">
        <v>455.73200000000003</v>
      </c>
      <c r="F41" s="139">
        <v>0</v>
      </c>
      <c r="G41" s="139">
        <v>0</v>
      </c>
      <c r="H41" s="139">
        <v>7953.7689999999939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47.1</v>
      </c>
      <c r="Q41" s="139">
        <v>47.1</v>
      </c>
      <c r="R41" s="139">
        <v>0</v>
      </c>
      <c r="S41" s="139">
        <v>0</v>
      </c>
      <c r="T41" s="139">
        <v>47.1</v>
      </c>
      <c r="U41" s="139">
        <v>8009.5389999999943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13852.388999999996</v>
      </c>
      <c r="D42" s="139">
        <v>8.09</v>
      </c>
      <c r="E42" s="139">
        <v>55.040000000000006</v>
      </c>
      <c r="F42" s="139">
        <v>0</v>
      </c>
      <c r="G42" s="139">
        <v>0</v>
      </c>
      <c r="H42" s="139">
        <v>13860.478999999996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34.22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13949.338999999996</v>
      </c>
    </row>
    <row r="43" spans="1:21" ht="38.25" customHeight="1" x14ac:dyDescent="0.35">
      <c r="A43" s="171">
        <v>28</v>
      </c>
      <c r="B43" s="231" t="s">
        <v>112</v>
      </c>
      <c r="C43" s="139">
        <v>3993.2600000000011</v>
      </c>
      <c r="D43" s="139">
        <v>27.6</v>
      </c>
      <c r="E43" s="139">
        <v>53.38</v>
      </c>
      <c r="F43" s="139">
        <v>0</v>
      </c>
      <c r="G43" s="139">
        <v>0</v>
      </c>
      <c r="H43" s="139">
        <v>4020.860000000001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29.8</v>
      </c>
      <c r="Q43" s="139">
        <v>29.8</v>
      </c>
      <c r="R43" s="139">
        <v>0</v>
      </c>
      <c r="S43" s="139">
        <v>0</v>
      </c>
      <c r="T43" s="139">
        <v>29.8</v>
      </c>
      <c r="U43" s="139">
        <v>4054.1600000000012</v>
      </c>
    </row>
    <row r="44" spans="1:21" s="111" customFormat="1" ht="38.25" customHeight="1" x14ac:dyDescent="0.4">
      <c r="A44" s="285" t="s">
        <v>109</v>
      </c>
      <c r="B44" s="285"/>
      <c r="C44" s="141">
        <v>37422.439999999995</v>
      </c>
      <c r="D44" s="141">
        <v>138.30199999999999</v>
      </c>
      <c r="E44" s="141">
        <v>899.3420000000001</v>
      </c>
      <c r="F44" s="141">
        <v>0</v>
      </c>
      <c r="G44" s="141">
        <v>0</v>
      </c>
      <c r="H44" s="141">
        <v>37560.741999999984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164.58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37990.861999999994</v>
      </c>
    </row>
    <row r="45" spans="1:21" ht="38.25" customHeight="1" x14ac:dyDescent="0.35">
      <c r="A45" s="171">
        <v>29</v>
      </c>
      <c r="B45" s="231" t="s">
        <v>113</v>
      </c>
      <c r="C45" s="139">
        <v>8114.602100000001</v>
      </c>
      <c r="D45" s="139">
        <v>11.19</v>
      </c>
      <c r="E45" s="139">
        <v>73.81</v>
      </c>
      <c r="F45" s="139">
        <v>0</v>
      </c>
      <c r="G45" s="139">
        <v>0</v>
      </c>
      <c r="H45" s="139">
        <v>8125.7921000000006</v>
      </c>
      <c r="I45" s="139">
        <v>42.2</v>
      </c>
      <c r="J45" s="139">
        <v>64.819999999999993</v>
      </c>
      <c r="K45" s="139">
        <v>65.099999999999994</v>
      </c>
      <c r="L45" s="139">
        <v>0</v>
      </c>
      <c r="M45" s="139">
        <v>0</v>
      </c>
      <c r="N45" s="139">
        <v>107.02</v>
      </c>
      <c r="O45" s="139">
        <v>14.78</v>
      </c>
      <c r="P45" s="139">
        <v>14.03</v>
      </c>
      <c r="Q45" s="139">
        <v>14.059999999999999</v>
      </c>
      <c r="R45" s="139">
        <v>0</v>
      </c>
      <c r="S45" s="139">
        <v>0</v>
      </c>
      <c r="T45" s="139">
        <v>28.81</v>
      </c>
      <c r="U45" s="139">
        <v>8261.6221000000005</v>
      </c>
    </row>
    <row r="46" spans="1:21" ht="38.25" customHeight="1" x14ac:dyDescent="0.35">
      <c r="A46" s="171">
        <v>30</v>
      </c>
      <c r="B46" s="231" t="s">
        <v>114</v>
      </c>
      <c r="C46" s="139">
        <v>7778.2450000000017</v>
      </c>
      <c r="D46" s="139">
        <v>6.96</v>
      </c>
      <c r="E46" s="139">
        <v>46.71</v>
      </c>
      <c r="F46" s="139">
        <v>0</v>
      </c>
      <c r="G46" s="139">
        <v>0</v>
      </c>
      <c r="H46" s="139">
        <v>7785.2050000000017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11.75</v>
      </c>
      <c r="Q46" s="139">
        <v>11.75</v>
      </c>
      <c r="R46" s="139">
        <v>0</v>
      </c>
      <c r="S46" s="139">
        <v>0</v>
      </c>
      <c r="T46" s="139">
        <v>11.75</v>
      </c>
      <c r="U46" s="139">
        <v>7796.9550000000017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8914.7900000000009</v>
      </c>
      <c r="D47" s="139">
        <v>3.55</v>
      </c>
      <c r="E47" s="139">
        <v>133.70000000000002</v>
      </c>
      <c r="F47" s="139">
        <v>0</v>
      </c>
      <c r="G47" s="139">
        <v>0</v>
      </c>
      <c r="H47" s="139">
        <v>8918.34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9.91</v>
      </c>
      <c r="Q47" s="139">
        <v>9.91</v>
      </c>
      <c r="R47" s="139">
        <v>0</v>
      </c>
      <c r="S47" s="139">
        <v>0</v>
      </c>
      <c r="T47" s="139">
        <v>9.94</v>
      </c>
      <c r="U47" s="139">
        <v>8931.41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1.5</v>
      </c>
      <c r="E48" s="139">
        <v>376.06</v>
      </c>
      <c r="F48" s="139">
        <v>0</v>
      </c>
      <c r="G48" s="139">
        <v>0</v>
      </c>
      <c r="H48" s="139">
        <v>8572.8490000000002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8582.0839999999989</v>
      </c>
    </row>
    <row r="49" spans="1:21" s="111" customFormat="1" ht="38.25" customHeight="1" x14ac:dyDescent="0.4">
      <c r="A49" s="285" t="s">
        <v>117</v>
      </c>
      <c r="B49" s="285"/>
      <c r="C49" s="141">
        <v>33378.986100000002</v>
      </c>
      <c r="D49" s="141">
        <v>23.2</v>
      </c>
      <c r="E49" s="141">
        <v>630.28000000000009</v>
      </c>
      <c r="F49" s="141">
        <v>0</v>
      </c>
      <c r="G49" s="141">
        <v>0</v>
      </c>
      <c r="H49" s="141">
        <v>33402.186100000006</v>
      </c>
      <c r="I49" s="141">
        <v>50.355000000000004</v>
      </c>
      <c r="J49" s="141">
        <v>64.819999999999993</v>
      </c>
      <c r="K49" s="141">
        <v>65.099999999999994</v>
      </c>
      <c r="L49" s="141">
        <v>0</v>
      </c>
      <c r="M49" s="141">
        <v>0</v>
      </c>
      <c r="N49" s="141">
        <v>115.175</v>
      </c>
      <c r="O49" s="141">
        <v>19.02</v>
      </c>
      <c r="P49" s="141">
        <v>35.69</v>
      </c>
      <c r="Q49" s="141">
        <v>39.93</v>
      </c>
      <c r="R49" s="141">
        <v>0</v>
      </c>
      <c r="S49" s="141">
        <v>0</v>
      </c>
      <c r="T49" s="141">
        <v>54.71</v>
      </c>
      <c r="U49" s="141">
        <v>33572.071100000001</v>
      </c>
    </row>
    <row r="50" spans="1:21" s="145" customFormat="1" ht="38.25" customHeight="1" x14ac:dyDescent="0.4">
      <c r="A50" s="285" t="s">
        <v>118</v>
      </c>
      <c r="B50" s="285"/>
      <c r="C50" s="141">
        <v>70801.426099999997</v>
      </c>
      <c r="D50" s="141">
        <v>161.50199999999998</v>
      </c>
      <c r="E50" s="141">
        <v>1529.6220000000001</v>
      </c>
      <c r="F50" s="141">
        <v>0</v>
      </c>
      <c r="G50" s="141">
        <v>0</v>
      </c>
      <c r="H50" s="141">
        <v>70962.92809999999</v>
      </c>
      <c r="I50" s="141">
        <v>276.875</v>
      </c>
      <c r="J50" s="141">
        <v>64.819999999999993</v>
      </c>
      <c r="K50" s="141">
        <v>65.099999999999994</v>
      </c>
      <c r="L50" s="141">
        <v>0</v>
      </c>
      <c r="M50" s="141">
        <v>0</v>
      </c>
      <c r="N50" s="141">
        <v>341.69499999999999</v>
      </c>
      <c r="O50" s="141">
        <v>58.039999999999992</v>
      </c>
      <c r="P50" s="141">
        <v>200.27</v>
      </c>
      <c r="Q50" s="141">
        <v>204.51000000000002</v>
      </c>
      <c r="R50" s="141">
        <v>0</v>
      </c>
      <c r="S50" s="141">
        <v>0</v>
      </c>
      <c r="T50" s="141">
        <v>258.31</v>
      </c>
      <c r="U50" s="141">
        <v>71562.933099999995</v>
      </c>
    </row>
    <row r="51" spans="1:21" s="146" customFormat="1" ht="38.25" customHeight="1" x14ac:dyDescent="0.4">
      <c r="A51" s="285" t="s">
        <v>119</v>
      </c>
      <c r="B51" s="285"/>
      <c r="C51" s="141">
        <v>117282.28989999999</v>
      </c>
      <c r="D51" s="141">
        <v>280.75199999999995</v>
      </c>
      <c r="E51" s="141">
        <v>2249.4719999999998</v>
      </c>
      <c r="F51" s="141">
        <v>8.59</v>
      </c>
      <c r="G51" s="141">
        <v>107.51</v>
      </c>
      <c r="H51" s="141">
        <v>117554.45189999999</v>
      </c>
      <c r="I51" s="141">
        <v>9296.3230000000003</v>
      </c>
      <c r="J51" s="141">
        <v>97.352000000000004</v>
      </c>
      <c r="K51" s="141">
        <v>970.49099999999999</v>
      </c>
      <c r="L51" s="141">
        <v>0</v>
      </c>
      <c r="M51" s="141">
        <v>7.51</v>
      </c>
      <c r="N51" s="141">
        <v>9393.6749999999993</v>
      </c>
      <c r="O51" s="141">
        <v>1034.68</v>
      </c>
      <c r="P51" s="141">
        <v>201.1</v>
      </c>
      <c r="Q51" s="141">
        <v>330.44</v>
      </c>
      <c r="R51" s="141">
        <v>0</v>
      </c>
      <c r="S51" s="141">
        <v>36.14</v>
      </c>
      <c r="T51" s="141">
        <v>1235.78</v>
      </c>
      <c r="U51" s="141">
        <v>128183.90689999999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50" t="s">
        <v>54</v>
      </c>
      <c r="D54" s="250"/>
      <c r="E54" s="250"/>
      <c r="F54" s="250"/>
      <c r="G54" s="250"/>
      <c r="H54" s="118"/>
      <c r="I54" s="241"/>
      <c r="J54" s="241">
        <f>D51+J51+P51-F51-L51-R51</f>
        <v>570.61399999999992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50" t="s">
        <v>55</v>
      </c>
      <c r="D55" s="250"/>
      <c r="E55" s="250"/>
      <c r="F55" s="250"/>
      <c r="G55" s="250"/>
      <c r="H55" s="119"/>
      <c r="I55" s="241"/>
      <c r="J55" s="241">
        <f>E51+K51+Q51-G51-M51-S51</f>
        <v>3399.2429999999995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41">
        <f>H51+N51+T51</f>
        <v>128183.90689999999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#REF!+'dec-2021'!J54</f>
        <v>#REF!</v>
      </c>
      <c r="N59" s="154"/>
      <c r="O59" s="154"/>
      <c r="P59" s="244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58" t="s">
        <v>62</v>
      </c>
      <c r="K62" s="258"/>
      <c r="L62" s="25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scale="1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view="pageBreakPreview" zoomScale="40" zoomScaleNormal="55" zoomScaleSheetLayoutView="40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152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325" t="s">
        <v>122</v>
      </c>
      <c r="B4" s="327" t="s">
        <v>121</v>
      </c>
      <c r="C4" s="330" t="s">
        <v>131</v>
      </c>
      <c r="D4" s="331"/>
      <c r="E4" s="331"/>
      <c r="F4" s="331"/>
      <c r="G4" s="331"/>
      <c r="H4" s="331"/>
      <c r="I4" s="330" t="s">
        <v>146</v>
      </c>
      <c r="J4" s="331"/>
      <c r="K4" s="331"/>
      <c r="L4" s="331"/>
      <c r="M4" s="331"/>
      <c r="N4" s="331"/>
      <c r="O4" s="330" t="s">
        <v>147</v>
      </c>
      <c r="P4" s="331"/>
      <c r="Q4" s="331"/>
      <c r="R4" s="331"/>
      <c r="S4" s="331"/>
      <c r="T4" s="331"/>
      <c r="U4" s="246"/>
    </row>
    <row r="5" spans="1:21" s="108" customFormat="1" ht="54.75" customHeight="1" x14ac:dyDescent="0.25">
      <c r="A5" s="326"/>
      <c r="B5" s="328"/>
      <c r="C5" s="321" t="s">
        <v>6</v>
      </c>
      <c r="D5" s="323" t="s">
        <v>127</v>
      </c>
      <c r="E5" s="324"/>
      <c r="F5" s="323" t="s">
        <v>126</v>
      </c>
      <c r="G5" s="324"/>
      <c r="H5" s="321" t="s">
        <v>9</v>
      </c>
      <c r="I5" s="321" t="s">
        <v>6</v>
      </c>
      <c r="J5" s="323" t="s">
        <v>127</v>
      </c>
      <c r="K5" s="324"/>
      <c r="L5" s="323" t="s">
        <v>126</v>
      </c>
      <c r="M5" s="324"/>
      <c r="N5" s="321" t="s">
        <v>9</v>
      </c>
      <c r="O5" s="321" t="s">
        <v>6</v>
      </c>
      <c r="P5" s="323" t="s">
        <v>127</v>
      </c>
      <c r="Q5" s="324"/>
      <c r="R5" s="323" t="s">
        <v>126</v>
      </c>
      <c r="S5" s="324"/>
      <c r="T5" s="321" t="s">
        <v>9</v>
      </c>
      <c r="U5" s="327" t="s">
        <v>128</v>
      </c>
    </row>
    <row r="6" spans="1:21" s="108" customFormat="1" ht="38.25" customHeight="1" x14ac:dyDescent="0.25">
      <c r="A6" s="326"/>
      <c r="B6" s="329"/>
      <c r="C6" s="322"/>
      <c r="D6" s="231" t="s">
        <v>124</v>
      </c>
      <c r="E6" s="231" t="s">
        <v>125</v>
      </c>
      <c r="F6" s="231" t="s">
        <v>124</v>
      </c>
      <c r="G6" s="231" t="s">
        <v>125</v>
      </c>
      <c r="H6" s="322"/>
      <c r="I6" s="322"/>
      <c r="J6" s="231" t="s">
        <v>124</v>
      </c>
      <c r="K6" s="231" t="s">
        <v>125</v>
      </c>
      <c r="L6" s="231" t="s">
        <v>124</v>
      </c>
      <c r="M6" s="231" t="s">
        <v>125</v>
      </c>
      <c r="N6" s="322"/>
      <c r="O6" s="322"/>
      <c r="P6" s="231" t="s">
        <v>124</v>
      </c>
      <c r="Q6" s="231" t="s">
        <v>125</v>
      </c>
      <c r="R6" s="231" t="s">
        <v>124</v>
      </c>
      <c r="S6" s="231" t="s">
        <v>125</v>
      </c>
      <c r="T6" s="322"/>
      <c r="U6" s="329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21.56</v>
      </c>
      <c r="G7" s="139">
        <v>63.36</v>
      </c>
      <c r="H7" s="139">
        <v>26.679999999999982</v>
      </c>
      <c r="I7" s="139">
        <v>668.95799999999986</v>
      </c>
      <c r="J7" s="139">
        <v>14.43</v>
      </c>
      <c r="K7" s="139">
        <v>99.170999999999992</v>
      </c>
      <c r="L7" s="139">
        <v>0</v>
      </c>
      <c r="M7" s="139">
        <v>0</v>
      </c>
      <c r="N7" s="139">
        <v>683.38799999999981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718.50399999999979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333.15500000000003</v>
      </c>
      <c r="J8" s="139">
        <v>7.73</v>
      </c>
      <c r="K8" s="139">
        <v>28.905000000000001</v>
      </c>
      <c r="L8" s="139">
        <v>0</v>
      </c>
      <c r="M8" s="139">
        <v>0</v>
      </c>
      <c r="N8" s="139">
        <v>340.88500000000005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672.56500000000005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855.71800000000007</v>
      </c>
      <c r="J9" s="139">
        <v>3.59</v>
      </c>
      <c r="K9" s="139">
        <v>102.75999999999999</v>
      </c>
      <c r="L9" s="139">
        <v>0</v>
      </c>
      <c r="M9" s="139">
        <v>0</v>
      </c>
      <c r="N9" s="139">
        <v>859.30800000000011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1113.2080000000001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348.99999999999994</v>
      </c>
      <c r="J10" s="139">
        <v>0.56999999999999995</v>
      </c>
      <c r="K10" s="139">
        <v>7.1950000000000003</v>
      </c>
      <c r="L10" s="139">
        <v>0</v>
      </c>
      <c r="M10" s="139">
        <v>0</v>
      </c>
      <c r="N10" s="139">
        <v>349.56999999999994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349.76999999999992</v>
      </c>
    </row>
    <row r="11" spans="1:21" s="111" customFormat="1" ht="38.25" customHeight="1" x14ac:dyDescent="0.4">
      <c r="A11" s="280" t="s">
        <v>82</v>
      </c>
      <c r="B11" s="281"/>
      <c r="C11" s="141">
        <v>522.79</v>
      </c>
      <c r="D11" s="141">
        <v>0</v>
      </c>
      <c r="E11" s="141">
        <v>0</v>
      </c>
      <c r="F11" s="141">
        <v>21.56</v>
      </c>
      <c r="G11" s="141">
        <v>63.36</v>
      </c>
      <c r="H11" s="141">
        <v>501.22999999999996</v>
      </c>
      <c r="I11" s="141">
        <v>2206.8309999999997</v>
      </c>
      <c r="J11" s="141">
        <v>26.32</v>
      </c>
      <c r="K11" s="141">
        <v>238.03099999999998</v>
      </c>
      <c r="L11" s="141">
        <v>0</v>
      </c>
      <c r="M11" s="141">
        <v>0</v>
      </c>
      <c r="N11" s="141">
        <v>2233.1509999999998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2854.047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960.8549999999999</v>
      </c>
      <c r="J12" s="221">
        <v>34.68</v>
      </c>
      <c r="K12" s="139">
        <v>84.789999999999992</v>
      </c>
      <c r="L12" s="139">
        <v>0</v>
      </c>
      <c r="M12" s="139">
        <v>0</v>
      </c>
      <c r="N12" s="139">
        <v>995.53499999999985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1387.6949999999993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531.76200000000017</v>
      </c>
      <c r="J13" s="221">
        <v>1.31</v>
      </c>
      <c r="K13" s="139">
        <v>5.24</v>
      </c>
      <c r="L13" s="139">
        <v>0</v>
      </c>
      <c r="M13" s="139">
        <v>0.7</v>
      </c>
      <c r="N13" s="139">
        <v>533.07200000000012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913.69200000000023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878.50800000000015</v>
      </c>
      <c r="J14" s="221">
        <v>3.2</v>
      </c>
      <c r="K14" s="139">
        <v>16.920000000000002</v>
      </c>
      <c r="L14" s="139">
        <v>0</v>
      </c>
      <c r="M14" s="139">
        <v>0</v>
      </c>
      <c r="N14" s="139">
        <v>881.7080000000002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2159.4779999999996</v>
      </c>
    </row>
    <row r="15" spans="1:21" s="111" customFormat="1" ht="38.25" customHeight="1" x14ac:dyDescent="0.4">
      <c r="A15" s="280" t="s">
        <v>86</v>
      </c>
      <c r="B15" s="281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2371.1250000000005</v>
      </c>
      <c r="J15" s="141">
        <v>39.190000000000005</v>
      </c>
      <c r="K15" s="141">
        <v>106.94999999999999</v>
      </c>
      <c r="L15" s="141">
        <v>0</v>
      </c>
      <c r="M15" s="141">
        <v>0.7</v>
      </c>
      <c r="N15" s="141">
        <v>2410.3150000000005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4460.8649999999998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967.95400000000029</v>
      </c>
      <c r="D16" s="139">
        <v>1.99</v>
      </c>
      <c r="E16" s="139">
        <v>3.44</v>
      </c>
      <c r="F16" s="139">
        <v>140</v>
      </c>
      <c r="G16" s="139">
        <v>167.34</v>
      </c>
      <c r="H16" s="139">
        <v>829.9440000000003</v>
      </c>
      <c r="I16" s="139">
        <v>355.05599999999993</v>
      </c>
      <c r="J16" s="139">
        <v>212.06</v>
      </c>
      <c r="K16" s="139">
        <v>268.07</v>
      </c>
      <c r="L16" s="139">
        <v>0</v>
      </c>
      <c r="M16" s="139">
        <v>0</v>
      </c>
      <c r="N16" s="139">
        <v>567.11599999999999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1574.4720000000004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567.07000000000005</v>
      </c>
      <c r="J17" s="139">
        <v>3.56</v>
      </c>
      <c r="K17" s="139">
        <v>58.88</v>
      </c>
      <c r="L17" s="139">
        <v>0</v>
      </c>
      <c r="M17" s="139">
        <v>0</v>
      </c>
      <c r="N17" s="139">
        <v>570.63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575.27599999999995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0.75</v>
      </c>
      <c r="E18" s="139">
        <v>0.99</v>
      </c>
      <c r="F18" s="139">
        <v>0</v>
      </c>
      <c r="G18" s="139">
        <v>0</v>
      </c>
      <c r="H18" s="139">
        <v>136.7660000000001</v>
      </c>
      <c r="I18" s="139">
        <v>491.92699999999996</v>
      </c>
      <c r="J18" s="139">
        <v>0.11</v>
      </c>
      <c r="K18" s="139">
        <v>4.9700000000000006</v>
      </c>
      <c r="L18" s="139">
        <v>0</v>
      </c>
      <c r="M18" s="139">
        <v>0</v>
      </c>
      <c r="N18" s="139">
        <v>492.03699999999998</v>
      </c>
      <c r="O18" s="139">
        <v>38.869999999999997</v>
      </c>
      <c r="P18" s="139">
        <v>0.3</v>
      </c>
      <c r="Q18" s="139">
        <v>0.3</v>
      </c>
      <c r="R18" s="139">
        <v>0</v>
      </c>
      <c r="S18" s="139">
        <v>0</v>
      </c>
      <c r="T18" s="139">
        <v>39.169999999999995</v>
      </c>
      <c r="U18" s="139">
        <v>667.97300000000007</v>
      </c>
    </row>
    <row r="19" spans="1:21" s="111" customFormat="1" ht="38.25" customHeight="1" x14ac:dyDescent="0.4">
      <c r="A19" s="280" t="s">
        <v>89</v>
      </c>
      <c r="B19" s="281"/>
      <c r="C19" s="141">
        <v>1106.6460000000004</v>
      </c>
      <c r="D19" s="141">
        <v>2.74</v>
      </c>
      <c r="E19" s="141">
        <v>4.43</v>
      </c>
      <c r="F19" s="141">
        <v>140</v>
      </c>
      <c r="G19" s="141">
        <v>171.08</v>
      </c>
      <c r="H19" s="141">
        <v>969.38600000000042</v>
      </c>
      <c r="I19" s="141">
        <v>1414.0529999999999</v>
      </c>
      <c r="J19" s="141">
        <v>215.73000000000002</v>
      </c>
      <c r="K19" s="141">
        <v>331.92</v>
      </c>
      <c r="L19" s="141">
        <v>0</v>
      </c>
      <c r="M19" s="141">
        <v>0</v>
      </c>
      <c r="N19" s="141">
        <v>1629.7829999999999</v>
      </c>
      <c r="O19" s="141">
        <v>218.25200000000004</v>
      </c>
      <c r="P19" s="141">
        <v>0.3</v>
      </c>
      <c r="Q19" s="141">
        <v>1.64</v>
      </c>
      <c r="R19" s="141">
        <v>0</v>
      </c>
      <c r="S19" s="141">
        <v>5.7</v>
      </c>
      <c r="T19" s="141">
        <v>218.55200000000005</v>
      </c>
      <c r="U19" s="141">
        <v>2817.7210000000005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721.39800000000014</v>
      </c>
      <c r="J20" s="139">
        <v>3.07</v>
      </c>
      <c r="K20" s="139">
        <v>326.32</v>
      </c>
      <c r="L20" s="139">
        <v>0</v>
      </c>
      <c r="M20" s="139">
        <v>1.04</v>
      </c>
      <c r="N20" s="139">
        <v>724.46800000000019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1369.328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418.59700000000004</v>
      </c>
      <c r="J21" s="139">
        <v>0.41</v>
      </c>
      <c r="K21" s="139">
        <v>20.89</v>
      </c>
      <c r="L21" s="139">
        <v>0</v>
      </c>
      <c r="M21" s="139">
        <v>0</v>
      </c>
      <c r="N21" s="139">
        <v>419.00700000000006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461.00700000000006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693.24</v>
      </c>
      <c r="J22" s="139">
        <v>1.08</v>
      </c>
      <c r="K22" s="139">
        <v>5.43</v>
      </c>
      <c r="L22" s="139">
        <v>0</v>
      </c>
      <c r="M22" s="139">
        <v>0.08</v>
      </c>
      <c r="N22" s="139">
        <v>694.32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717.35000000000014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120.08499999999999</v>
      </c>
      <c r="J23" s="139">
        <v>2.29</v>
      </c>
      <c r="K23" s="139">
        <v>20.49</v>
      </c>
      <c r="L23" s="139">
        <v>0</v>
      </c>
      <c r="M23" s="139">
        <v>0</v>
      </c>
      <c r="N23" s="139">
        <v>122.375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575.51499999999999</v>
      </c>
    </row>
    <row r="24" spans="1:21" s="111" customFormat="1" ht="38.25" customHeight="1" x14ac:dyDescent="0.4">
      <c r="A24" s="285" t="s">
        <v>94</v>
      </c>
      <c r="B24" s="285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1953.3200000000002</v>
      </c>
      <c r="J24" s="141">
        <v>6.8500000000000005</v>
      </c>
      <c r="K24" s="141">
        <v>373.13</v>
      </c>
      <c r="L24" s="141">
        <v>0</v>
      </c>
      <c r="M24" s="141">
        <v>1.1200000000000001</v>
      </c>
      <c r="N24" s="141">
        <v>1960.17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3123.2</v>
      </c>
    </row>
    <row r="25" spans="1:21" s="145" customFormat="1" ht="38.25" customHeight="1" x14ac:dyDescent="0.4">
      <c r="A25" s="280" t="s">
        <v>95</v>
      </c>
      <c r="B25" s="281"/>
      <c r="C25" s="141">
        <v>4596.2759999999998</v>
      </c>
      <c r="D25" s="141">
        <v>2.74</v>
      </c>
      <c r="E25" s="141">
        <v>9.4499999999999993</v>
      </c>
      <c r="F25" s="141">
        <v>161.56</v>
      </c>
      <c r="G25" s="141">
        <v>259.35000000000002</v>
      </c>
      <c r="H25" s="141">
        <v>4437.4559999999992</v>
      </c>
      <c r="I25" s="141">
        <v>7945.3289999999997</v>
      </c>
      <c r="J25" s="141">
        <v>288.09000000000003</v>
      </c>
      <c r="K25" s="141">
        <v>1050.0309999999999</v>
      </c>
      <c r="L25" s="141">
        <v>0</v>
      </c>
      <c r="M25" s="141">
        <v>1.82</v>
      </c>
      <c r="N25" s="141">
        <v>8233.4189999999999</v>
      </c>
      <c r="O25" s="141">
        <v>584.65800000000002</v>
      </c>
      <c r="P25" s="141">
        <v>0.3</v>
      </c>
      <c r="Q25" s="141">
        <v>1.7599999999999998</v>
      </c>
      <c r="R25" s="141">
        <v>0</v>
      </c>
      <c r="S25" s="141">
        <v>9.48</v>
      </c>
      <c r="T25" s="141">
        <v>584.95799999999997</v>
      </c>
      <c r="U25" s="141">
        <v>13255.833000000001</v>
      </c>
    </row>
    <row r="26" spans="1:21" ht="38.25" customHeight="1" x14ac:dyDescent="0.35">
      <c r="A26" s="171">
        <v>15</v>
      </c>
      <c r="B26" s="231" t="s">
        <v>96</v>
      </c>
      <c r="C26" s="139">
        <v>1584.4299999999998</v>
      </c>
      <c r="D26" s="139">
        <v>5.43</v>
      </c>
      <c r="E26" s="139">
        <v>36.879999999999995</v>
      </c>
      <c r="F26" s="139">
        <v>0</v>
      </c>
      <c r="G26" s="139">
        <v>0</v>
      </c>
      <c r="H26" s="139">
        <v>1589.86</v>
      </c>
      <c r="I26" s="139">
        <v>67.77</v>
      </c>
      <c r="J26" s="139">
        <v>0.26</v>
      </c>
      <c r="K26" s="139">
        <v>0.7</v>
      </c>
      <c r="L26" s="139">
        <v>0</v>
      </c>
      <c r="M26" s="139">
        <v>0</v>
      </c>
      <c r="N26" s="139">
        <v>68.03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1673.9999999999998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5642.095000000003</v>
      </c>
      <c r="D27" s="139">
        <v>7.35</v>
      </c>
      <c r="E27" s="139">
        <v>72.739999999999995</v>
      </c>
      <c r="F27" s="139">
        <v>0</v>
      </c>
      <c r="G27" s="139">
        <v>0</v>
      </c>
      <c r="H27" s="139">
        <v>5649.4450000000033</v>
      </c>
      <c r="I27" s="139">
        <v>602.32799999999997</v>
      </c>
      <c r="J27" s="139">
        <v>0.8</v>
      </c>
      <c r="K27" s="139">
        <v>8.9400000000000013</v>
      </c>
      <c r="L27" s="139">
        <v>0</v>
      </c>
      <c r="M27" s="139">
        <v>0</v>
      </c>
      <c r="N27" s="139">
        <v>603.12799999999993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6286.1630000000032</v>
      </c>
    </row>
    <row r="28" spans="1:21" s="111" customFormat="1" ht="38.25" customHeight="1" x14ac:dyDescent="0.4">
      <c r="A28" s="285" t="s">
        <v>98</v>
      </c>
      <c r="B28" s="285"/>
      <c r="C28" s="141">
        <v>7226.5250000000033</v>
      </c>
      <c r="D28" s="141">
        <v>12.78</v>
      </c>
      <c r="E28" s="141">
        <v>109.61999999999999</v>
      </c>
      <c r="F28" s="141">
        <v>0</v>
      </c>
      <c r="G28" s="141">
        <v>0</v>
      </c>
      <c r="H28" s="141">
        <v>7239.305000000003</v>
      </c>
      <c r="I28" s="141">
        <v>670.09799999999996</v>
      </c>
      <c r="J28" s="141">
        <v>1.06</v>
      </c>
      <c r="K28" s="141">
        <v>9.64</v>
      </c>
      <c r="L28" s="141">
        <v>0</v>
      </c>
      <c r="M28" s="141">
        <v>0</v>
      </c>
      <c r="N28" s="141">
        <v>671.1579999999999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7960.1630000000032</v>
      </c>
    </row>
    <row r="29" spans="1:21" ht="38.25" customHeight="1" x14ac:dyDescent="0.35">
      <c r="A29" s="171">
        <v>17</v>
      </c>
      <c r="B29" s="231" t="s">
        <v>99</v>
      </c>
      <c r="C29" s="139">
        <v>4715.5780000000013</v>
      </c>
      <c r="D29" s="139">
        <v>0.62</v>
      </c>
      <c r="E29" s="139">
        <v>62.73</v>
      </c>
      <c r="F29" s="139">
        <v>0</v>
      </c>
      <c r="G29" s="139">
        <v>0</v>
      </c>
      <c r="H29" s="139">
        <v>4716.1980000000012</v>
      </c>
      <c r="I29" s="139">
        <v>119.65</v>
      </c>
      <c r="J29" s="139">
        <v>0.26</v>
      </c>
      <c r="K29" s="139">
        <v>0.52</v>
      </c>
      <c r="L29" s="139">
        <v>0</v>
      </c>
      <c r="M29" s="139">
        <v>0</v>
      </c>
      <c r="N29" s="139">
        <v>119.91000000000001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4870.6280000000015</v>
      </c>
    </row>
    <row r="30" spans="1:21" ht="38.25" customHeight="1" x14ac:dyDescent="0.35">
      <c r="A30" s="171">
        <v>18</v>
      </c>
      <c r="B30" s="231" t="s">
        <v>100</v>
      </c>
      <c r="C30" s="139">
        <v>3651.5099999999998</v>
      </c>
      <c r="D30" s="139">
        <v>3.7</v>
      </c>
      <c r="E30" s="139">
        <v>42.870000000000012</v>
      </c>
      <c r="F30" s="139">
        <v>0</v>
      </c>
      <c r="G30" s="139">
        <v>0</v>
      </c>
      <c r="H30" s="139">
        <v>3655.2099999999996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3789.0469999999996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4679.1190000000006</v>
      </c>
      <c r="D31" s="139">
        <v>3.6760000000000002</v>
      </c>
      <c r="E31" s="139">
        <v>17.216000000000001</v>
      </c>
      <c r="F31" s="139">
        <v>0</v>
      </c>
      <c r="G31" s="139">
        <v>0</v>
      </c>
      <c r="H31" s="139">
        <v>4682.795000000001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4805.2750000000015</v>
      </c>
    </row>
    <row r="32" spans="1:21" ht="38.25" customHeight="1" x14ac:dyDescent="0.35">
      <c r="A32" s="171">
        <v>20</v>
      </c>
      <c r="B32" s="231" t="s">
        <v>102</v>
      </c>
      <c r="C32" s="139">
        <v>2347.7557999999995</v>
      </c>
      <c r="D32" s="139">
        <v>2.19</v>
      </c>
      <c r="E32" s="139">
        <v>16.809999999999999</v>
      </c>
      <c r="F32" s="139">
        <v>0</v>
      </c>
      <c r="G32" s="139">
        <v>9.7200000000000006</v>
      </c>
      <c r="H32" s="139">
        <v>2349.9457999999995</v>
      </c>
      <c r="I32" s="139">
        <v>86.236000000000004</v>
      </c>
      <c r="J32" s="139">
        <v>0.84</v>
      </c>
      <c r="K32" s="139">
        <v>4.3100000000000005</v>
      </c>
      <c r="L32" s="139">
        <v>0</v>
      </c>
      <c r="M32" s="139">
        <v>0</v>
      </c>
      <c r="N32" s="139">
        <v>87.076000000000008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2504.5737999999997</v>
      </c>
    </row>
    <row r="33" spans="1:21" s="111" customFormat="1" ht="38.25" customHeight="1" x14ac:dyDescent="0.4">
      <c r="A33" s="285" t="s">
        <v>99</v>
      </c>
      <c r="B33" s="285"/>
      <c r="C33" s="141">
        <v>15393.962800000001</v>
      </c>
      <c r="D33" s="141">
        <v>10.186</v>
      </c>
      <c r="E33" s="141">
        <v>139.626</v>
      </c>
      <c r="F33" s="141">
        <v>0</v>
      </c>
      <c r="G33" s="141">
        <v>9.7200000000000006</v>
      </c>
      <c r="H33" s="141">
        <v>15404.148800000001</v>
      </c>
      <c r="I33" s="141">
        <v>424.10300000000007</v>
      </c>
      <c r="J33" s="141">
        <v>1.1000000000000001</v>
      </c>
      <c r="K33" s="141">
        <v>4.83</v>
      </c>
      <c r="L33" s="141">
        <v>0</v>
      </c>
      <c r="M33" s="141">
        <v>0</v>
      </c>
      <c r="N33" s="141">
        <v>425.20300000000009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15969.523800000001</v>
      </c>
    </row>
    <row r="34" spans="1:21" ht="38.25" customHeight="1" x14ac:dyDescent="0.35">
      <c r="A34" s="171">
        <v>21</v>
      </c>
      <c r="B34" s="231" t="s">
        <v>103</v>
      </c>
      <c r="C34" s="139">
        <v>4536.87</v>
      </c>
      <c r="D34" s="139">
        <v>27.43</v>
      </c>
      <c r="E34" s="139">
        <v>125.19999999999999</v>
      </c>
      <c r="F34" s="139">
        <v>0</v>
      </c>
      <c r="G34" s="139">
        <v>0</v>
      </c>
      <c r="H34" s="139">
        <v>4564.3</v>
      </c>
      <c r="I34" s="139">
        <v>84.46</v>
      </c>
      <c r="J34" s="139">
        <v>0.49</v>
      </c>
      <c r="K34" s="139">
        <v>84.949999999999989</v>
      </c>
      <c r="L34" s="139">
        <v>0</v>
      </c>
      <c r="M34" s="139">
        <v>0</v>
      </c>
      <c r="N34" s="139">
        <v>84.949999999999989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4721.95</v>
      </c>
    </row>
    <row r="35" spans="1:21" ht="38.25" customHeight="1" x14ac:dyDescent="0.35">
      <c r="A35" s="171">
        <v>22</v>
      </c>
      <c r="B35" s="231" t="s">
        <v>104</v>
      </c>
      <c r="C35" s="139">
        <v>6376.0099999999975</v>
      </c>
      <c r="D35" s="139">
        <v>50.07</v>
      </c>
      <c r="E35" s="139">
        <v>216.5</v>
      </c>
      <c r="F35" s="139">
        <v>0</v>
      </c>
      <c r="G35" s="139">
        <v>0</v>
      </c>
      <c r="H35" s="139">
        <v>6426.0799999999972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6551.0099999999975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3563.54</v>
      </c>
      <c r="D36" s="139">
        <v>3.71</v>
      </c>
      <c r="E36" s="139">
        <v>116.14999999999999</v>
      </c>
      <c r="F36" s="139">
        <v>0</v>
      </c>
      <c r="G36" s="139">
        <v>0</v>
      </c>
      <c r="H36" s="139">
        <v>3567.25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3633.88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4898.3399999999974</v>
      </c>
      <c r="D37" s="139">
        <v>13.39</v>
      </c>
      <c r="E37" s="139">
        <v>123.61</v>
      </c>
      <c r="F37" s="139">
        <v>0</v>
      </c>
      <c r="G37" s="139">
        <v>0</v>
      </c>
      <c r="H37" s="139">
        <v>4911.7299999999977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4941.489999999998</v>
      </c>
    </row>
    <row r="38" spans="1:21" s="111" customFormat="1" ht="38.25" customHeight="1" x14ac:dyDescent="0.4">
      <c r="A38" s="285" t="s">
        <v>107</v>
      </c>
      <c r="B38" s="285"/>
      <c r="C38" s="141">
        <v>19374.759999999995</v>
      </c>
      <c r="D38" s="141">
        <v>94.6</v>
      </c>
      <c r="E38" s="141">
        <v>581.45999999999992</v>
      </c>
      <c r="F38" s="141">
        <v>0</v>
      </c>
      <c r="G38" s="141">
        <v>0</v>
      </c>
      <c r="H38" s="141">
        <v>19469.359999999993</v>
      </c>
      <c r="I38" s="141">
        <v>175.54000000000002</v>
      </c>
      <c r="J38" s="141">
        <v>0.49</v>
      </c>
      <c r="K38" s="141">
        <v>131.63</v>
      </c>
      <c r="L38" s="141">
        <v>0</v>
      </c>
      <c r="M38" s="141">
        <v>5.6899999999999995</v>
      </c>
      <c r="N38" s="141">
        <v>176.03000000000003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19848.329999999991</v>
      </c>
    </row>
    <row r="39" spans="1:21" s="145" customFormat="1" ht="38.25" customHeight="1" x14ac:dyDescent="0.4">
      <c r="A39" s="285" t="s">
        <v>108</v>
      </c>
      <c r="B39" s="285"/>
      <c r="C39" s="141">
        <v>41995.247799999997</v>
      </c>
      <c r="D39" s="141">
        <v>117.566</v>
      </c>
      <c r="E39" s="141">
        <v>830.7059999999999</v>
      </c>
      <c r="F39" s="141">
        <v>0</v>
      </c>
      <c r="G39" s="141">
        <v>9.7200000000000006</v>
      </c>
      <c r="H39" s="141">
        <v>42112.813799999996</v>
      </c>
      <c r="I39" s="141">
        <v>1269.741</v>
      </c>
      <c r="J39" s="141">
        <v>2.6500000000000004</v>
      </c>
      <c r="K39" s="141">
        <v>146.10000000000002</v>
      </c>
      <c r="L39" s="141">
        <v>0</v>
      </c>
      <c r="M39" s="141">
        <v>5.6899999999999995</v>
      </c>
      <c r="N39" s="141">
        <v>1272.3910000000001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43778.016799999998</v>
      </c>
    </row>
    <row r="40" spans="1:21" ht="38.25" customHeight="1" x14ac:dyDescent="0.35">
      <c r="A40" s="171">
        <v>25</v>
      </c>
      <c r="B40" s="231" t="s">
        <v>109</v>
      </c>
      <c r="C40" s="139">
        <v>11725.633999999998</v>
      </c>
      <c r="D40" s="139">
        <v>15.33</v>
      </c>
      <c r="E40" s="139">
        <v>350.52000000000004</v>
      </c>
      <c r="F40" s="139">
        <v>0</v>
      </c>
      <c r="G40" s="139">
        <v>0</v>
      </c>
      <c r="H40" s="139">
        <v>11740.963999999998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53.46</v>
      </c>
      <c r="P40" s="139">
        <v>0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11993.153999999997</v>
      </c>
    </row>
    <row r="41" spans="1:21" ht="38.25" customHeight="1" x14ac:dyDescent="0.35">
      <c r="A41" s="171">
        <v>26</v>
      </c>
      <c r="B41" s="231" t="s">
        <v>110</v>
      </c>
      <c r="C41" s="139">
        <v>7953.7689999999939</v>
      </c>
      <c r="D41" s="139">
        <v>148.9</v>
      </c>
      <c r="E41" s="139">
        <v>604.63200000000006</v>
      </c>
      <c r="F41" s="139">
        <v>0</v>
      </c>
      <c r="G41" s="139">
        <v>0</v>
      </c>
      <c r="H41" s="139">
        <v>8102.6689999999935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47.1</v>
      </c>
      <c r="P41" s="139">
        <v>0</v>
      </c>
      <c r="Q41" s="139">
        <v>47.1</v>
      </c>
      <c r="R41" s="139">
        <v>0</v>
      </c>
      <c r="S41" s="139">
        <v>0</v>
      </c>
      <c r="T41" s="139">
        <v>47.1</v>
      </c>
      <c r="U41" s="139">
        <v>8158.4389999999939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13860.478999999996</v>
      </c>
      <c r="D42" s="139">
        <v>4.88</v>
      </c>
      <c r="E42" s="139">
        <v>59.920000000000009</v>
      </c>
      <c r="F42" s="139">
        <v>0</v>
      </c>
      <c r="G42" s="139">
        <v>0</v>
      </c>
      <c r="H42" s="139">
        <v>13865.358999999995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73.239999999999995</v>
      </c>
      <c r="P42" s="139">
        <v>0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13954.218999999996</v>
      </c>
    </row>
    <row r="43" spans="1:21" ht="38.25" customHeight="1" x14ac:dyDescent="0.35">
      <c r="A43" s="171">
        <v>28</v>
      </c>
      <c r="B43" s="231" t="s">
        <v>112</v>
      </c>
      <c r="C43" s="139">
        <v>4020.860000000001</v>
      </c>
      <c r="D43" s="139">
        <v>7.7</v>
      </c>
      <c r="E43" s="139">
        <v>61.080000000000005</v>
      </c>
      <c r="F43" s="139">
        <v>0</v>
      </c>
      <c r="G43" s="139">
        <v>0</v>
      </c>
      <c r="H43" s="139">
        <v>4028.5600000000009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4061.860000000001</v>
      </c>
    </row>
    <row r="44" spans="1:21" s="111" customFormat="1" ht="38.25" customHeight="1" x14ac:dyDescent="0.4">
      <c r="A44" s="285" t="s">
        <v>109</v>
      </c>
      <c r="B44" s="285"/>
      <c r="C44" s="141">
        <v>37560.741999999984</v>
      </c>
      <c r="D44" s="141">
        <v>176.81</v>
      </c>
      <c r="E44" s="141">
        <v>1076.152</v>
      </c>
      <c r="F44" s="141">
        <v>0</v>
      </c>
      <c r="G44" s="141">
        <v>0</v>
      </c>
      <c r="H44" s="141">
        <v>37737.551999999981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203.60000000000002</v>
      </c>
      <c r="P44" s="141">
        <v>0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38167.671999999977</v>
      </c>
    </row>
    <row r="45" spans="1:21" ht="38.25" customHeight="1" x14ac:dyDescent="0.35">
      <c r="A45" s="171">
        <v>29</v>
      </c>
      <c r="B45" s="231" t="s">
        <v>113</v>
      </c>
      <c r="C45" s="139">
        <v>8125.7921000000006</v>
      </c>
      <c r="D45" s="139">
        <v>26.36</v>
      </c>
      <c r="E45" s="139">
        <v>100.17</v>
      </c>
      <c r="F45" s="139">
        <v>0</v>
      </c>
      <c r="G45" s="139">
        <v>0</v>
      </c>
      <c r="H45" s="139">
        <v>8152.1521000000002</v>
      </c>
      <c r="I45" s="139">
        <v>107.02</v>
      </c>
      <c r="J45" s="139">
        <v>50.01</v>
      </c>
      <c r="K45" s="139">
        <v>115.10999999999999</v>
      </c>
      <c r="L45" s="139">
        <v>0</v>
      </c>
      <c r="M45" s="139">
        <v>0</v>
      </c>
      <c r="N45" s="139">
        <v>157.03</v>
      </c>
      <c r="O45" s="139">
        <v>28.81</v>
      </c>
      <c r="P45" s="139">
        <v>26.43</v>
      </c>
      <c r="Q45" s="139">
        <v>40.489999999999995</v>
      </c>
      <c r="R45" s="139">
        <v>0</v>
      </c>
      <c r="S45" s="139">
        <v>0</v>
      </c>
      <c r="T45" s="139">
        <v>55.239999999999995</v>
      </c>
      <c r="U45" s="139">
        <v>8364.4220999999998</v>
      </c>
    </row>
    <row r="46" spans="1:21" ht="38.25" customHeight="1" x14ac:dyDescent="0.35">
      <c r="A46" s="171">
        <v>30</v>
      </c>
      <c r="B46" s="231" t="s">
        <v>114</v>
      </c>
      <c r="C46" s="139">
        <v>7785.2050000000017</v>
      </c>
      <c r="D46" s="139">
        <v>1.93</v>
      </c>
      <c r="E46" s="139">
        <v>48.64</v>
      </c>
      <c r="F46" s="139">
        <v>0</v>
      </c>
      <c r="G46" s="139">
        <v>0</v>
      </c>
      <c r="H46" s="139">
        <v>7787.135000000002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11.75</v>
      </c>
      <c r="P46" s="139">
        <v>25.43</v>
      </c>
      <c r="Q46" s="139">
        <v>37.18</v>
      </c>
      <c r="R46" s="139">
        <v>0</v>
      </c>
      <c r="S46" s="139">
        <v>0</v>
      </c>
      <c r="T46" s="139">
        <v>37.18</v>
      </c>
      <c r="U46" s="139">
        <v>7824.3150000000023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8918.34</v>
      </c>
      <c r="D47" s="139">
        <v>8.15</v>
      </c>
      <c r="E47" s="139">
        <v>141.85000000000002</v>
      </c>
      <c r="F47" s="139">
        <v>0</v>
      </c>
      <c r="G47" s="139">
        <v>0</v>
      </c>
      <c r="H47" s="139">
        <v>8926.49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9.94</v>
      </c>
      <c r="P47" s="139">
        <v>0</v>
      </c>
      <c r="Q47" s="139">
        <v>9.91</v>
      </c>
      <c r="R47" s="139">
        <v>0</v>
      </c>
      <c r="S47" s="139">
        <v>0</v>
      </c>
      <c r="T47" s="139">
        <v>9.94</v>
      </c>
      <c r="U47" s="139">
        <v>8939.56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8572.8490000000002</v>
      </c>
      <c r="D48" s="139">
        <v>4.09</v>
      </c>
      <c r="E48" s="139">
        <v>380.15</v>
      </c>
      <c r="F48" s="139">
        <v>0</v>
      </c>
      <c r="G48" s="139">
        <v>0</v>
      </c>
      <c r="H48" s="139">
        <v>8576.9390000000003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8586.1739999999991</v>
      </c>
    </row>
    <row r="49" spans="1:21" s="111" customFormat="1" ht="38.25" customHeight="1" x14ac:dyDescent="0.4">
      <c r="A49" s="285" t="s">
        <v>117</v>
      </c>
      <c r="B49" s="285"/>
      <c r="C49" s="141">
        <v>33402.186100000006</v>
      </c>
      <c r="D49" s="141">
        <v>40.53</v>
      </c>
      <c r="E49" s="141">
        <v>670.81</v>
      </c>
      <c r="F49" s="141">
        <v>0</v>
      </c>
      <c r="G49" s="141">
        <v>0</v>
      </c>
      <c r="H49" s="141">
        <v>33442.716100000005</v>
      </c>
      <c r="I49" s="141">
        <v>115.175</v>
      </c>
      <c r="J49" s="141">
        <v>50.01</v>
      </c>
      <c r="K49" s="141">
        <v>115.10999999999999</v>
      </c>
      <c r="L49" s="141">
        <v>0</v>
      </c>
      <c r="M49" s="141">
        <v>0</v>
      </c>
      <c r="N49" s="141">
        <v>165.185</v>
      </c>
      <c r="O49" s="141">
        <v>54.71</v>
      </c>
      <c r="P49" s="141">
        <v>51.86</v>
      </c>
      <c r="Q49" s="141">
        <v>91.789999999999978</v>
      </c>
      <c r="R49" s="141">
        <v>0</v>
      </c>
      <c r="S49" s="141">
        <v>0</v>
      </c>
      <c r="T49" s="141">
        <v>106.57</v>
      </c>
      <c r="U49" s="141">
        <v>33714.471100000002</v>
      </c>
    </row>
    <row r="50" spans="1:21" s="145" customFormat="1" ht="38.25" customHeight="1" x14ac:dyDescent="0.4">
      <c r="A50" s="285" t="s">
        <v>118</v>
      </c>
      <c r="B50" s="285"/>
      <c r="C50" s="141">
        <v>70962.92809999999</v>
      </c>
      <c r="D50" s="141">
        <v>217.34</v>
      </c>
      <c r="E50" s="141">
        <v>1746.962</v>
      </c>
      <c r="F50" s="141">
        <v>0</v>
      </c>
      <c r="G50" s="141">
        <v>0</v>
      </c>
      <c r="H50" s="141">
        <v>71180.268099999987</v>
      </c>
      <c r="I50" s="141">
        <v>341.69499999999999</v>
      </c>
      <c r="J50" s="141">
        <v>50.01</v>
      </c>
      <c r="K50" s="141">
        <v>115.10999999999999</v>
      </c>
      <c r="L50" s="141">
        <v>0</v>
      </c>
      <c r="M50" s="141">
        <v>0</v>
      </c>
      <c r="N50" s="141">
        <v>391.70499999999998</v>
      </c>
      <c r="O50" s="141">
        <v>258.31</v>
      </c>
      <c r="P50" s="141">
        <v>51.86</v>
      </c>
      <c r="Q50" s="141">
        <v>256.37</v>
      </c>
      <c r="R50" s="141">
        <v>0</v>
      </c>
      <c r="S50" s="141">
        <v>0</v>
      </c>
      <c r="T50" s="141">
        <v>310.17</v>
      </c>
      <c r="U50" s="141">
        <v>71882.143099999987</v>
      </c>
    </row>
    <row r="51" spans="1:21" s="146" customFormat="1" ht="38.25" customHeight="1" x14ac:dyDescent="0.4">
      <c r="A51" s="285" t="s">
        <v>119</v>
      </c>
      <c r="B51" s="285"/>
      <c r="C51" s="141">
        <v>117554.45189999999</v>
      </c>
      <c r="D51" s="141">
        <v>337.64600000000002</v>
      </c>
      <c r="E51" s="141">
        <v>2587.1179999999995</v>
      </c>
      <c r="F51" s="141">
        <v>161.56</v>
      </c>
      <c r="G51" s="141">
        <v>269.07000000000005</v>
      </c>
      <c r="H51" s="141">
        <v>117730.53789999998</v>
      </c>
      <c r="I51" s="141">
        <v>9556.7649999999994</v>
      </c>
      <c r="J51" s="141">
        <v>340.75</v>
      </c>
      <c r="K51" s="141">
        <v>1311.241</v>
      </c>
      <c r="L51" s="141">
        <v>0</v>
      </c>
      <c r="M51" s="141">
        <v>7.51</v>
      </c>
      <c r="N51" s="141">
        <v>9897.5149999999994</v>
      </c>
      <c r="O51" s="141">
        <v>1235.78</v>
      </c>
      <c r="P51" s="141">
        <v>52.16</v>
      </c>
      <c r="Q51" s="141">
        <v>382.6</v>
      </c>
      <c r="R51" s="141">
        <v>0</v>
      </c>
      <c r="S51" s="141">
        <v>36.14</v>
      </c>
      <c r="T51" s="141">
        <v>1287.94</v>
      </c>
      <c r="U51" s="141">
        <v>128915.99289999998</v>
      </c>
    </row>
    <row r="52" spans="1:21" s="111" customFormat="1" ht="24" customHeight="1" x14ac:dyDescent="0.4">
      <c r="A52" s="115"/>
      <c r="B52" s="11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</row>
    <row r="53" spans="1:21" s="115" customFormat="1" ht="24.75" hidden="1" customHeight="1" x14ac:dyDescent="0.4">
      <c r="B53" s="245"/>
      <c r="C53" s="250" t="s">
        <v>54</v>
      </c>
      <c r="D53" s="250"/>
      <c r="E53" s="250"/>
      <c r="F53" s="250"/>
      <c r="G53" s="250"/>
      <c r="H53" s="118"/>
      <c r="I53" s="245"/>
      <c r="J53" s="245">
        <f>D51+J51+P51-F51-L51-R51</f>
        <v>568.99599999999987</v>
      </c>
      <c r="K53" s="245"/>
      <c r="L53" s="245"/>
      <c r="M53" s="245"/>
      <c r="N53" s="245"/>
      <c r="R53" s="245"/>
      <c r="U53" s="245"/>
    </row>
    <row r="54" spans="1:21" s="115" customFormat="1" ht="30" hidden="1" customHeight="1" x14ac:dyDescent="0.35">
      <c r="B54" s="245"/>
      <c r="C54" s="250" t="s">
        <v>55</v>
      </c>
      <c r="D54" s="250"/>
      <c r="E54" s="250"/>
      <c r="F54" s="250"/>
      <c r="G54" s="250"/>
      <c r="H54" s="119"/>
      <c r="I54" s="245"/>
      <c r="J54" s="245">
        <f>E51+K51+Q51-G51-M51-S51</f>
        <v>3968.2389999999996</v>
      </c>
      <c r="K54" s="245"/>
      <c r="L54" s="245"/>
      <c r="M54" s="245"/>
      <c r="N54" s="245"/>
      <c r="R54" s="245"/>
      <c r="T54" s="245"/>
    </row>
    <row r="55" spans="1:21" ht="33" hidden="1" customHeight="1" x14ac:dyDescent="0.5">
      <c r="C55" s="250" t="s">
        <v>56</v>
      </c>
      <c r="D55" s="250"/>
      <c r="E55" s="250"/>
      <c r="F55" s="250"/>
      <c r="G55" s="250"/>
      <c r="H55" s="119"/>
      <c r="I55" s="121"/>
      <c r="J55" s="245">
        <f>H51+N51+T51</f>
        <v>128915.99289999998</v>
      </c>
      <c r="K55" s="119"/>
      <c r="L55" s="119"/>
      <c r="M55" s="142" t="e">
        <f>#REF!+'dec-2021'!J54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45"/>
      <c r="E56" s="245"/>
      <c r="F56" s="245"/>
      <c r="G56" s="245"/>
      <c r="H56" s="119"/>
      <c r="I56" s="121"/>
      <c r="J56" s="24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45"/>
      <c r="E57" s="245"/>
      <c r="F57" s="245"/>
      <c r="G57" s="245"/>
      <c r="H57" s="119"/>
      <c r="I57" s="121"/>
      <c r="J57" s="245"/>
      <c r="K57" s="119"/>
      <c r="L57" s="119"/>
      <c r="M57" s="142" t="e">
        <f>#REF!+'dec-2021'!J54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9" t="s">
        <v>57</v>
      </c>
      <c r="C58" s="259"/>
      <c r="D58" s="259"/>
      <c r="E58" s="259"/>
      <c r="F58" s="259"/>
      <c r="G58" s="153"/>
      <c r="H58" s="154"/>
      <c r="I58" s="155"/>
      <c r="J58" s="260"/>
      <c r="K58" s="258"/>
      <c r="L58" s="258"/>
      <c r="M58" s="169" t="e">
        <f>#REF!+'dec-2021'!J54</f>
        <v>#REF!</v>
      </c>
      <c r="N58" s="154"/>
      <c r="O58" s="154"/>
      <c r="P58" s="248"/>
      <c r="Q58" s="259" t="s">
        <v>58</v>
      </c>
      <c r="R58" s="259"/>
      <c r="S58" s="259"/>
      <c r="T58" s="259"/>
      <c r="U58" s="259"/>
    </row>
    <row r="59" spans="1:21" s="152" customFormat="1" ht="37.5" hidden="1" customHeight="1" x14ac:dyDescent="0.45">
      <c r="B59" s="259" t="s">
        <v>59</v>
      </c>
      <c r="C59" s="259"/>
      <c r="D59" s="259"/>
      <c r="E59" s="259"/>
      <c r="F59" s="259"/>
      <c r="G59" s="154"/>
      <c r="H59" s="153"/>
      <c r="I59" s="156"/>
      <c r="J59" s="157"/>
      <c r="K59" s="247"/>
      <c r="L59" s="157"/>
      <c r="M59" s="154"/>
      <c r="N59" s="153"/>
      <c r="O59" s="154"/>
      <c r="P59" s="248"/>
      <c r="Q59" s="259" t="s">
        <v>59</v>
      </c>
      <c r="R59" s="259"/>
      <c r="S59" s="259"/>
      <c r="T59" s="259"/>
      <c r="U59" s="259"/>
    </row>
    <row r="60" spans="1:21" s="152" customFormat="1" ht="37.5" hidden="1" customHeight="1" x14ac:dyDescent="0.45">
      <c r="I60" s="158"/>
      <c r="J60" s="258" t="s">
        <v>61</v>
      </c>
      <c r="K60" s="258"/>
      <c r="L60" s="25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#REF!+'dec-2021'!J54</f>
        <v>#REF!</v>
      </c>
      <c r="I61" s="158"/>
      <c r="J61" s="258" t="s">
        <v>62</v>
      </c>
      <c r="K61" s="258"/>
      <c r="L61" s="25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3:10" hidden="1" x14ac:dyDescent="0.35">
      <c r="H65" s="125">
        <f>'[2]nov 17'!J53+'[2]dec 17'!J51</f>
        <v>98988.2883</v>
      </c>
      <c r="I65" s="131"/>
      <c r="J65" s="130"/>
    </row>
    <row r="66" spans="3:10" x14ac:dyDescent="0.35">
      <c r="C66" s="119"/>
      <c r="H66" s="130"/>
      <c r="I66" s="131"/>
      <c r="J66" s="130"/>
    </row>
    <row r="67" spans="3:10" ht="18" customHeight="1" x14ac:dyDescent="0.35">
      <c r="H67" s="130"/>
      <c r="I67" s="131"/>
      <c r="J67" s="130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</mergeCells>
  <pageMargins left="0.7" right="0.7" top="0.75" bottom="0.75" header="0.3" footer="0.3"/>
  <pageSetup paperSize="9" scale="1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11" sqref="H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76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61" t="s">
        <v>82</v>
      </c>
      <c r="B11" s="262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61" t="s">
        <v>86</v>
      </c>
      <c r="B15" s="262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61" t="s">
        <v>89</v>
      </c>
      <c r="B19" s="262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66" t="s">
        <v>94</v>
      </c>
      <c r="B24" s="266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67" t="s">
        <v>95</v>
      </c>
      <c r="B25" s="268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66" t="s">
        <v>98</v>
      </c>
      <c r="B28" s="266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66" t="s">
        <v>99</v>
      </c>
      <c r="B33" s="266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66" t="s">
        <v>107</v>
      </c>
      <c r="B38" s="266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69" t="s">
        <v>108</v>
      </c>
      <c r="B39" s="269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66" t="s">
        <v>109</v>
      </c>
      <c r="B44" s="266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66" t="s">
        <v>117</v>
      </c>
      <c r="B49" s="266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69" t="s">
        <v>118</v>
      </c>
      <c r="B50" s="269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65" t="s">
        <v>119</v>
      </c>
      <c r="B51" s="265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250" t="s">
        <v>54</v>
      </c>
      <c r="D54" s="250"/>
      <c r="E54" s="250"/>
      <c r="F54" s="250"/>
      <c r="G54" s="250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250" t="s">
        <v>55</v>
      </c>
      <c r="D55" s="250"/>
      <c r="E55" s="250"/>
      <c r="F55" s="250"/>
      <c r="G55" s="250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#REF!+'March-2021'!J54</f>
        <v>#REF!</v>
      </c>
      <c r="N59" s="154"/>
      <c r="O59" s="154"/>
      <c r="P59" s="178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58" t="s">
        <v>62</v>
      </c>
      <c r="K62" s="258"/>
      <c r="L62" s="258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80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280" t="s">
        <v>82</v>
      </c>
      <c r="B11" s="281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280" t="s">
        <v>86</v>
      </c>
      <c r="B15" s="281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280" t="s">
        <v>89</v>
      </c>
      <c r="B19" s="281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282" t="s">
        <v>94</v>
      </c>
      <c r="B24" s="282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283" t="s">
        <v>95</v>
      </c>
      <c r="B25" s="284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282" t="s">
        <v>98</v>
      </c>
      <c r="B28" s="282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282" t="s">
        <v>99</v>
      </c>
      <c r="B33" s="282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282" t="s">
        <v>107</v>
      </c>
      <c r="B38" s="282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282" t="s">
        <v>108</v>
      </c>
      <c r="B39" s="282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282" t="s">
        <v>109</v>
      </c>
      <c r="B44" s="282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282" t="s">
        <v>117</v>
      </c>
      <c r="B49" s="282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282" t="s">
        <v>118</v>
      </c>
      <c r="B50" s="282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282" t="s">
        <v>119</v>
      </c>
      <c r="B51" s="282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250" t="s">
        <v>54</v>
      </c>
      <c r="D54" s="250"/>
      <c r="E54" s="250"/>
      <c r="F54" s="250"/>
      <c r="G54" s="250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250" t="s">
        <v>55</v>
      </c>
      <c r="D55" s="250"/>
      <c r="E55" s="250"/>
      <c r="F55" s="250"/>
      <c r="G55" s="250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#REF!+'April-2021'!J54</f>
        <v>#REF!</v>
      </c>
      <c r="N59" s="154"/>
      <c r="O59" s="154"/>
      <c r="P59" s="182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58" t="s">
        <v>62</v>
      </c>
      <c r="K62" s="258"/>
      <c r="L62" s="258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84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280" t="s">
        <v>82</v>
      </c>
      <c r="B11" s="281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280" t="s">
        <v>86</v>
      </c>
      <c r="B15" s="281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280" t="s">
        <v>89</v>
      </c>
      <c r="B19" s="281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282" t="s">
        <v>94</v>
      </c>
      <c r="B24" s="282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283" t="s">
        <v>95</v>
      </c>
      <c r="B25" s="284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282" t="s">
        <v>98</v>
      </c>
      <c r="B28" s="282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282" t="s">
        <v>99</v>
      </c>
      <c r="B33" s="282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282" t="s">
        <v>107</v>
      </c>
      <c r="B38" s="282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282" t="s">
        <v>108</v>
      </c>
      <c r="B39" s="282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282" t="s">
        <v>109</v>
      </c>
      <c r="B44" s="282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282" t="s">
        <v>117</v>
      </c>
      <c r="B49" s="282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282" t="s">
        <v>118</v>
      </c>
      <c r="B50" s="282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282" t="s">
        <v>119</v>
      </c>
      <c r="B51" s="282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250" t="s">
        <v>54</v>
      </c>
      <c r="D54" s="250"/>
      <c r="E54" s="250"/>
      <c r="F54" s="250"/>
      <c r="G54" s="250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250" t="s">
        <v>55</v>
      </c>
      <c r="D55" s="250"/>
      <c r="E55" s="250"/>
      <c r="F55" s="250"/>
      <c r="G55" s="250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#REF!+'May-2021'!J54</f>
        <v>#REF!</v>
      </c>
      <c r="N59" s="154"/>
      <c r="O59" s="154"/>
      <c r="P59" s="186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58" t="s">
        <v>62</v>
      </c>
      <c r="K62" s="258"/>
      <c r="L62" s="258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89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280" t="s">
        <v>82</v>
      </c>
      <c r="B11" s="281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280" t="s">
        <v>86</v>
      </c>
      <c r="B15" s="281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280" t="s">
        <v>89</v>
      </c>
      <c r="B19" s="281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282" t="s">
        <v>94</v>
      </c>
      <c r="B24" s="282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283" t="s">
        <v>95</v>
      </c>
      <c r="B25" s="284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282" t="s">
        <v>98</v>
      </c>
      <c r="B28" s="282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282" t="s">
        <v>99</v>
      </c>
      <c r="B33" s="282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282" t="s">
        <v>107</v>
      </c>
      <c r="B38" s="282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282" t="s">
        <v>108</v>
      </c>
      <c r="B39" s="282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282" t="s">
        <v>109</v>
      </c>
      <c r="B44" s="282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282" t="s">
        <v>117</v>
      </c>
      <c r="B49" s="282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282" t="s">
        <v>118</v>
      </c>
      <c r="B50" s="282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282" t="s">
        <v>119</v>
      </c>
      <c r="B51" s="282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250" t="s">
        <v>54</v>
      </c>
      <c r="D54" s="250"/>
      <c r="E54" s="250"/>
      <c r="F54" s="250"/>
      <c r="G54" s="250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250" t="s">
        <v>55</v>
      </c>
      <c r="D55" s="250"/>
      <c r="E55" s="250"/>
      <c r="F55" s="250"/>
      <c r="G55" s="250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#REF!+'June-2021'!J54</f>
        <v>#REF!</v>
      </c>
      <c r="N59" s="154"/>
      <c r="O59" s="154"/>
      <c r="P59" s="191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58" t="s">
        <v>62</v>
      </c>
      <c r="K62" s="258"/>
      <c r="L62" s="258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93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559.25799999999981</v>
      </c>
      <c r="J7" s="139">
        <v>27.78</v>
      </c>
      <c r="K7" s="139">
        <v>35.983000000000004</v>
      </c>
      <c r="L7" s="139">
        <v>0</v>
      </c>
      <c r="M7" s="139">
        <v>0</v>
      </c>
      <c r="N7" s="139">
        <v>587.03799999999978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1108.0699999999995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82.698000000000022</v>
      </c>
      <c r="J8" s="139">
        <v>2.806</v>
      </c>
      <c r="K8" s="139">
        <v>6.8339999999999996</v>
      </c>
      <c r="L8" s="139">
        <v>0</v>
      </c>
      <c r="M8" s="139">
        <v>0</v>
      </c>
      <c r="N8" s="139">
        <v>85.504000000000019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91.049000000000021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539.10800000000006</v>
      </c>
      <c r="J9" s="139">
        <v>1.31</v>
      </c>
      <c r="K9" s="139">
        <v>4.68</v>
      </c>
      <c r="L9" s="139">
        <v>0</v>
      </c>
      <c r="M9" s="139">
        <v>0</v>
      </c>
      <c r="N9" s="139">
        <v>540.41800000000001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893.98800000000006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482.66499999999996</v>
      </c>
      <c r="J10" s="139">
        <v>0.05</v>
      </c>
      <c r="K10" s="139">
        <v>2.3199999999999998</v>
      </c>
      <c r="L10" s="139">
        <v>0</v>
      </c>
      <c r="M10" s="139">
        <v>0</v>
      </c>
      <c r="N10" s="139">
        <v>482.71499999999997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490.875</v>
      </c>
    </row>
    <row r="11" spans="1:21" s="111" customFormat="1" ht="38.25" customHeight="1" x14ac:dyDescent="0.4">
      <c r="A11" s="280" t="s">
        <v>82</v>
      </c>
      <c r="B11" s="281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1663.7289999999998</v>
      </c>
      <c r="J11" s="141">
        <v>31.946000000000002</v>
      </c>
      <c r="K11" s="141">
        <v>49.817000000000007</v>
      </c>
      <c r="L11" s="141">
        <v>0</v>
      </c>
      <c r="M11" s="141">
        <v>0</v>
      </c>
      <c r="N11" s="141">
        <v>1695.6749999999997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2583.9819999999995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784.13499999999988</v>
      </c>
      <c r="J12" s="139">
        <v>0.92</v>
      </c>
      <c r="K12" s="139">
        <v>63.015000000000001</v>
      </c>
      <c r="L12" s="139">
        <v>0</v>
      </c>
      <c r="M12" s="139">
        <v>0</v>
      </c>
      <c r="N12" s="139">
        <v>785.05499999999984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1362.6849999999995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521.78200000000027</v>
      </c>
      <c r="J13" s="139">
        <v>0.8</v>
      </c>
      <c r="K13" s="139">
        <v>1.6819999999999999</v>
      </c>
      <c r="L13" s="139">
        <v>0</v>
      </c>
      <c r="M13" s="139">
        <v>0</v>
      </c>
      <c r="N13" s="139">
        <v>522.58200000000022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859.69200000000035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854.56800000000021</v>
      </c>
      <c r="J14" s="139">
        <v>3.5</v>
      </c>
      <c r="K14" s="139">
        <v>29.667999999999999</v>
      </c>
      <c r="L14" s="139">
        <v>0</v>
      </c>
      <c r="M14" s="139">
        <v>0</v>
      </c>
      <c r="N14" s="139">
        <v>858.06800000000021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2193.7279999999996</v>
      </c>
    </row>
    <row r="15" spans="1:21" s="111" customFormat="1" ht="38.25" customHeight="1" x14ac:dyDescent="0.4">
      <c r="A15" s="280" t="s">
        <v>86</v>
      </c>
      <c r="B15" s="281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2160.4850000000006</v>
      </c>
      <c r="J15" s="141">
        <v>5.2200000000000006</v>
      </c>
      <c r="K15" s="141">
        <v>94.365000000000009</v>
      </c>
      <c r="L15" s="141">
        <v>0</v>
      </c>
      <c r="M15" s="141">
        <v>0</v>
      </c>
      <c r="N15" s="141">
        <v>2165.7050000000004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4416.1049999999996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1025.2340000000004</v>
      </c>
      <c r="D16" s="139">
        <v>0.17</v>
      </c>
      <c r="E16" s="139">
        <v>0.61</v>
      </c>
      <c r="F16" s="139">
        <v>37.229999999999997</v>
      </c>
      <c r="G16" s="139">
        <v>37.229999999999997</v>
      </c>
      <c r="H16" s="139">
        <v>988.17400000000043</v>
      </c>
      <c r="I16" s="139">
        <v>111.76599999999998</v>
      </c>
      <c r="J16" s="139">
        <v>37.26</v>
      </c>
      <c r="K16" s="139">
        <v>38.254999999999995</v>
      </c>
      <c r="L16" s="139">
        <v>0</v>
      </c>
      <c r="M16" s="139">
        <v>0</v>
      </c>
      <c r="N16" s="139">
        <v>149.02599999999998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1383.1020000000005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0</v>
      </c>
      <c r="E17" s="139">
        <v>0</v>
      </c>
      <c r="F17" s="174">
        <v>0</v>
      </c>
      <c r="G17" s="139">
        <v>39.729999999999997</v>
      </c>
      <c r="H17" s="139">
        <v>144.09599999999995</v>
      </c>
      <c r="I17" s="139">
        <v>363.66000000000014</v>
      </c>
      <c r="J17" s="174">
        <v>2.0499999999999998</v>
      </c>
      <c r="K17" s="139">
        <v>24.970000000000002</v>
      </c>
      <c r="L17" s="174">
        <v>0</v>
      </c>
      <c r="M17" s="139">
        <v>0</v>
      </c>
      <c r="N17" s="139">
        <v>365.71000000000015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572.54600000000005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210.70600000000007</v>
      </c>
      <c r="D18" s="139">
        <v>0.06</v>
      </c>
      <c r="E18" s="139">
        <v>0.21</v>
      </c>
      <c r="F18" s="139">
        <v>0</v>
      </c>
      <c r="G18" s="139">
        <v>0</v>
      </c>
      <c r="H18" s="139">
        <v>210.76600000000008</v>
      </c>
      <c r="I18" s="139">
        <v>347.75699999999995</v>
      </c>
      <c r="J18" s="139">
        <v>0.37</v>
      </c>
      <c r="K18" s="139">
        <v>1.92</v>
      </c>
      <c r="L18" s="139">
        <v>0</v>
      </c>
      <c r="M18" s="139">
        <v>0</v>
      </c>
      <c r="N18" s="139">
        <v>348.12699999999995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567.26800000000003</v>
      </c>
    </row>
    <row r="19" spans="1:21" s="111" customFormat="1" ht="38.25" customHeight="1" x14ac:dyDescent="0.4">
      <c r="A19" s="280" t="s">
        <v>89</v>
      </c>
      <c r="B19" s="281"/>
      <c r="C19" s="141">
        <v>1380.0360000000005</v>
      </c>
      <c r="D19" s="141">
        <v>0.23</v>
      </c>
      <c r="E19" s="141">
        <v>0.82</v>
      </c>
      <c r="F19" s="141">
        <v>37.229999999999997</v>
      </c>
      <c r="G19" s="141">
        <v>76.959999999999994</v>
      </c>
      <c r="H19" s="141">
        <v>1343.0360000000005</v>
      </c>
      <c r="I19" s="141">
        <v>823.18299999999999</v>
      </c>
      <c r="J19" s="141">
        <v>39.679999999999993</v>
      </c>
      <c r="K19" s="141">
        <v>65.144999999999996</v>
      </c>
      <c r="L19" s="141">
        <v>0</v>
      </c>
      <c r="M19" s="141">
        <v>0</v>
      </c>
      <c r="N19" s="141">
        <v>862.86300000000006</v>
      </c>
      <c r="O19" s="141">
        <v>317.017</v>
      </c>
      <c r="P19" s="141">
        <v>0</v>
      </c>
      <c r="Q19" s="141">
        <v>0.03</v>
      </c>
      <c r="R19" s="141">
        <v>0</v>
      </c>
      <c r="S19" s="141">
        <v>1.665</v>
      </c>
      <c r="T19" s="141">
        <v>317.017</v>
      </c>
      <c r="U19" s="141">
        <v>2522.9160000000006</v>
      </c>
    </row>
    <row r="20" spans="1:21" ht="38.25" customHeight="1" x14ac:dyDescent="0.35">
      <c r="A20" s="171">
        <v>8</v>
      </c>
      <c r="B20" s="172" t="s">
        <v>91</v>
      </c>
      <c r="C20" s="139">
        <v>641.3599999999999</v>
      </c>
      <c r="D20" s="139">
        <v>0.66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391.61000000000007</v>
      </c>
      <c r="J20" s="139">
        <v>0.99</v>
      </c>
      <c r="K20" s="139">
        <v>2.59</v>
      </c>
      <c r="L20" s="139">
        <v>0</v>
      </c>
      <c r="M20" s="139">
        <v>0</v>
      </c>
      <c r="N20" s="139">
        <v>392.60000000000008</v>
      </c>
      <c r="O20" s="139">
        <v>40.220000000000006</v>
      </c>
      <c r="P20" s="139">
        <v>0.15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1074.9899999999998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413.35300000000001</v>
      </c>
      <c r="J21" s="139">
        <v>0.53</v>
      </c>
      <c r="K21" s="139">
        <v>25.380000000000003</v>
      </c>
      <c r="L21" s="139">
        <v>0</v>
      </c>
      <c r="M21" s="139">
        <v>0</v>
      </c>
      <c r="N21" s="139">
        <v>413.88299999999998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444.00299999999999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438.96500000000003</v>
      </c>
      <c r="J22" s="139">
        <v>0.81499999999999995</v>
      </c>
      <c r="K22" s="139">
        <v>105.825</v>
      </c>
      <c r="L22" s="139">
        <v>0</v>
      </c>
      <c r="M22" s="139">
        <v>19.510000000000002</v>
      </c>
      <c r="N22" s="139">
        <v>439.78000000000003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557.48000000000013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428.47499999999985</v>
      </c>
      <c r="D23" s="139">
        <v>1.01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530.28499999999985</v>
      </c>
    </row>
    <row r="24" spans="1:21" s="111" customFormat="1" ht="38.25" customHeight="1" x14ac:dyDescent="0.4">
      <c r="A24" s="282" t="s">
        <v>94</v>
      </c>
      <c r="B24" s="282"/>
      <c r="C24" s="141">
        <v>1197.4949999999997</v>
      </c>
      <c r="D24" s="141">
        <v>1.67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1325.4880000000001</v>
      </c>
      <c r="J24" s="141">
        <v>2.335</v>
      </c>
      <c r="K24" s="141">
        <v>138.55500000000001</v>
      </c>
      <c r="L24" s="141">
        <v>0</v>
      </c>
      <c r="M24" s="141">
        <v>19.510000000000002</v>
      </c>
      <c r="N24" s="141">
        <v>1327.8230000000001</v>
      </c>
      <c r="O24" s="141">
        <v>79.62</v>
      </c>
      <c r="P24" s="141">
        <v>0.15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2606.7579999999998</v>
      </c>
    </row>
    <row r="25" spans="1:21" s="145" customFormat="1" ht="38.25" customHeight="1" x14ac:dyDescent="0.4">
      <c r="A25" s="283" t="s">
        <v>95</v>
      </c>
      <c r="B25" s="284"/>
      <c r="C25" s="141">
        <v>5478.3979999999983</v>
      </c>
      <c r="D25" s="141">
        <v>1.9</v>
      </c>
      <c r="E25" s="141">
        <v>11.38</v>
      </c>
      <c r="F25" s="141">
        <v>37.229999999999997</v>
      </c>
      <c r="G25" s="141">
        <v>181.82799999999997</v>
      </c>
      <c r="H25" s="141">
        <v>5443.0679999999984</v>
      </c>
      <c r="I25" s="141">
        <v>5972.8850000000002</v>
      </c>
      <c r="J25" s="141">
        <v>79.180999999999997</v>
      </c>
      <c r="K25" s="141">
        <v>347.88200000000001</v>
      </c>
      <c r="L25" s="141">
        <v>0</v>
      </c>
      <c r="M25" s="141">
        <v>19.510000000000002</v>
      </c>
      <c r="N25" s="141">
        <v>6052.0660000000007</v>
      </c>
      <c r="O25" s="141">
        <v>634.47699999999998</v>
      </c>
      <c r="P25" s="141">
        <v>0.15</v>
      </c>
      <c r="Q25" s="141">
        <v>2.06</v>
      </c>
      <c r="R25" s="141">
        <v>0</v>
      </c>
      <c r="S25" s="141">
        <v>19.554999999999996</v>
      </c>
      <c r="T25" s="141">
        <v>634.62699999999995</v>
      </c>
      <c r="U25" s="141">
        <v>12129.761</v>
      </c>
    </row>
    <row r="26" spans="1:21" ht="38.25" customHeight="1" x14ac:dyDescent="0.35">
      <c r="A26" s="171">
        <v>15</v>
      </c>
      <c r="B26" s="172" t="s">
        <v>96</v>
      </c>
      <c r="C26" s="139">
        <v>7437.7869999999994</v>
      </c>
      <c r="D26" s="139">
        <v>9.25</v>
      </c>
      <c r="E26" s="139">
        <v>46.39</v>
      </c>
      <c r="F26" s="139">
        <v>0</v>
      </c>
      <c r="G26" s="139">
        <v>0</v>
      </c>
      <c r="H26" s="139">
        <v>7447.0369999999994</v>
      </c>
      <c r="I26" s="139">
        <v>59.050000000000004</v>
      </c>
      <c r="J26" s="139">
        <v>7.0000000000000007E-2</v>
      </c>
      <c r="K26" s="139">
        <v>7.0000000000000007E-2</v>
      </c>
      <c r="L26" s="139">
        <v>0</v>
      </c>
      <c r="M26" s="139">
        <v>0</v>
      </c>
      <c r="N26" s="139">
        <v>59.120000000000005</v>
      </c>
      <c r="O26" s="139">
        <v>2.33</v>
      </c>
      <c r="P26" s="139">
        <v>1.31</v>
      </c>
      <c r="Q26" s="139">
        <v>2.62</v>
      </c>
      <c r="R26" s="139">
        <v>0</v>
      </c>
      <c r="S26" s="139">
        <v>0</v>
      </c>
      <c r="T26" s="139">
        <v>3.64</v>
      </c>
      <c r="U26" s="139">
        <v>7509.7969999999996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5490.545000000001</v>
      </c>
      <c r="D27" s="139">
        <v>6.42</v>
      </c>
      <c r="E27" s="139">
        <v>28.465000000000003</v>
      </c>
      <c r="F27" s="139">
        <v>0</v>
      </c>
      <c r="G27" s="139">
        <v>0</v>
      </c>
      <c r="H27" s="139">
        <v>5496.9650000000011</v>
      </c>
      <c r="I27" s="139">
        <v>559.95800000000008</v>
      </c>
      <c r="J27" s="139">
        <v>0.93</v>
      </c>
      <c r="K27" s="139">
        <v>4.8899999999999997</v>
      </c>
      <c r="L27" s="139">
        <v>0</v>
      </c>
      <c r="M27" s="139">
        <v>0</v>
      </c>
      <c r="N27" s="139">
        <v>560.88800000000003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6074.773000000001</v>
      </c>
    </row>
    <row r="28" spans="1:21" s="111" customFormat="1" ht="38.25" customHeight="1" x14ac:dyDescent="0.4">
      <c r="A28" s="282" t="s">
        <v>98</v>
      </c>
      <c r="B28" s="282"/>
      <c r="C28" s="141">
        <v>12928.332</v>
      </c>
      <c r="D28" s="141">
        <v>15.67</v>
      </c>
      <c r="E28" s="141">
        <v>74.855000000000004</v>
      </c>
      <c r="F28" s="141">
        <v>0</v>
      </c>
      <c r="G28" s="141">
        <v>0</v>
      </c>
      <c r="H28" s="141">
        <v>12944.002</v>
      </c>
      <c r="I28" s="141">
        <v>619.00800000000004</v>
      </c>
      <c r="J28" s="141">
        <v>1</v>
      </c>
      <c r="K28" s="141">
        <v>4.96</v>
      </c>
      <c r="L28" s="141">
        <v>0</v>
      </c>
      <c r="M28" s="141">
        <v>0</v>
      </c>
      <c r="N28" s="141">
        <v>620.00800000000004</v>
      </c>
      <c r="O28" s="141">
        <v>19.25</v>
      </c>
      <c r="P28" s="141">
        <v>1.31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13584.57</v>
      </c>
    </row>
    <row r="29" spans="1:21" ht="38.25" customHeight="1" x14ac:dyDescent="0.35">
      <c r="A29" s="171">
        <v>17</v>
      </c>
      <c r="B29" s="172" t="s">
        <v>99</v>
      </c>
      <c r="C29" s="139">
        <v>4395.4880000000003</v>
      </c>
      <c r="D29" s="139">
        <v>0.98</v>
      </c>
      <c r="E29" s="139">
        <v>13.391000000000002</v>
      </c>
      <c r="F29" s="139">
        <v>0</v>
      </c>
      <c r="G29" s="139">
        <v>0</v>
      </c>
      <c r="H29" s="139">
        <v>4396.4679999999998</v>
      </c>
      <c r="I29" s="139">
        <v>96.66</v>
      </c>
      <c r="J29" s="139">
        <v>23.95</v>
      </c>
      <c r="K29" s="139">
        <v>23.95</v>
      </c>
      <c r="L29" s="139">
        <v>0</v>
      </c>
      <c r="M29" s="139">
        <v>0</v>
      </c>
      <c r="N29" s="139">
        <v>120.61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4574.7979999999998</v>
      </c>
    </row>
    <row r="30" spans="1:21" ht="38.25" customHeight="1" x14ac:dyDescent="0.35">
      <c r="A30" s="171">
        <v>18</v>
      </c>
      <c r="B30" s="172" t="s">
        <v>100</v>
      </c>
      <c r="C30" s="139">
        <v>408.02099999999996</v>
      </c>
      <c r="D30" s="139">
        <v>20.9</v>
      </c>
      <c r="E30" s="139">
        <v>26.009</v>
      </c>
      <c r="F30" s="139">
        <v>0</v>
      </c>
      <c r="G30" s="139">
        <v>0</v>
      </c>
      <c r="H30" s="139">
        <v>428.92099999999994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450.46799999999996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4229.9110000000001</v>
      </c>
      <c r="D31" s="139">
        <v>4.8099999999999996</v>
      </c>
      <c r="E31" s="139">
        <v>11.17</v>
      </c>
      <c r="F31" s="139">
        <v>0</v>
      </c>
      <c r="G31" s="139">
        <v>0</v>
      </c>
      <c r="H31" s="139">
        <v>4234.7210000000005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4493.661000000001</v>
      </c>
    </row>
    <row r="32" spans="1:21" ht="38.25" customHeight="1" x14ac:dyDescent="0.35">
      <c r="A32" s="171">
        <v>20</v>
      </c>
      <c r="B32" s="172" t="s">
        <v>102</v>
      </c>
      <c r="C32" s="139">
        <v>2584.0057999999999</v>
      </c>
      <c r="D32" s="139">
        <v>0.86</v>
      </c>
      <c r="E32" s="139">
        <v>7.5500000000000007</v>
      </c>
      <c r="F32" s="139">
        <v>0</v>
      </c>
      <c r="G32" s="139">
        <v>0</v>
      </c>
      <c r="H32" s="139">
        <v>2584.8658</v>
      </c>
      <c r="I32" s="139">
        <v>185.44600000000005</v>
      </c>
      <c r="J32" s="139">
        <v>0.78</v>
      </c>
      <c r="K32" s="139">
        <v>4.165</v>
      </c>
      <c r="L32" s="139">
        <v>0</v>
      </c>
      <c r="M32" s="139">
        <v>0</v>
      </c>
      <c r="N32" s="139">
        <v>186.22600000000006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2791.8838000000001</v>
      </c>
    </row>
    <row r="33" spans="1:21" s="111" customFormat="1" ht="38.25" customHeight="1" x14ac:dyDescent="0.4">
      <c r="A33" s="282" t="s">
        <v>99</v>
      </c>
      <c r="B33" s="282"/>
      <c r="C33" s="141">
        <v>11617.425800000001</v>
      </c>
      <c r="D33" s="141">
        <v>27.549999999999997</v>
      </c>
      <c r="E33" s="141">
        <v>58.120000000000005</v>
      </c>
      <c r="F33" s="141">
        <v>0</v>
      </c>
      <c r="G33" s="141">
        <v>0</v>
      </c>
      <c r="H33" s="141">
        <v>11644.9758</v>
      </c>
      <c r="I33" s="141">
        <v>404.1930000000001</v>
      </c>
      <c r="J33" s="141">
        <v>24.73</v>
      </c>
      <c r="K33" s="141">
        <v>28.395</v>
      </c>
      <c r="L33" s="141">
        <v>0</v>
      </c>
      <c r="M33" s="141">
        <v>0</v>
      </c>
      <c r="N33" s="141">
        <v>428.92300000000006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12310.810799999999</v>
      </c>
    </row>
    <row r="34" spans="1:21" ht="38.25" customHeight="1" x14ac:dyDescent="0.35">
      <c r="A34" s="171">
        <v>21</v>
      </c>
      <c r="B34" s="172" t="s">
        <v>103</v>
      </c>
      <c r="C34" s="139">
        <v>4374.3300000000008</v>
      </c>
      <c r="D34" s="139">
        <v>2.4</v>
      </c>
      <c r="E34" s="139">
        <v>4.4399999999999995</v>
      </c>
      <c r="F34" s="139">
        <v>0</v>
      </c>
      <c r="G34" s="139">
        <v>0</v>
      </c>
      <c r="H34" s="139">
        <v>4376.7300000000005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4386.13</v>
      </c>
    </row>
    <row r="35" spans="1:21" ht="38.25" customHeight="1" x14ac:dyDescent="0.35">
      <c r="A35" s="171">
        <v>22</v>
      </c>
      <c r="B35" s="172" t="s">
        <v>104</v>
      </c>
      <c r="C35" s="139">
        <v>5911.2699999999986</v>
      </c>
      <c r="D35" s="139">
        <v>32.72</v>
      </c>
      <c r="E35" s="139">
        <v>57.37</v>
      </c>
      <c r="F35" s="139">
        <v>0</v>
      </c>
      <c r="G35" s="139">
        <v>0</v>
      </c>
      <c r="H35" s="139">
        <v>5943.9899999999989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5948.0199999999986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4719.6699999999983</v>
      </c>
      <c r="D37" s="139">
        <v>10.84</v>
      </c>
      <c r="E37" s="139">
        <v>29.069999999999997</v>
      </c>
      <c r="F37" s="139">
        <v>0</v>
      </c>
      <c r="G37" s="139">
        <v>0</v>
      </c>
      <c r="H37" s="139">
        <v>4730.5099999999984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4738.4699999999984</v>
      </c>
    </row>
    <row r="38" spans="1:21" s="111" customFormat="1" ht="38.25" customHeight="1" x14ac:dyDescent="0.4">
      <c r="A38" s="282" t="s">
        <v>107</v>
      </c>
      <c r="B38" s="282"/>
      <c r="C38" s="141">
        <v>17967.289999999997</v>
      </c>
      <c r="D38" s="141">
        <v>45.959999999999994</v>
      </c>
      <c r="E38" s="141">
        <v>117.72999999999999</v>
      </c>
      <c r="F38" s="141">
        <v>0</v>
      </c>
      <c r="G38" s="141">
        <v>0</v>
      </c>
      <c r="H38" s="141">
        <v>18013.249999999996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18192.489999999994</v>
      </c>
    </row>
    <row r="39" spans="1:21" s="145" customFormat="1" ht="38.25" customHeight="1" x14ac:dyDescent="0.4">
      <c r="A39" s="282" t="s">
        <v>108</v>
      </c>
      <c r="B39" s="282"/>
      <c r="C39" s="141">
        <v>42513.0478</v>
      </c>
      <c r="D39" s="141">
        <v>89.179999999999993</v>
      </c>
      <c r="E39" s="141">
        <v>250.70499999999998</v>
      </c>
      <c r="F39" s="141">
        <v>0</v>
      </c>
      <c r="G39" s="141">
        <v>0</v>
      </c>
      <c r="H39" s="141">
        <v>42602.227799999993</v>
      </c>
      <c r="I39" s="141">
        <v>1199.1710000000003</v>
      </c>
      <c r="J39" s="141">
        <v>25.73</v>
      </c>
      <c r="K39" s="141">
        <v>33.354999999999997</v>
      </c>
      <c r="L39" s="141">
        <v>0</v>
      </c>
      <c r="M39" s="141">
        <v>0</v>
      </c>
      <c r="N39" s="141">
        <v>1224.9010000000001</v>
      </c>
      <c r="O39" s="141">
        <v>259.43200000000002</v>
      </c>
      <c r="P39" s="141">
        <v>1.31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44087.87079999999</v>
      </c>
    </row>
    <row r="40" spans="1:21" ht="38.25" customHeight="1" x14ac:dyDescent="0.35">
      <c r="A40" s="171">
        <v>25</v>
      </c>
      <c r="B40" s="172" t="s">
        <v>109</v>
      </c>
      <c r="C40" s="139">
        <v>11079.933999999997</v>
      </c>
      <c r="D40" s="139">
        <v>35.799999999999997</v>
      </c>
      <c r="E40" s="139">
        <v>120.87400000000001</v>
      </c>
      <c r="F40" s="139">
        <v>0</v>
      </c>
      <c r="G40" s="139">
        <v>0</v>
      </c>
      <c r="H40" s="139">
        <v>11115.733999999997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11115.733999999997</v>
      </c>
    </row>
    <row r="41" spans="1:21" ht="38.25" customHeight="1" x14ac:dyDescent="0.35">
      <c r="A41" s="171">
        <v>26</v>
      </c>
      <c r="B41" s="172" t="s">
        <v>110</v>
      </c>
      <c r="C41" s="139">
        <v>7104.7739999999949</v>
      </c>
      <c r="D41" s="139">
        <v>14.37</v>
      </c>
      <c r="E41" s="139">
        <v>47.457999999999998</v>
      </c>
      <c r="F41" s="139">
        <v>0</v>
      </c>
      <c r="G41" s="139">
        <v>0</v>
      </c>
      <c r="H41" s="139">
        <v>7119.1439999999948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7119.1439999999948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13581.078999999996</v>
      </c>
      <c r="D42" s="139">
        <v>20.149999999999999</v>
      </c>
      <c r="E42" s="139">
        <v>87.113</v>
      </c>
      <c r="F42" s="139">
        <v>0</v>
      </c>
      <c r="G42" s="139">
        <v>0</v>
      </c>
      <c r="H42" s="139">
        <v>13601.228999999996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5.5</v>
      </c>
      <c r="Q42" s="139">
        <v>5.5</v>
      </c>
      <c r="R42" s="139">
        <v>0</v>
      </c>
      <c r="S42" s="139">
        <v>0</v>
      </c>
      <c r="T42" s="139">
        <v>5.5</v>
      </c>
      <c r="U42" s="139">
        <v>13606.728999999996</v>
      </c>
    </row>
    <row r="43" spans="1:21" ht="38.25" customHeight="1" x14ac:dyDescent="0.35">
      <c r="A43" s="171">
        <v>28</v>
      </c>
      <c r="B43" s="172" t="s">
        <v>112</v>
      </c>
      <c r="C43" s="139">
        <v>1004.5800000000003</v>
      </c>
      <c r="D43" s="139">
        <v>7.12</v>
      </c>
      <c r="E43" s="139">
        <v>40.121999999999993</v>
      </c>
      <c r="F43" s="139">
        <v>0</v>
      </c>
      <c r="G43" s="139">
        <v>0</v>
      </c>
      <c r="H43" s="139">
        <v>1011.7000000000003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1011.7000000000003</v>
      </c>
    </row>
    <row r="44" spans="1:21" s="111" customFormat="1" ht="38.25" customHeight="1" x14ac:dyDescent="0.4">
      <c r="A44" s="282" t="s">
        <v>109</v>
      </c>
      <c r="B44" s="282"/>
      <c r="C44" s="141">
        <v>32770.366999999991</v>
      </c>
      <c r="D44" s="141">
        <v>77.44</v>
      </c>
      <c r="E44" s="141">
        <v>295.56700000000001</v>
      </c>
      <c r="F44" s="141">
        <v>0</v>
      </c>
      <c r="G44" s="141">
        <v>0</v>
      </c>
      <c r="H44" s="141">
        <v>32847.806999999986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5.5</v>
      </c>
      <c r="Q44" s="141">
        <v>5.5</v>
      </c>
      <c r="R44" s="141">
        <v>0</v>
      </c>
      <c r="S44" s="141">
        <v>0</v>
      </c>
      <c r="T44" s="141">
        <v>5.5</v>
      </c>
      <c r="U44" s="141">
        <v>32853.306999999986</v>
      </c>
    </row>
    <row r="45" spans="1:21" ht="38.25" customHeight="1" x14ac:dyDescent="0.35">
      <c r="A45" s="171">
        <v>29</v>
      </c>
      <c r="B45" s="172" t="s">
        <v>113</v>
      </c>
      <c r="C45" s="139">
        <v>8067.2021000000004</v>
      </c>
      <c r="D45" s="139">
        <v>8.1300000000000008</v>
      </c>
      <c r="E45" s="139">
        <v>26.89</v>
      </c>
      <c r="F45" s="139">
        <v>0</v>
      </c>
      <c r="G45" s="139">
        <v>0</v>
      </c>
      <c r="H45" s="139">
        <v>8075.3321000000005</v>
      </c>
      <c r="I45" s="139">
        <v>0.8600000000000001</v>
      </c>
      <c r="J45" s="139">
        <v>7.0000000000000007E-2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8090.6921000000011</v>
      </c>
    </row>
    <row r="46" spans="1:21" ht="38.25" customHeight="1" x14ac:dyDescent="0.35">
      <c r="A46" s="171">
        <v>30</v>
      </c>
      <c r="B46" s="172" t="s">
        <v>114</v>
      </c>
      <c r="C46" s="139">
        <v>7716.795000000001</v>
      </c>
      <c r="D46" s="139">
        <v>18.309999999999999</v>
      </c>
      <c r="E46" s="139">
        <v>67.98</v>
      </c>
      <c r="F46" s="139">
        <v>0</v>
      </c>
      <c r="G46" s="139">
        <v>0</v>
      </c>
      <c r="H46" s="139">
        <v>7735.1050000000014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7736.0650000000014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8426.2100000000009</v>
      </c>
      <c r="D47" s="139">
        <v>18.940000000000001</v>
      </c>
      <c r="E47" s="139">
        <v>46.72</v>
      </c>
      <c r="F47" s="139">
        <v>0</v>
      </c>
      <c r="G47" s="139">
        <v>0</v>
      </c>
      <c r="H47" s="139">
        <v>8445.1500000000015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8452.0700000000015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7614.8389999999999</v>
      </c>
      <c r="D48" s="139">
        <v>40.159999999999997</v>
      </c>
      <c r="E48" s="139">
        <v>152.96899999999999</v>
      </c>
      <c r="F48" s="139">
        <v>0</v>
      </c>
      <c r="G48" s="139">
        <v>0</v>
      </c>
      <c r="H48" s="139">
        <v>7654.9989999999998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7655.5039999999999</v>
      </c>
    </row>
    <row r="49" spans="1:21" s="111" customFormat="1" ht="38.25" customHeight="1" x14ac:dyDescent="0.4">
      <c r="A49" s="282" t="s">
        <v>117</v>
      </c>
      <c r="B49" s="282"/>
      <c r="C49" s="141">
        <v>31825.0461</v>
      </c>
      <c r="D49" s="141">
        <v>85.539999999999992</v>
      </c>
      <c r="E49" s="141">
        <v>294.55899999999997</v>
      </c>
      <c r="F49" s="141">
        <v>0</v>
      </c>
      <c r="G49" s="141">
        <v>0</v>
      </c>
      <c r="H49" s="141">
        <v>31910.586100000004</v>
      </c>
      <c r="I49" s="141">
        <v>9.2149999999999999</v>
      </c>
      <c r="J49" s="141">
        <v>7.0000000000000007E-2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31934.331100000003</v>
      </c>
    </row>
    <row r="50" spans="1:21" s="145" customFormat="1" ht="38.25" customHeight="1" x14ac:dyDescent="0.4">
      <c r="A50" s="282" t="s">
        <v>118</v>
      </c>
      <c r="B50" s="282"/>
      <c r="C50" s="141">
        <v>64595.413099999991</v>
      </c>
      <c r="D50" s="141">
        <v>162.97999999999999</v>
      </c>
      <c r="E50" s="141">
        <v>590.12599999999998</v>
      </c>
      <c r="F50" s="141">
        <v>0</v>
      </c>
      <c r="G50" s="141">
        <v>0</v>
      </c>
      <c r="H50" s="141">
        <v>64758.393099999987</v>
      </c>
      <c r="I50" s="141">
        <v>9.2149999999999999</v>
      </c>
      <c r="J50" s="141">
        <v>7.0000000000000007E-2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14.459999999999999</v>
      </c>
      <c r="P50" s="141">
        <v>5.5</v>
      </c>
      <c r="Q50" s="141">
        <v>5.5</v>
      </c>
      <c r="R50" s="141">
        <v>0</v>
      </c>
      <c r="S50" s="141">
        <v>0</v>
      </c>
      <c r="T50" s="141">
        <v>19.96</v>
      </c>
      <c r="U50" s="141">
        <v>64787.638099999989</v>
      </c>
    </row>
    <row r="51" spans="1:21" s="146" customFormat="1" ht="38.25" customHeight="1" x14ac:dyDescent="0.4">
      <c r="A51" s="282" t="s">
        <v>119</v>
      </c>
      <c r="B51" s="282"/>
      <c r="C51" s="141">
        <f>C11+C15+C19+C24+C28+C33+C38+C44+C49</f>
        <v>112586.85889999999</v>
      </c>
      <c r="D51" s="141">
        <f t="shared" ref="D51:U51" si="0">D11+D15+D19+D24+D28+D33+D38+D44+D49</f>
        <v>254.05999999999997</v>
      </c>
      <c r="E51" s="141">
        <f t="shared" si="0"/>
        <v>852.21100000000001</v>
      </c>
      <c r="F51" s="141">
        <f t="shared" si="0"/>
        <v>37.229999999999997</v>
      </c>
      <c r="G51" s="141">
        <f t="shared" si="0"/>
        <v>181.82799999999997</v>
      </c>
      <c r="H51" s="141">
        <f t="shared" si="0"/>
        <v>112803.68889999998</v>
      </c>
      <c r="I51" s="141">
        <f t="shared" si="0"/>
        <v>7181.2710000000015</v>
      </c>
      <c r="J51" s="141">
        <f t="shared" si="0"/>
        <v>104.98099999999999</v>
      </c>
      <c r="K51" s="141">
        <f t="shared" si="0"/>
        <v>381.30699999999996</v>
      </c>
      <c r="L51" s="141">
        <f t="shared" si="0"/>
        <v>0</v>
      </c>
      <c r="M51" s="141">
        <f t="shared" si="0"/>
        <v>19.510000000000002</v>
      </c>
      <c r="N51" s="141">
        <f t="shared" si="0"/>
        <v>7286.2520000000004</v>
      </c>
      <c r="O51" s="141">
        <f t="shared" si="0"/>
        <v>908.36900000000003</v>
      </c>
      <c r="P51" s="141">
        <f t="shared" si="0"/>
        <v>6.96</v>
      </c>
      <c r="Q51" s="141">
        <f t="shared" si="0"/>
        <v>10.186999999999999</v>
      </c>
      <c r="R51" s="141">
        <f t="shared" si="0"/>
        <v>0</v>
      </c>
      <c r="S51" s="141">
        <f t="shared" si="0"/>
        <v>19.555</v>
      </c>
      <c r="T51" s="141">
        <f t="shared" si="0"/>
        <v>915.32899999999995</v>
      </c>
      <c r="U51" s="141">
        <f t="shared" si="0"/>
        <v>121005.26989999998</v>
      </c>
    </row>
    <row r="52" spans="1:21" s="111" customFormat="1" ht="24" customHeight="1" x14ac:dyDescent="0.4">
      <c r="A52" s="115"/>
      <c r="B52" s="115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s="111" customFormat="1" ht="19.5" customHeight="1" x14ac:dyDescent="0.4">
      <c r="A53" s="115"/>
      <c r="B53" s="11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</row>
    <row r="54" spans="1:21" s="115" customFormat="1" ht="24.75" hidden="1" customHeight="1" x14ac:dyDescent="0.4">
      <c r="B54" s="194"/>
      <c r="C54" s="250" t="s">
        <v>54</v>
      </c>
      <c r="D54" s="250"/>
      <c r="E54" s="250"/>
      <c r="F54" s="250"/>
      <c r="G54" s="250"/>
      <c r="H54" s="118"/>
      <c r="I54" s="194"/>
      <c r="J54" s="194">
        <f>D51+J51+P51-F51-L51-R51</f>
        <v>328.7709999999999</v>
      </c>
      <c r="K54" s="194"/>
      <c r="L54" s="194"/>
      <c r="M54" s="194"/>
      <c r="N54" s="194"/>
      <c r="R54" s="194"/>
      <c r="U54" s="194"/>
    </row>
    <row r="55" spans="1:21" s="115" customFormat="1" ht="30" hidden="1" customHeight="1" x14ac:dyDescent="0.35">
      <c r="B55" s="194"/>
      <c r="C55" s="250" t="s">
        <v>55</v>
      </c>
      <c r="D55" s="250"/>
      <c r="E55" s="250"/>
      <c r="F55" s="250"/>
      <c r="G55" s="250"/>
      <c r="H55" s="119"/>
      <c r="I55" s="194"/>
      <c r="J55" s="194">
        <f>E51+K51+Q51-G51-M51-S51</f>
        <v>1022.812</v>
      </c>
      <c r="K55" s="194"/>
      <c r="L55" s="194"/>
      <c r="M55" s="194"/>
      <c r="N55" s="194"/>
      <c r="R55" s="194"/>
      <c r="T55" s="194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94">
        <f>H51+N51+T51</f>
        <v>121005.26989999998</v>
      </c>
      <c r="K56" s="119"/>
      <c r="L56" s="119"/>
      <c r="M56" s="142" t="e">
        <f>#REF!+'july-2021'!J54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4"/>
      <c r="E57" s="194"/>
      <c r="F57" s="194"/>
      <c r="G57" s="194"/>
      <c r="H57" s="119"/>
      <c r="I57" s="121"/>
      <c r="J57" s="19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4"/>
      <c r="E58" s="194"/>
      <c r="F58" s="194"/>
      <c r="G58" s="194"/>
      <c r="H58" s="119"/>
      <c r="I58" s="121"/>
      <c r="J58" s="194"/>
      <c r="K58" s="119"/>
      <c r="L58" s="119"/>
      <c r="M58" s="142" t="e">
        <f>#REF!+'july-2021'!J54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#REF!+'july-2021'!J54</f>
        <v>#REF!</v>
      </c>
      <c r="N59" s="154"/>
      <c r="O59" s="154"/>
      <c r="P59" s="195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96"/>
      <c r="L60" s="157"/>
      <c r="M60" s="154"/>
      <c r="N60" s="153"/>
      <c r="O60" s="154"/>
      <c r="P60" s="195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#REF!+'july-2021'!J54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#REF!+'july-2021'!J54</f>
        <v>#REF!</v>
      </c>
      <c r="I62" s="158"/>
      <c r="J62" s="258" t="s">
        <v>62</v>
      </c>
      <c r="K62" s="258"/>
      <c r="L62" s="258"/>
      <c r="M62" s="159" t="e">
        <f>#REF!+'july-2021'!J54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19" activePane="bottomLeft" state="frozen"/>
      <selection pane="bottomLeft" activeCell="F31" sqref="F3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198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587.03799999999978</v>
      </c>
      <c r="J7" s="139">
        <v>1.085</v>
      </c>
      <c r="K7" s="139">
        <v>37.068000000000005</v>
      </c>
      <c r="L7" s="139">
        <v>0</v>
      </c>
      <c r="M7" s="139">
        <v>0</v>
      </c>
      <c r="N7" s="139">
        <v>588.12299999999982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1109.1549999999995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85.504000000000019</v>
      </c>
      <c r="J8" s="139">
        <v>12.44</v>
      </c>
      <c r="K8" s="139">
        <v>19.274000000000001</v>
      </c>
      <c r="L8" s="139">
        <v>0</v>
      </c>
      <c r="M8" s="139">
        <v>0</v>
      </c>
      <c r="N8" s="139">
        <v>97.944000000000017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103.48900000000002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540.41800000000001</v>
      </c>
      <c r="J9" s="139">
        <v>1.18</v>
      </c>
      <c r="K9" s="139">
        <v>5.8599999999999994</v>
      </c>
      <c r="L9" s="139">
        <v>0</v>
      </c>
      <c r="M9" s="139">
        <v>0</v>
      </c>
      <c r="N9" s="139">
        <v>541.59799999999996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895.16800000000001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482.71499999999997</v>
      </c>
      <c r="J10" s="139">
        <v>0.72</v>
      </c>
      <c r="K10" s="139">
        <v>3.04</v>
      </c>
      <c r="L10" s="139">
        <v>0</v>
      </c>
      <c r="M10" s="139">
        <v>0</v>
      </c>
      <c r="N10" s="139">
        <v>483.435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491.59500000000003</v>
      </c>
    </row>
    <row r="11" spans="1:21" s="111" customFormat="1" ht="38.25" customHeight="1" x14ac:dyDescent="0.4">
      <c r="A11" s="280" t="s">
        <v>82</v>
      </c>
      <c r="B11" s="281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1695.6749999999997</v>
      </c>
      <c r="J11" s="141">
        <v>15.424999999999999</v>
      </c>
      <c r="K11" s="141">
        <v>65.242000000000004</v>
      </c>
      <c r="L11" s="141">
        <v>0</v>
      </c>
      <c r="M11" s="141">
        <v>0</v>
      </c>
      <c r="N11" s="141">
        <v>1711.0999999999997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2599.4069999999997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785.05499999999984</v>
      </c>
      <c r="J12" s="139">
        <v>0.45</v>
      </c>
      <c r="K12" s="139">
        <v>63.465000000000003</v>
      </c>
      <c r="L12" s="139">
        <v>0</v>
      </c>
      <c r="M12" s="139">
        <v>0</v>
      </c>
      <c r="N12" s="139">
        <v>785.50499999999988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1363.1349999999995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522.58200000000022</v>
      </c>
      <c r="J13" s="139">
        <v>1.1499999999999999</v>
      </c>
      <c r="K13" s="139">
        <v>2.8319999999999999</v>
      </c>
      <c r="L13" s="139">
        <v>0</v>
      </c>
      <c r="M13" s="139">
        <v>0</v>
      </c>
      <c r="N13" s="139">
        <v>523.7320000000002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860.84200000000033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858.06800000000021</v>
      </c>
      <c r="J14" s="139">
        <v>2.25</v>
      </c>
      <c r="K14" s="139">
        <v>31.917999999999999</v>
      </c>
      <c r="L14" s="139">
        <v>0</v>
      </c>
      <c r="M14" s="139">
        <v>0</v>
      </c>
      <c r="N14" s="139">
        <v>860.31800000000021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2195.9779999999996</v>
      </c>
    </row>
    <row r="15" spans="1:21" s="111" customFormat="1" ht="38.25" customHeight="1" x14ac:dyDescent="0.4">
      <c r="A15" s="280" t="s">
        <v>86</v>
      </c>
      <c r="B15" s="281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2165.7050000000004</v>
      </c>
      <c r="J15" s="141">
        <v>3.8499999999999996</v>
      </c>
      <c r="K15" s="141">
        <v>98.215000000000003</v>
      </c>
      <c r="L15" s="141">
        <v>0</v>
      </c>
      <c r="M15" s="141">
        <v>0</v>
      </c>
      <c r="N15" s="141">
        <v>2169.5550000000003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4419.9549999999999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988.17400000000043</v>
      </c>
      <c r="D16" s="139">
        <v>7.0000000000000007E-2</v>
      </c>
      <c r="E16" s="139">
        <v>0.67999999999999994</v>
      </c>
      <c r="F16" s="139">
        <v>7.93</v>
      </c>
      <c r="G16" s="139">
        <v>45.16</v>
      </c>
      <c r="H16" s="139">
        <v>980.31400000000042</v>
      </c>
      <c r="I16" s="139">
        <v>149.02599999999998</v>
      </c>
      <c r="J16" s="139">
        <v>29.06</v>
      </c>
      <c r="K16" s="139">
        <v>67.314999999999998</v>
      </c>
      <c r="L16" s="139">
        <v>0</v>
      </c>
      <c r="M16" s="139">
        <v>0</v>
      </c>
      <c r="N16" s="139">
        <v>178.08599999999998</v>
      </c>
      <c r="O16" s="139">
        <v>245.90200000000002</v>
      </c>
      <c r="P16" s="139">
        <v>0.03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1404.3320000000003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3.51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365.71000000000015</v>
      </c>
      <c r="J17" s="174">
        <v>6</v>
      </c>
      <c r="K17" s="139">
        <v>30.970000000000002</v>
      </c>
      <c r="L17" s="174">
        <v>0</v>
      </c>
      <c r="M17" s="139">
        <v>0</v>
      </c>
      <c r="N17" s="139">
        <v>371.71000000000015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582.05600000000004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210.76600000000008</v>
      </c>
      <c r="D18" s="139">
        <v>0.05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348.12699999999995</v>
      </c>
      <c r="J18" s="139">
        <v>2.14</v>
      </c>
      <c r="K18" s="139">
        <v>4.0600000000000005</v>
      </c>
      <c r="L18" s="139">
        <v>0</v>
      </c>
      <c r="M18" s="139">
        <v>0</v>
      </c>
      <c r="N18" s="139">
        <v>350.26699999999994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569.45800000000008</v>
      </c>
    </row>
    <row r="19" spans="1:21" s="111" customFormat="1" ht="38.25" customHeight="1" x14ac:dyDescent="0.4">
      <c r="A19" s="280" t="s">
        <v>89</v>
      </c>
      <c r="B19" s="281"/>
      <c r="C19" s="141">
        <v>1343.0360000000005</v>
      </c>
      <c r="D19" s="141">
        <v>3.6299999999999994</v>
      </c>
      <c r="E19" s="141">
        <v>4.4499999999999993</v>
      </c>
      <c r="F19" s="141">
        <v>7.93</v>
      </c>
      <c r="G19" s="141">
        <v>84.889999999999986</v>
      </c>
      <c r="H19" s="141">
        <v>1338.7360000000003</v>
      </c>
      <c r="I19" s="141">
        <v>862.86300000000006</v>
      </c>
      <c r="J19" s="141">
        <v>37.200000000000003</v>
      </c>
      <c r="K19" s="141">
        <v>102.345</v>
      </c>
      <c r="L19" s="141">
        <v>0</v>
      </c>
      <c r="M19" s="141">
        <v>0</v>
      </c>
      <c r="N19" s="141">
        <v>900.0630000000001</v>
      </c>
      <c r="O19" s="141">
        <v>317.017</v>
      </c>
      <c r="P19" s="141">
        <v>0.03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2555.8460000000005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392.60000000000008</v>
      </c>
      <c r="J20" s="139">
        <v>1.1599999999999999</v>
      </c>
      <c r="K20" s="139">
        <v>3.75</v>
      </c>
      <c r="L20" s="139">
        <v>0</v>
      </c>
      <c r="M20" s="139">
        <v>0</v>
      </c>
      <c r="N20" s="139">
        <v>393.7600000000001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1076.1500000000001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413.88299999999998</v>
      </c>
      <c r="J21" s="139">
        <v>1.1040000000000001</v>
      </c>
      <c r="K21" s="139">
        <v>26.484000000000002</v>
      </c>
      <c r="L21" s="139">
        <v>0</v>
      </c>
      <c r="M21" s="139">
        <v>0</v>
      </c>
      <c r="N21" s="139">
        <v>414.98699999999997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445.10699999999997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439.78000000000003</v>
      </c>
      <c r="J22" s="139">
        <v>0.75</v>
      </c>
      <c r="K22" s="139">
        <v>106.575</v>
      </c>
      <c r="L22" s="139">
        <v>0</v>
      </c>
      <c r="M22" s="139">
        <v>19.510000000000002</v>
      </c>
      <c r="N22" s="139">
        <v>440.53000000000003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558.23000000000013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0.46500000000000002</v>
      </c>
      <c r="K23" s="139">
        <v>5.2249999999999996</v>
      </c>
      <c r="L23" s="139">
        <v>0</v>
      </c>
      <c r="M23" s="139">
        <v>0</v>
      </c>
      <c r="N23" s="139">
        <v>82.024999999999991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530.74999999999977</v>
      </c>
    </row>
    <row r="24" spans="1:21" s="111" customFormat="1" ht="38.25" customHeight="1" x14ac:dyDescent="0.4">
      <c r="A24" s="282" t="s">
        <v>94</v>
      </c>
      <c r="B24" s="282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1327.8230000000001</v>
      </c>
      <c r="J24" s="141">
        <v>3.4790000000000001</v>
      </c>
      <c r="K24" s="141">
        <v>142.03399999999999</v>
      </c>
      <c r="L24" s="141">
        <v>0</v>
      </c>
      <c r="M24" s="141">
        <v>19.510000000000002</v>
      </c>
      <c r="N24" s="141">
        <v>1331.3020000000001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2610.2369999999996</v>
      </c>
    </row>
    <row r="25" spans="1:21" s="145" customFormat="1" ht="38.25" customHeight="1" x14ac:dyDescent="0.4">
      <c r="A25" s="283" t="s">
        <v>95</v>
      </c>
      <c r="B25" s="284"/>
      <c r="C25" s="141">
        <v>5443.0679999999984</v>
      </c>
      <c r="D25" s="141">
        <v>3.6299999999999994</v>
      </c>
      <c r="E25" s="141">
        <v>15.01</v>
      </c>
      <c r="F25" s="141">
        <v>7.93</v>
      </c>
      <c r="G25" s="141">
        <v>189.75799999999998</v>
      </c>
      <c r="H25" s="141">
        <v>5438.7679999999991</v>
      </c>
      <c r="I25" s="141">
        <v>6052.0660000000007</v>
      </c>
      <c r="J25" s="141">
        <v>59.954000000000001</v>
      </c>
      <c r="K25" s="141">
        <v>407.83600000000001</v>
      </c>
      <c r="L25" s="141">
        <v>0</v>
      </c>
      <c r="M25" s="141">
        <v>19.510000000000002</v>
      </c>
      <c r="N25" s="141">
        <v>6112.0199999999995</v>
      </c>
      <c r="O25" s="141">
        <v>634.62699999999995</v>
      </c>
      <c r="P25" s="141">
        <v>0.03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12185.444999999998</v>
      </c>
    </row>
    <row r="26" spans="1:21" ht="38.25" customHeight="1" x14ac:dyDescent="0.35">
      <c r="A26" s="171">
        <v>15</v>
      </c>
      <c r="B26" s="172" t="s">
        <v>96</v>
      </c>
      <c r="C26" s="139">
        <v>7447.0369999999994</v>
      </c>
      <c r="D26" s="139">
        <v>1.76</v>
      </c>
      <c r="E26" s="139">
        <v>48.15</v>
      </c>
      <c r="F26" s="139">
        <v>0</v>
      </c>
      <c r="G26" s="139">
        <v>0</v>
      </c>
      <c r="H26" s="139">
        <v>7448.7969999999996</v>
      </c>
      <c r="I26" s="139">
        <v>59.120000000000005</v>
      </c>
      <c r="J26" s="139">
        <v>0.03</v>
      </c>
      <c r="K26" s="139">
        <v>0.1</v>
      </c>
      <c r="L26" s="139">
        <v>0</v>
      </c>
      <c r="M26" s="139">
        <v>0</v>
      </c>
      <c r="N26" s="139">
        <v>59.150000000000006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7511.5869999999995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5496.9650000000011</v>
      </c>
      <c r="D27" s="139">
        <v>9.84</v>
      </c>
      <c r="E27" s="139">
        <v>38.305000000000007</v>
      </c>
      <c r="F27" s="139">
        <v>0</v>
      </c>
      <c r="G27" s="139">
        <v>0</v>
      </c>
      <c r="H27" s="139">
        <v>5506.8050000000012</v>
      </c>
      <c r="I27" s="139">
        <v>560.88800000000003</v>
      </c>
      <c r="J27" s="139">
        <v>0.93</v>
      </c>
      <c r="K27" s="139">
        <v>5.8199999999999994</v>
      </c>
      <c r="L27" s="139">
        <v>0</v>
      </c>
      <c r="M27" s="139">
        <v>0</v>
      </c>
      <c r="N27" s="139">
        <v>561.81799999999998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6085.5430000000015</v>
      </c>
    </row>
    <row r="28" spans="1:21" s="111" customFormat="1" ht="38.25" customHeight="1" x14ac:dyDescent="0.4">
      <c r="A28" s="282" t="s">
        <v>98</v>
      </c>
      <c r="B28" s="282"/>
      <c r="C28" s="141">
        <v>12944.002</v>
      </c>
      <c r="D28" s="141">
        <v>11.6</v>
      </c>
      <c r="E28" s="141">
        <v>86.455000000000013</v>
      </c>
      <c r="F28" s="141">
        <v>0</v>
      </c>
      <c r="G28" s="141">
        <v>0</v>
      </c>
      <c r="H28" s="141">
        <v>12955.602000000001</v>
      </c>
      <c r="I28" s="141">
        <v>620.00800000000004</v>
      </c>
      <c r="J28" s="141">
        <v>0.96000000000000008</v>
      </c>
      <c r="K28" s="141">
        <v>5.919999999999999</v>
      </c>
      <c r="L28" s="141">
        <v>0</v>
      </c>
      <c r="M28" s="141">
        <v>0</v>
      </c>
      <c r="N28" s="141">
        <v>620.96799999999996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13597.130000000001</v>
      </c>
    </row>
    <row r="29" spans="1:21" ht="38.25" customHeight="1" x14ac:dyDescent="0.35">
      <c r="A29" s="171">
        <v>17</v>
      </c>
      <c r="B29" s="172" t="s">
        <v>99</v>
      </c>
      <c r="C29" s="139">
        <v>4396.4679999999998</v>
      </c>
      <c r="D29" s="139">
        <v>8.01</v>
      </c>
      <c r="E29" s="139">
        <v>21.401000000000003</v>
      </c>
      <c r="F29" s="139">
        <v>0</v>
      </c>
      <c r="G29" s="139">
        <v>0</v>
      </c>
      <c r="H29" s="139">
        <v>4404.4780000000001</v>
      </c>
      <c r="I29" s="139">
        <v>120.61</v>
      </c>
      <c r="J29" s="139">
        <v>0.3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4583.1080000000002</v>
      </c>
    </row>
    <row r="30" spans="1:21" ht="38.25" customHeight="1" x14ac:dyDescent="0.35">
      <c r="A30" s="171">
        <v>18</v>
      </c>
      <c r="B30" s="172" t="s">
        <v>100</v>
      </c>
      <c r="C30" s="139">
        <v>428.92099999999994</v>
      </c>
      <c r="D30" s="139">
        <v>4.51</v>
      </c>
      <c r="E30" s="139">
        <v>30.518999999999998</v>
      </c>
      <c r="F30" s="139">
        <v>0</v>
      </c>
      <c r="G30" s="139">
        <v>0</v>
      </c>
      <c r="H30" s="139">
        <v>433.43099999999993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454.97799999999995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4234.7210000000005</v>
      </c>
      <c r="D31" s="139">
        <v>4.1500000000000004</v>
      </c>
      <c r="E31" s="139">
        <v>15.32</v>
      </c>
      <c r="F31" s="139">
        <v>0</v>
      </c>
      <c r="G31" s="139">
        <v>0</v>
      </c>
      <c r="H31" s="139">
        <v>4238.8710000000001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4497.8110000000006</v>
      </c>
    </row>
    <row r="32" spans="1:21" ht="38.25" customHeight="1" x14ac:dyDescent="0.35">
      <c r="A32" s="171">
        <v>20</v>
      </c>
      <c r="B32" s="172" t="s">
        <v>102</v>
      </c>
      <c r="C32" s="139">
        <v>2584.8658</v>
      </c>
      <c r="D32" s="139">
        <v>4.9400000000000004</v>
      </c>
      <c r="E32" s="139">
        <v>12.490000000000002</v>
      </c>
      <c r="F32" s="139">
        <v>0</v>
      </c>
      <c r="G32" s="139">
        <v>0</v>
      </c>
      <c r="H32" s="139">
        <v>2589.8058000000001</v>
      </c>
      <c r="I32" s="139">
        <v>186.22600000000006</v>
      </c>
      <c r="J32" s="139">
        <v>0.32</v>
      </c>
      <c r="K32" s="139">
        <v>4.4850000000000003</v>
      </c>
      <c r="L32" s="139">
        <v>0</v>
      </c>
      <c r="M32" s="139">
        <v>0</v>
      </c>
      <c r="N32" s="139">
        <v>186.54600000000005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2797.1438000000003</v>
      </c>
    </row>
    <row r="33" spans="1:21" s="111" customFormat="1" ht="38.25" customHeight="1" x14ac:dyDescent="0.4">
      <c r="A33" s="282" t="s">
        <v>99</v>
      </c>
      <c r="B33" s="282"/>
      <c r="C33" s="141">
        <v>11644.9758</v>
      </c>
      <c r="D33" s="141">
        <v>21.610000000000003</v>
      </c>
      <c r="E33" s="141">
        <v>79.730000000000018</v>
      </c>
      <c r="F33" s="141">
        <v>0</v>
      </c>
      <c r="G33" s="141">
        <v>0</v>
      </c>
      <c r="H33" s="141">
        <v>11666.585799999999</v>
      </c>
      <c r="I33" s="141">
        <v>428.92300000000006</v>
      </c>
      <c r="J33" s="141">
        <v>0.62</v>
      </c>
      <c r="K33" s="141">
        <v>29.015000000000001</v>
      </c>
      <c r="L33" s="141">
        <v>0</v>
      </c>
      <c r="M33" s="141">
        <v>0</v>
      </c>
      <c r="N33" s="141">
        <v>429.54300000000006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12333.040799999999</v>
      </c>
    </row>
    <row r="34" spans="1:21" ht="38.25" customHeight="1" x14ac:dyDescent="0.35">
      <c r="A34" s="171">
        <v>21</v>
      </c>
      <c r="B34" s="172" t="s">
        <v>103</v>
      </c>
      <c r="C34" s="139">
        <v>4376.7300000000005</v>
      </c>
      <c r="D34" s="139">
        <v>7.83</v>
      </c>
      <c r="E34" s="139">
        <v>12.27</v>
      </c>
      <c r="F34" s="139">
        <v>0</v>
      </c>
      <c r="G34" s="139">
        <v>0</v>
      </c>
      <c r="H34" s="139">
        <v>4384.5600000000004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4393.96</v>
      </c>
    </row>
    <row r="35" spans="1:21" ht="38.25" customHeight="1" x14ac:dyDescent="0.35">
      <c r="A35" s="171">
        <v>22</v>
      </c>
      <c r="B35" s="172" t="s">
        <v>104</v>
      </c>
      <c r="C35" s="139">
        <v>5943.9899999999989</v>
      </c>
      <c r="D35" s="139">
        <v>20.53</v>
      </c>
      <c r="E35" s="139">
        <v>77.900000000000006</v>
      </c>
      <c r="F35" s="139">
        <v>0</v>
      </c>
      <c r="G35" s="139">
        <v>0</v>
      </c>
      <c r="H35" s="139">
        <v>5964.5199999999986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5968.5499999999984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4730.5099999999984</v>
      </c>
      <c r="D37" s="139">
        <v>4.9800000000000004</v>
      </c>
      <c r="E37" s="139">
        <v>34.049999999999997</v>
      </c>
      <c r="F37" s="139">
        <v>0</v>
      </c>
      <c r="G37" s="139">
        <v>0</v>
      </c>
      <c r="H37" s="139">
        <v>4735.489999999998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4743.449999999998</v>
      </c>
    </row>
    <row r="38" spans="1:21" s="111" customFormat="1" ht="38.25" customHeight="1" x14ac:dyDescent="0.4">
      <c r="A38" s="282" t="s">
        <v>107</v>
      </c>
      <c r="B38" s="282"/>
      <c r="C38" s="141">
        <v>18013.249999999996</v>
      </c>
      <c r="D38" s="141">
        <v>33.340000000000003</v>
      </c>
      <c r="E38" s="141">
        <v>151.07</v>
      </c>
      <c r="F38" s="141">
        <v>0</v>
      </c>
      <c r="G38" s="141">
        <v>0</v>
      </c>
      <c r="H38" s="141">
        <v>18046.589999999997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18225.829999999998</v>
      </c>
    </row>
    <row r="39" spans="1:21" s="145" customFormat="1" ht="38.25" customHeight="1" x14ac:dyDescent="0.4">
      <c r="A39" s="282" t="s">
        <v>108</v>
      </c>
      <c r="B39" s="282"/>
      <c r="C39" s="141">
        <v>42602.227799999993</v>
      </c>
      <c r="D39" s="141">
        <v>66.55</v>
      </c>
      <c r="E39" s="141">
        <v>317.255</v>
      </c>
      <c r="F39" s="141">
        <v>0</v>
      </c>
      <c r="G39" s="141">
        <v>0</v>
      </c>
      <c r="H39" s="141">
        <v>42668.777799999996</v>
      </c>
      <c r="I39" s="141">
        <v>1224.9010000000001</v>
      </c>
      <c r="J39" s="141">
        <v>1.58</v>
      </c>
      <c r="K39" s="141">
        <v>34.935000000000002</v>
      </c>
      <c r="L39" s="141">
        <v>0</v>
      </c>
      <c r="M39" s="141">
        <v>0</v>
      </c>
      <c r="N39" s="141">
        <v>1226.4810000000002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44156.000799999994</v>
      </c>
    </row>
    <row r="40" spans="1:21" ht="38.25" customHeight="1" x14ac:dyDescent="0.35">
      <c r="A40" s="171">
        <v>25</v>
      </c>
      <c r="B40" s="172" t="s">
        <v>109</v>
      </c>
      <c r="C40" s="139">
        <v>11115.733999999997</v>
      </c>
      <c r="D40" s="139">
        <v>7.37</v>
      </c>
      <c r="E40" s="139">
        <v>128.244</v>
      </c>
      <c r="F40" s="139">
        <v>0</v>
      </c>
      <c r="G40" s="139">
        <v>0</v>
      </c>
      <c r="H40" s="139">
        <v>11123.103999999998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11123.103999999998</v>
      </c>
    </row>
    <row r="41" spans="1:21" ht="38.25" customHeight="1" x14ac:dyDescent="0.35">
      <c r="A41" s="171">
        <v>26</v>
      </c>
      <c r="B41" s="172" t="s">
        <v>110</v>
      </c>
      <c r="C41" s="139">
        <v>7119.1439999999948</v>
      </c>
      <c r="D41" s="139">
        <v>38.454999999999998</v>
      </c>
      <c r="E41" s="139">
        <v>85.912999999999997</v>
      </c>
      <c r="F41" s="139">
        <v>0</v>
      </c>
      <c r="G41" s="139">
        <v>0</v>
      </c>
      <c r="H41" s="139">
        <v>7157.5989999999947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7157.5989999999947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13601.228999999996</v>
      </c>
      <c r="D42" s="139">
        <v>8.7899999999999991</v>
      </c>
      <c r="E42" s="139">
        <v>95.902999999999992</v>
      </c>
      <c r="F42" s="139">
        <v>0</v>
      </c>
      <c r="G42" s="139">
        <v>0</v>
      </c>
      <c r="H42" s="139">
        <v>13610.018999999997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5.5</v>
      </c>
      <c r="P42" s="139">
        <v>0.17</v>
      </c>
      <c r="Q42" s="139">
        <v>5.67</v>
      </c>
      <c r="R42" s="139">
        <v>0</v>
      </c>
      <c r="S42" s="139">
        <v>0</v>
      </c>
      <c r="T42" s="139">
        <v>5.67</v>
      </c>
      <c r="U42" s="139">
        <v>13615.688999999997</v>
      </c>
    </row>
    <row r="43" spans="1:21" ht="38.25" customHeight="1" x14ac:dyDescent="0.35">
      <c r="A43" s="171">
        <v>28</v>
      </c>
      <c r="B43" s="172" t="s">
        <v>112</v>
      </c>
      <c r="C43" s="139">
        <v>1011.7000000000003</v>
      </c>
      <c r="D43" s="139">
        <v>15.4</v>
      </c>
      <c r="E43" s="139">
        <v>55.521999999999991</v>
      </c>
      <c r="F43" s="139">
        <v>0</v>
      </c>
      <c r="G43" s="139">
        <v>0</v>
      </c>
      <c r="H43" s="139">
        <v>1027.1000000000004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1027.1000000000004</v>
      </c>
    </row>
    <row r="44" spans="1:21" s="111" customFormat="1" ht="38.25" customHeight="1" x14ac:dyDescent="0.4">
      <c r="A44" s="282" t="s">
        <v>109</v>
      </c>
      <c r="B44" s="282"/>
      <c r="C44" s="141">
        <v>32847.806999999986</v>
      </c>
      <c r="D44" s="141">
        <v>70.015000000000001</v>
      </c>
      <c r="E44" s="141">
        <v>365.58199999999994</v>
      </c>
      <c r="F44" s="141">
        <v>0</v>
      </c>
      <c r="G44" s="141">
        <v>0</v>
      </c>
      <c r="H44" s="141">
        <v>32917.821999999993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5.5</v>
      </c>
      <c r="P44" s="141">
        <v>0.17</v>
      </c>
      <c r="Q44" s="141">
        <v>5.67</v>
      </c>
      <c r="R44" s="141">
        <v>0</v>
      </c>
      <c r="S44" s="141">
        <v>0</v>
      </c>
      <c r="T44" s="141">
        <v>5.67</v>
      </c>
      <c r="U44" s="141">
        <v>32923.491999999991</v>
      </c>
    </row>
    <row r="45" spans="1:21" ht="38.25" customHeight="1" x14ac:dyDescent="0.35">
      <c r="A45" s="171">
        <v>29</v>
      </c>
      <c r="B45" s="172" t="s">
        <v>113</v>
      </c>
      <c r="C45" s="139">
        <v>8075.3321000000005</v>
      </c>
      <c r="D45" s="139">
        <v>7.51</v>
      </c>
      <c r="E45" s="139">
        <v>34.4</v>
      </c>
      <c r="F45" s="139">
        <v>0</v>
      </c>
      <c r="G45" s="139">
        <v>0</v>
      </c>
      <c r="H45" s="139">
        <v>8082.8421000000008</v>
      </c>
      <c r="I45" s="139">
        <v>0.93000000000000016</v>
      </c>
      <c r="J45" s="139">
        <v>0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0.17</v>
      </c>
      <c r="Q45" s="139">
        <v>0.17</v>
      </c>
      <c r="R45" s="139">
        <v>0</v>
      </c>
      <c r="S45" s="139">
        <v>0</v>
      </c>
      <c r="T45" s="139">
        <v>14.6</v>
      </c>
      <c r="U45" s="139">
        <v>8098.3721000000014</v>
      </c>
    </row>
    <row r="46" spans="1:21" ht="38.25" customHeight="1" x14ac:dyDescent="0.35">
      <c r="A46" s="171">
        <v>30</v>
      </c>
      <c r="B46" s="172" t="s">
        <v>114</v>
      </c>
      <c r="C46" s="139">
        <v>7735.1050000000014</v>
      </c>
      <c r="D46" s="139">
        <v>20.21</v>
      </c>
      <c r="E46" s="139">
        <v>88.19</v>
      </c>
      <c r="F46" s="139">
        <v>0</v>
      </c>
      <c r="G46" s="139">
        <v>0</v>
      </c>
      <c r="H46" s="139">
        <v>7755.3150000000014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7756.2750000000015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8445.1500000000015</v>
      </c>
      <c r="D47" s="139">
        <v>15.39</v>
      </c>
      <c r="E47" s="139">
        <v>62.11</v>
      </c>
      <c r="F47" s="139">
        <v>0</v>
      </c>
      <c r="G47" s="139">
        <v>0</v>
      </c>
      <c r="H47" s="139">
        <v>8460.5400000000009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8467.4600000000009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7654.9989999999998</v>
      </c>
      <c r="D48" s="139">
        <v>26.6</v>
      </c>
      <c r="E48" s="139">
        <v>179.56899999999999</v>
      </c>
      <c r="F48" s="139">
        <v>0</v>
      </c>
      <c r="G48" s="139">
        <v>0</v>
      </c>
      <c r="H48" s="139">
        <v>7681.5990000000002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7682.1040000000003</v>
      </c>
    </row>
    <row r="49" spans="1:21" s="111" customFormat="1" ht="38.25" customHeight="1" x14ac:dyDescent="0.4">
      <c r="A49" s="282" t="s">
        <v>117</v>
      </c>
      <c r="B49" s="282"/>
      <c r="C49" s="141">
        <v>31910.586100000004</v>
      </c>
      <c r="D49" s="141">
        <v>69.710000000000008</v>
      </c>
      <c r="E49" s="141">
        <v>364.26900000000001</v>
      </c>
      <c r="F49" s="141">
        <v>0</v>
      </c>
      <c r="G49" s="141">
        <v>0</v>
      </c>
      <c r="H49" s="141">
        <v>31980.296100000007</v>
      </c>
      <c r="I49" s="141">
        <v>9.2850000000000001</v>
      </c>
      <c r="J49" s="141">
        <v>0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0.17</v>
      </c>
      <c r="Q49" s="141">
        <v>0.17</v>
      </c>
      <c r="R49" s="141">
        <v>0</v>
      </c>
      <c r="S49" s="141">
        <v>0</v>
      </c>
      <c r="T49" s="141">
        <v>14.629999999999999</v>
      </c>
      <c r="U49" s="141">
        <v>32004.211100000008</v>
      </c>
    </row>
    <row r="50" spans="1:21" s="145" customFormat="1" ht="38.25" customHeight="1" x14ac:dyDescent="0.4">
      <c r="A50" s="282" t="s">
        <v>118</v>
      </c>
      <c r="B50" s="282"/>
      <c r="C50" s="141">
        <v>64758.393099999987</v>
      </c>
      <c r="D50" s="141">
        <v>139.72500000000002</v>
      </c>
      <c r="E50" s="141">
        <v>729.85099999999989</v>
      </c>
      <c r="F50" s="141">
        <v>0</v>
      </c>
      <c r="G50" s="141">
        <v>0</v>
      </c>
      <c r="H50" s="141">
        <v>64898.1181</v>
      </c>
      <c r="I50" s="141">
        <v>9.2850000000000001</v>
      </c>
      <c r="J50" s="141">
        <v>0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19.96</v>
      </c>
      <c r="P50" s="141">
        <v>0.34</v>
      </c>
      <c r="Q50" s="141">
        <v>5.84</v>
      </c>
      <c r="R50" s="141">
        <v>0</v>
      </c>
      <c r="S50" s="141">
        <v>0</v>
      </c>
      <c r="T50" s="141">
        <v>20.299999999999997</v>
      </c>
      <c r="U50" s="141">
        <v>64927.703100000006</v>
      </c>
    </row>
    <row r="51" spans="1:21" s="146" customFormat="1" ht="38.25" customHeight="1" x14ac:dyDescent="0.4">
      <c r="A51" s="282" t="s">
        <v>119</v>
      </c>
      <c r="B51" s="282"/>
      <c r="C51" s="141">
        <v>112803.68889999998</v>
      </c>
      <c r="D51" s="141">
        <v>209.90500000000003</v>
      </c>
      <c r="E51" s="141">
        <v>1062.1159999999998</v>
      </c>
      <c r="F51" s="141">
        <v>7.93</v>
      </c>
      <c r="G51" s="141">
        <v>189.75799999999998</v>
      </c>
      <c r="H51" s="141">
        <v>113005.6639</v>
      </c>
      <c r="I51" s="141">
        <v>7286.2520000000004</v>
      </c>
      <c r="J51" s="141">
        <v>61.533999999999999</v>
      </c>
      <c r="K51" s="141">
        <v>442.84100000000001</v>
      </c>
      <c r="L51" s="141">
        <v>0</v>
      </c>
      <c r="M51" s="141">
        <v>19.510000000000002</v>
      </c>
      <c r="N51" s="141">
        <v>7347.7860000000001</v>
      </c>
      <c r="O51" s="141">
        <v>915.32899999999995</v>
      </c>
      <c r="P51" s="141">
        <v>0.37</v>
      </c>
      <c r="Q51" s="141">
        <v>10.557</v>
      </c>
      <c r="R51" s="141">
        <v>0</v>
      </c>
      <c r="S51" s="141">
        <v>19.554999999999996</v>
      </c>
      <c r="T51" s="141">
        <v>915.69899999999996</v>
      </c>
      <c r="U51" s="141">
        <v>121269.1489</v>
      </c>
    </row>
    <row r="52" spans="1:21" s="111" customFormat="1" ht="24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1" customFormat="1" ht="19.5" customHeight="1" x14ac:dyDescent="0.4">
      <c r="A53" s="115"/>
      <c r="B53" s="11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115" customFormat="1" ht="24.75" hidden="1" customHeight="1" x14ac:dyDescent="0.4">
      <c r="B54" s="197"/>
      <c r="C54" s="250" t="s">
        <v>54</v>
      </c>
      <c r="D54" s="250"/>
      <c r="E54" s="250"/>
      <c r="F54" s="250"/>
      <c r="G54" s="250"/>
      <c r="H54" s="118"/>
      <c r="I54" s="197"/>
      <c r="J54" s="197">
        <f>D51+J51+P51-F51-L51-R51</f>
        <v>263.87900000000002</v>
      </c>
      <c r="K54" s="197"/>
      <c r="L54" s="197"/>
      <c r="M54" s="197"/>
      <c r="N54" s="197"/>
      <c r="R54" s="197"/>
      <c r="U54" s="197"/>
    </row>
    <row r="55" spans="1:21" s="115" customFormat="1" ht="30" hidden="1" customHeight="1" x14ac:dyDescent="0.35">
      <c r="B55" s="197"/>
      <c r="C55" s="250" t="s">
        <v>55</v>
      </c>
      <c r="D55" s="250"/>
      <c r="E55" s="250"/>
      <c r="F55" s="250"/>
      <c r="G55" s="250"/>
      <c r="H55" s="119"/>
      <c r="I55" s="197"/>
      <c r="J55" s="197">
        <f>E51+K51+Q51-G51-M51-S51</f>
        <v>1286.6909999999998</v>
      </c>
      <c r="K55" s="197"/>
      <c r="L55" s="197"/>
      <c r="M55" s="197"/>
      <c r="N55" s="197"/>
      <c r="R55" s="197"/>
      <c r="T55" s="197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197">
        <f>H51+N51+T51</f>
        <v>121269.1489</v>
      </c>
      <c r="K56" s="119"/>
      <c r="L56" s="119"/>
      <c r="M56" s="142" t="e">
        <f>#REF!+'aug-2021'!J54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7"/>
      <c r="E58" s="197"/>
      <c r="F58" s="197"/>
      <c r="G58" s="197"/>
      <c r="H58" s="119"/>
      <c r="I58" s="121"/>
      <c r="J58" s="197"/>
      <c r="K58" s="119"/>
      <c r="L58" s="119"/>
      <c r="M58" s="142" t="e">
        <f>#REF!+'aug-2021'!J54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#REF!+'aug-2021'!J54</f>
        <v>#REF!</v>
      </c>
      <c r="N59" s="154"/>
      <c r="O59" s="154"/>
      <c r="P59" s="200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199"/>
      <c r="L60" s="157"/>
      <c r="M60" s="154"/>
      <c r="N60" s="153"/>
      <c r="O60" s="154"/>
      <c r="P60" s="200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#REF!+'aug-2021'!J54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#REF!+'aug-2021'!J54</f>
        <v>#REF!</v>
      </c>
      <c r="I62" s="158"/>
      <c r="J62" s="258" t="s">
        <v>62</v>
      </c>
      <c r="K62" s="258"/>
      <c r="L62" s="258"/>
      <c r="M62" s="159" t="e">
        <f>#REF!+'aug-2021'!J54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70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54" customHeight="1" x14ac:dyDescent="0.35">
      <c r="A2" s="272" t="s">
        <v>138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2.25" customHeight="1" x14ac:dyDescent="0.3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108" customFormat="1" ht="43.5" customHeight="1" x14ac:dyDescent="0.25">
      <c r="A4" s="274" t="s">
        <v>122</v>
      </c>
      <c r="B4" s="277" t="s">
        <v>121</v>
      </c>
      <c r="C4" s="253" t="s">
        <v>131</v>
      </c>
      <c r="D4" s="254"/>
      <c r="E4" s="254"/>
      <c r="F4" s="254"/>
      <c r="G4" s="254"/>
      <c r="H4" s="254"/>
      <c r="I4" s="253" t="s">
        <v>130</v>
      </c>
      <c r="J4" s="254"/>
      <c r="K4" s="254"/>
      <c r="L4" s="254"/>
      <c r="M4" s="254"/>
      <c r="N4" s="254"/>
      <c r="O4" s="253" t="s">
        <v>129</v>
      </c>
      <c r="P4" s="254"/>
      <c r="Q4" s="254"/>
      <c r="R4" s="254"/>
      <c r="S4" s="254"/>
      <c r="T4" s="254"/>
      <c r="U4" s="202"/>
    </row>
    <row r="5" spans="1:21" s="108" customFormat="1" ht="54.75" customHeight="1" x14ac:dyDescent="0.25">
      <c r="A5" s="276"/>
      <c r="B5" s="278"/>
      <c r="C5" s="263" t="s">
        <v>6</v>
      </c>
      <c r="D5" s="261" t="s">
        <v>127</v>
      </c>
      <c r="E5" s="262"/>
      <c r="F5" s="261" t="s">
        <v>126</v>
      </c>
      <c r="G5" s="262"/>
      <c r="H5" s="263" t="s">
        <v>9</v>
      </c>
      <c r="I5" s="263" t="s">
        <v>6</v>
      </c>
      <c r="J5" s="261" t="s">
        <v>127</v>
      </c>
      <c r="K5" s="262"/>
      <c r="L5" s="261" t="s">
        <v>126</v>
      </c>
      <c r="M5" s="262"/>
      <c r="N5" s="263" t="s">
        <v>9</v>
      </c>
      <c r="O5" s="263" t="s">
        <v>6</v>
      </c>
      <c r="P5" s="261" t="s">
        <v>127</v>
      </c>
      <c r="Q5" s="262"/>
      <c r="R5" s="261" t="s">
        <v>126</v>
      </c>
      <c r="S5" s="262"/>
      <c r="T5" s="263" t="s">
        <v>9</v>
      </c>
      <c r="U5" s="277" t="s">
        <v>128</v>
      </c>
    </row>
    <row r="6" spans="1:21" s="108" customFormat="1" ht="38.25" customHeight="1" x14ac:dyDescent="0.25">
      <c r="A6" s="276"/>
      <c r="B6" s="279"/>
      <c r="C6" s="264"/>
      <c r="D6" s="172" t="s">
        <v>124</v>
      </c>
      <c r="E6" s="172" t="s">
        <v>125</v>
      </c>
      <c r="F6" s="172" t="s">
        <v>124</v>
      </c>
      <c r="G6" s="172" t="s">
        <v>125</v>
      </c>
      <c r="H6" s="264"/>
      <c r="I6" s="264"/>
      <c r="J6" s="172" t="s">
        <v>124</v>
      </c>
      <c r="K6" s="172" t="s">
        <v>125</v>
      </c>
      <c r="L6" s="172" t="s">
        <v>124</v>
      </c>
      <c r="M6" s="172" t="s">
        <v>125</v>
      </c>
      <c r="N6" s="264"/>
      <c r="O6" s="264"/>
      <c r="P6" s="172" t="s">
        <v>124</v>
      </c>
      <c r="Q6" s="172" t="s">
        <v>125</v>
      </c>
      <c r="R6" s="172" t="s">
        <v>124</v>
      </c>
      <c r="S6" s="172" t="s">
        <v>125</v>
      </c>
      <c r="T6" s="264"/>
      <c r="U6" s="279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588.12299999999982</v>
      </c>
      <c r="J7" s="139">
        <v>1.085</v>
      </c>
      <c r="K7" s="139">
        <v>38.153000000000006</v>
      </c>
      <c r="L7" s="139">
        <v>0</v>
      </c>
      <c r="M7" s="139">
        <v>0</v>
      </c>
      <c r="N7" s="139">
        <v>589.20799999999986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1110.2399999999996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97.944000000000017</v>
      </c>
      <c r="J8" s="139">
        <v>12.44</v>
      </c>
      <c r="K8" s="139">
        <v>31.713999999999999</v>
      </c>
      <c r="L8" s="139">
        <v>0</v>
      </c>
      <c r="M8" s="139">
        <v>0</v>
      </c>
      <c r="N8" s="139">
        <v>110.38400000000001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115.92900000000002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541.59799999999996</v>
      </c>
      <c r="J9" s="139">
        <v>1.18</v>
      </c>
      <c r="K9" s="139">
        <v>7.0399999999999991</v>
      </c>
      <c r="L9" s="139">
        <v>0</v>
      </c>
      <c r="M9" s="139">
        <v>0</v>
      </c>
      <c r="N9" s="139">
        <v>542.77799999999991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896.34799999999996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483.435</v>
      </c>
      <c r="J10" s="139">
        <v>0.72</v>
      </c>
      <c r="K10" s="139">
        <v>3.76</v>
      </c>
      <c r="L10" s="139">
        <v>0</v>
      </c>
      <c r="M10" s="139">
        <v>0</v>
      </c>
      <c r="N10" s="139">
        <v>484.15500000000003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492.31500000000005</v>
      </c>
    </row>
    <row r="11" spans="1:21" s="111" customFormat="1" ht="38.25" customHeight="1" x14ac:dyDescent="0.4">
      <c r="A11" s="280" t="s">
        <v>82</v>
      </c>
      <c r="B11" s="281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1711.0999999999997</v>
      </c>
      <c r="J11" s="141">
        <v>15.424999999999999</v>
      </c>
      <c r="K11" s="141">
        <v>80.667000000000016</v>
      </c>
      <c r="L11" s="141">
        <v>0</v>
      </c>
      <c r="M11" s="141">
        <v>0</v>
      </c>
      <c r="N11" s="141">
        <v>1726.5249999999999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2614.8319999999999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785.50499999999988</v>
      </c>
      <c r="J12" s="139">
        <v>0.84</v>
      </c>
      <c r="K12" s="139">
        <v>64.305000000000007</v>
      </c>
      <c r="L12" s="139">
        <v>0</v>
      </c>
      <c r="M12" s="139">
        <v>0</v>
      </c>
      <c r="N12" s="139">
        <v>786.34499999999991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1363.9749999999997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523.7320000000002</v>
      </c>
      <c r="J13" s="139">
        <v>0.34</v>
      </c>
      <c r="K13" s="139">
        <v>3.1719999999999997</v>
      </c>
      <c r="L13" s="139">
        <v>0</v>
      </c>
      <c r="M13" s="139">
        <v>0</v>
      </c>
      <c r="N13" s="139">
        <v>524.07200000000023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861.18200000000036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860.31800000000021</v>
      </c>
      <c r="J14" s="139">
        <v>1.94</v>
      </c>
      <c r="K14" s="139">
        <v>33.857999999999997</v>
      </c>
      <c r="L14" s="139">
        <v>0</v>
      </c>
      <c r="M14" s="139">
        <v>0</v>
      </c>
      <c r="N14" s="139">
        <v>862.25800000000027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2197.9179999999997</v>
      </c>
    </row>
    <row r="15" spans="1:21" s="111" customFormat="1" ht="38.25" customHeight="1" x14ac:dyDescent="0.4">
      <c r="A15" s="280" t="s">
        <v>86</v>
      </c>
      <c r="B15" s="281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2169.5550000000003</v>
      </c>
      <c r="J15" s="141">
        <v>3.12</v>
      </c>
      <c r="K15" s="141">
        <v>101.33500000000001</v>
      </c>
      <c r="L15" s="141">
        <v>0</v>
      </c>
      <c r="M15" s="141">
        <v>0</v>
      </c>
      <c r="N15" s="141">
        <v>2172.6750000000002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4423.0749999999998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980.31400000000042</v>
      </c>
      <c r="D16" s="139">
        <v>0.43</v>
      </c>
      <c r="E16" s="139">
        <v>1.1099999999999999</v>
      </c>
      <c r="F16" s="139">
        <v>0</v>
      </c>
      <c r="G16" s="139">
        <v>45.16</v>
      </c>
      <c r="H16" s="139">
        <v>980.74400000000037</v>
      </c>
      <c r="I16" s="139">
        <v>178.08599999999998</v>
      </c>
      <c r="J16" s="139">
        <v>29.27</v>
      </c>
      <c r="K16" s="139">
        <v>96.584999999999994</v>
      </c>
      <c r="L16" s="139">
        <v>0</v>
      </c>
      <c r="M16" s="139">
        <v>0</v>
      </c>
      <c r="N16" s="139">
        <v>207.35599999999999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1434.0320000000004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371.71000000000015</v>
      </c>
      <c r="J17" s="174">
        <v>0.13</v>
      </c>
      <c r="K17" s="139">
        <v>31.1</v>
      </c>
      <c r="L17" s="174">
        <v>0</v>
      </c>
      <c r="M17" s="139">
        <v>0</v>
      </c>
      <c r="N17" s="139">
        <v>371.84000000000015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582.18600000000015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350.26699999999994</v>
      </c>
      <c r="J18" s="139">
        <v>0.37</v>
      </c>
      <c r="K18" s="139">
        <v>4.4300000000000006</v>
      </c>
      <c r="L18" s="139">
        <v>0</v>
      </c>
      <c r="M18" s="139">
        <v>0</v>
      </c>
      <c r="N18" s="139">
        <v>350.63699999999994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569.82799999999997</v>
      </c>
    </row>
    <row r="19" spans="1:21" s="111" customFormat="1" ht="38.25" customHeight="1" x14ac:dyDescent="0.4">
      <c r="A19" s="280" t="s">
        <v>89</v>
      </c>
      <c r="B19" s="281"/>
      <c r="C19" s="141">
        <v>1338.7360000000003</v>
      </c>
      <c r="D19" s="141">
        <v>0.43</v>
      </c>
      <c r="E19" s="141">
        <v>4.879999999999999</v>
      </c>
      <c r="F19" s="141">
        <v>0</v>
      </c>
      <c r="G19" s="141">
        <v>84.889999999999986</v>
      </c>
      <c r="H19" s="141">
        <v>1339.1660000000004</v>
      </c>
      <c r="I19" s="141">
        <v>900.0630000000001</v>
      </c>
      <c r="J19" s="141">
        <v>29.77</v>
      </c>
      <c r="K19" s="141">
        <v>132.11500000000001</v>
      </c>
      <c r="L19" s="141">
        <v>0</v>
      </c>
      <c r="M19" s="141">
        <v>0</v>
      </c>
      <c r="N19" s="141">
        <v>929.83300000000008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2586.0460000000003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393.7600000000001</v>
      </c>
      <c r="J20" s="139">
        <v>0.875</v>
      </c>
      <c r="K20" s="139">
        <v>4.625</v>
      </c>
      <c r="L20" s="139">
        <v>0</v>
      </c>
      <c r="M20" s="139">
        <v>0</v>
      </c>
      <c r="N20" s="139">
        <v>394.6350000000001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1077.0250000000001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414.98699999999997</v>
      </c>
      <c r="J21" s="139">
        <v>0.19</v>
      </c>
      <c r="K21" s="139">
        <v>26.674000000000003</v>
      </c>
      <c r="L21" s="139">
        <v>0</v>
      </c>
      <c r="M21" s="139">
        <v>0</v>
      </c>
      <c r="N21" s="139">
        <v>415.17699999999996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445.29699999999997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440.53000000000003</v>
      </c>
      <c r="J22" s="139">
        <v>0.17</v>
      </c>
      <c r="K22" s="139">
        <v>106.745</v>
      </c>
      <c r="L22" s="139">
        <v>0</v>
      </c>
      <c r="M22" s="139">
        <v>19.510000000000002</v>
      </c>
      <c r="N22" s="139">
        <v>440.70000000000005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558.40000000000009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82.024999999999991</v>
      </c>
      <c r="J23" s="139">
        <v>0.42</v>
      </c>
      <c r="K23" s="139">
        <v>5.6449999999999996</v>
      </c>
      <c r="L23" s="139">
        <v>0</v>
      </c>
      <c r="M23" s="139">
        <v>0</v>
      </c>
      <c r="N23" s="139">
        <v>82.444999999999993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531.16999999999985</v>
      </c>
    </row>
    <row r="24" spans="1:21" s="111" customFormat="1" ht="38.25" customHeight="1" x14ac:dyDescent="0.4">
      <c r="A24" s="282" t="s">
        <v>94</v>
      </c>
      <c r="B24" s="282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1331.3020000000001</v>
      </c>
      <c r="J24" s="141">
        <v>1.6549999999999998</v>
      </c>
      <c r="K24" s="141">
        <v>143.68900000000002</v>
      </c>
      <c r="L24" s="141">
        <v>0</v>
      </c>
      <c r="M24" s="141">
        <v>19.510000000000002</v>
      </c>
      <c r="N24" s="141">
        <v>1332.9570000000001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2611.8919999999998</v>
      </c>
    </row>
    <row r="25" spans="1:21" s="145" customFormat="1" ht="38.25" customHeight="1" x14ac:dyDescent="0.4">
      <c r="A25" s="283" t="s">
        <v>95</v>
      </c>
      <c r="B25" s="284"/>
      <c r="C25" s="141">
        <v>5438.7679999999991</v>
      </c>
      <c r="D25" s="141">
        <v>0.43</v>
      </c>
      <c r="E25" s="141">
        <v>15.44</v>
      </c>
      <c r="F25" s="141">
        <v>0</v>
      </c>
      <c r="G25" s="141">
        <v>189.75799999999998</v>
      </c>
      <c r="H25" s="141">
        <v>5439.1979999999994</v>
      </c>
      <c r="I25" s="141">
        <v>6112.0199999999995</v>
      </c>
      <c r="J25" s="141">
        <v>49.97</v>
      </c>
      <c r="K25" s="141">
        <v>457.80600000000004</v>
      </c>
      <c r="L25" s="141">
        <v>0</v>
      </c>
      <c r="M25" s="141">
        <v>19.510000000000002</v>
      </c>
      <c r="N25" s="141">
        <v>6161.99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12235.844999999999</v>
      </c>
    </row>
    <row r="26" spans="1:21" ht="38.25" customHeight="1" x14ac:dyDescent="0.35">
      <c r="A26" s="171">
        <v>15</v>
      </c>
      <c r="B26" s="172" t="s">
        <v>96</v>
      </c>
      <c r="C26" s="139">
        <v>7448.7969999999996</v>
      </c>
      <c r="D26" s="139">
        <v>8.07</v>
      </c>
      <c r="E26" s="139">
        <v>56.22</v>
      </c>
      <c r="F26" s="139">
        <v>0</v>
      </c>
      <c r="G26" s="139">
        <v>0</v>
      </c>
      <c r="H26" s="139">
        <v>7456.8669999999993</v>
      </c>
      <c r="I26" s="139">
        <v>59.150000000000006</v>
      </c>
      <c r="J26" s="139">
        <v>0.28000000000000003</v>
      </c>
      <c r="K26" s="139">
        <v>0.38</v>
      </c>
      <c r="L26" s="139">
        <v>0</v>
      </c>
      <c r="M26" s="139">
        <v>0</v>
      </c>
      <c r="N26" s="139">
        <v>59.430000000000007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7519.9369999999999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5506.8050000000012</v>
      </c>
      <c r="D27" s="139">
        <v>13.59</v>
      </c>
      <c r="E27" s="139">
        <v>51.89500000000001</v>
      </c>
      <c r="F27" s="139">
        <v>0</v>
      </c>
      <c r="G27" s="139">
        <v>0</v>
      </c>
      <c r="H27" s="139">
        <v>5520.3950000000013</v>
      </c>
      <c r="I27" s="139">
        <v>561.81799999999998</v>
      </c>
      <c r="J27" s="139">
        <v>1.51</v>
      </c>
      <c r="K27" s="139">
        <v>7.3299999999999992</v>
      </c>
      <c r="L27" s="139">
        <v>0</v>
      </c>
      <c r="M27" s="139">
        <v>0</v>
      </c>
      <c r="N27" s="139">
        <v>563.32799999999997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6100.6430000000018</v>
      </c>
    </row>
    <row r="28" spans="1:21" s="111" customFormat="1" ht="38.25" customHeight="1" x14ac:dyDescent="0.4">
      <c r="A28" s="282" t="s">
        <v>98</v>
      </c>
      <c r="B28" s="282"/>
      <c r="C28" s="141">
        <v>12955.602000000001</v>
      </c>
      <c r="D28" s="141">
        <v>21.66</v>
      </c>
      <c r="E28" s="141">
        <v>108.11500000000001</v>
      </c>
      <c r="F28" s="141">
        <v>0</v>
      </c>
      <c r="G28" s="141">
        <v>0</v>
      </c>
      <c r="H28" s="141">
        <v>12977.262000000001</v>
      </c>
      <c r="I28" s="141">
        <v>620.96799999999996</v>
      </c>
      <c r="J28" s="141">
        <v>1.79</v>
      </c>
      <c r="K28" s="141">
        <v>7.7099999999999991</v>
      </c>
      <c r="L28" s="141">
        <v>0</v>
      </c>
      <c r="M28" s="141">
        <v>0</v>
      </c>
      <c r="N28" s="141">
        <v>622.75800000000004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13620.580000000002</v>
      </c>
    </row>
    <row r="29" spans="1:21" ht="38.25" customHeight="1" x14ac:dyDescent="0.35">
      <c r="A29" s="171">
        <v>17</v>
      </c>
      <c r="B29" s="172" t="s">
        <v>99</v>
      </c>
      <c r="C29" s="139">
        <v>4404.4780000000001</v>
      </c>
      <c r="D29" s="139">
        <v>5.55</v>
      </c>
      <c r="E29" s="139">
        <v>26.951000000000004</v>
      </c>
      <c r="F29" s="139">
        <v>0</v>
      </c>
      <c r="G29" s="139">
        <v>0</v>
      </c>
      <c r="H29" s="139">
        <v>4410.0280000000002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4588.6580000000004</v>
      </c>
    </row>
    <row r="30" spans="1:21" ht="38.25" customHeight="1" x14ac:dyDescent="0.35">
      <c r="A30" s="171">
        <v>18</v>
      </c>
      <c r="B30" s="172" t="s">
        <v>100</v>
      </c>
      <c r="C30" s="139">
        <v>433.43099999999993</v>
      </c>
      <c r="D30" s="139">
        <v>4.22</v>
      </c>
      <c r="E30" s="139">
        <v>34.738999999999997</v>
      </c>
      <c r="F30" s="139">
        <v>0</v>
      </c>
      <c r="G30" s="139">
        <v>0</v>
      </c>
      <c r="H30" s="139">
        <v>437.65099999999995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459.19799999999998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4238.8710000000001</v>
      </c>
      <c r="D31" s="139">
        <v>1.82</v>
      </c>
      <c r="E31" s="139">
        <v>17.14</v>
      </c>
      <c r="F31" s="139">
        <v>0</v>
      </c>
      <c r="G31" s="139">
        <v>0</v>
      </c>
      <c r="H31" s="139">
        <v>4240.6909999999998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4499.6310000000003</v>
      </c>
    </row>
    <row r="32" spans="1:21" ht="38.25" customHeight="1" x14ac:dyDescent="0.35">
      <c r="A32" s="171">
        <v>20</v>
      </c>
      <c r="B32" s="172" t="s">
        <v>102</v>
      </c>
      <c r="C32" s="139">
        <v>2589.8058000000001</v>
      </c>
      <c r="D32" s="139">
        <v>3.99</v>
      </c>
      <c r="E32" s="139">
        <v>16.480000000000004</v>
      </c>
      <c r="F32" s="139">
        <v>0</v>
      </c>
      <c r="G32" s="139">
        <v>0</v>
      </c>
      <c r="H32" s="139">
        <v>2593.7957999999999</v>
      </c>
      <c r="I32" s="139">
        <v>186.54600000000005</v>
      </c>
      <c r="J32" s="139">
        <v>0.3</v>
      </c>
      <c r="K32" s="139">
        <v>4.7850000000000001</v>
      </c>
      <c r="L32" s="139">
        <v>0</v>
      </c>
      <c r="M32" s="139">
        <v>0</v>
      </c>
      <c r="N32" s="139">
        <v>186.84600000000006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2801.4337999999998</v>
      </c>
    </row>
    <row r="33" spans="1:21" s="111" customFormat="1" ht="38.25" customHeight="1" x14ac:dyDescent="0.4">
      <c r="A33" s="282" t="s">
        <v>99</v>
      </c>
      <c r="B33" s="282"/>
      <c r="C33" s="141">
        <v>11666.585799999999</v>
      </c>
      <c r="D33" s="141">
        <v>15.58</v>
      </c>
      <c r="E33" s="141">
        <v>95.31</v>
      </c>
      <c r="F33" s="141">
        <v>0</v>
      </c>
      <c r="G33" s="141">
        <v>0</v>
      </c>
      <c r="H33" s="141">
        <v>11682.165799999999</v>
      </c>
      <c r="I33" s="141">
        <v>429.54300000000006</v>
      </c>
      <c r="J33" s="141">
        <v>0.3</v>
      </c>
      <c r="K33" s="141">
        <v>29.315000000000001</v>
      </c>
      <c r="L33" s="141">
        <v>0</v>
      </c>
      <c r="M33" s="141">
        <v>0</v>
      </c>
      <c r="N33" s="141">
        <v>429.84300000000007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12348.9208</v>
      </c>
    </row>
    <row r="34" spans="1:21" ht="38.25" customHeight="1" x14ac:dyDescent="0.35">
      <c r="A34" s="171">
        <v>21</v>
      </c>
      <c r="B34" s="172" t="s">
        <v>103</v>
      </c>
      <c r="C34" s="139">
        <v>4384.5600000000004</v>
      </c>
      <c r="D34" s="139">
        <v>9.77</v>
      </c>
      <c r="E34" s="139">
        <v>22.04</v>
      </c>
      <c r="F34" s="139">
        <v>0</v>
      </c>
      <c r="G34" s="139">
        <v>0</v>
      </c>
      <c r="H34" s="139">
        <v>4394.3300000000008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4403.7300000000005</v>
      </c>
    </row>
    <row r="35" spans="1:21" ht="38.25" customHeight="1" x14ac:dyDescent="0.35">
      <c r="A35" s="171">
        <v>22</v>
      </c>
      <c r="B35" s="172" t="s">
        <v>104</v>
      </c>
      <c r="C35" s="139">
        <v>5964.5199999999986</v>
      </c>
      <c r="D35" s="139">
        <v>21.29</v>
      </c>
      <c r="E35" s="139">
        <v>99.19</v>
      </c>
      <c r="F35" s="139">
        <v>0</v>
      </c>
      <c r="G35" s="139">
        <v>0</v>
      </c>
      <c r="H35" s="139">
        <v>5985.8099999999986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5989.8399999999983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4735.489999999998</v>
      </c>
      <c r="D37" s="139">
        <v>20.57</v>
      </c>
      <c r="E37" s="139">
        <v>54.62</v>
      </c>
      <c r="F37" s="139">
        <v>0</v>
      </c>
      <c r="G37" s="139">
        <v>0</v>
      </c>
      <c r="H37" s="139">
        <v>4756.0599999999977</v>
      </c>
      <c r="I37" s="139">
        <v>6.92</v>
      </c>
      <c r="J37" s="139">
        <v>12.43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4776.449999999998</v>
      </c>
    </row>
    <row r="38" spans="1:21" s="111" customFormat="1" ht="38.25" customHeight="1" x14ac:dyDescent="0.4">
      <c r="A38" s="282" t="s">
        <v>107</v>
      </c>
      <c r="B38" s="282"/>
      <c r="C38" s="141">
        <v>18046.589999999997</v>
      </c>
      <c r="D38" s="141">
        <v>51.629999999999995</v>
      </c>
      <c r="E38" s="141">
        <v>202.7</v>
      </c>
      <c r="F38" s="141">
        <v>0</v>
      </c>
      <c r="G38" s="141">
        <v>0</v>
      </c>
      <c r="H38" s="141">
        <v>18098.219999999998</v>
      </c>
      <c r="I38" s="141">
        <v>175.97000000000003</v>
      </c>
      <c r="J38" s="141">
        <v>12.43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18289.889999999996</v>
      </c>
    </row>
    <row r="39" spans="1:21" s="145" customFormat="1" ht="38.25" customHeight="1" x14ac:dyDescent="0.4">
      <c r="A39" s="282" t="s">
        <v>108</v>
      </c>
      <c r="B39" s="282"/>
      <c r="C39" s="141">
        <v>42668.777799999996</v>
      </c>
      <c r="D39" s="141">
        <v>88.86999999999999</v>
      </c>
      <c r="E39" s="141">
        <v>406.125</v>
      </c>
      <c r="F39" s="141">
        <v>0</v>
      </c>
      <c r="G39" s="141">
        <v>0</v>
      </c>
      <c r="H39" s="141">
        <v>42757.647799999999</v>
      </c>
      <c r="I39" s="141">
        <v>1226.4810000000002</v>
      </c>
      <c r="J39" s="141">
        <v>14.52</v>
      </c>
      <c r="K39" s="141">
        <v>49.455000000000005</v>
      </c>
      <c r="L39" s="141">
        <v>0</v>
      </c>
      <c r="M39" s="141">
        <v>0</v>
      </c>
      <c r="N39" s="141">
        <v>1241.0010000000002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44259.390799999994</v>
      </c>
    </row>
    <row r="40" spans="1:21" ht="38.25" customHeight="1" x14ac:dyDescent="0.35">
      <c r="A40" s="171">
        <v>25</v>
      </c>
      <c r="B40" s="172" t="s">
        <v>109</v>
      </c>
      <c r="C40" s="139">
        <v>11123.103999999998</v>
      </c>
      <c r="D40" s="139">
        <v>14.04</v>
      </c>
      <c r="E40" s="139">
        <v>142.28399999999999</v>
      </c>
      <c r="F40" s="139">
        <v>0</v>
      </c>
      <c r="G40" s="139">
        <v>0</v>
      </c>
      <c r="H40" s="139">
        <v>11137.143999999998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11137.143999999998</v>
      </c>
    </row>
    <row r="41" spans="1:21" ht="38.25" customHeight="1" x14ac:dyDescent="0.35">
      <c r="A41" s="171">
        <v>26</v>
      </c>
      <c r="B41" s="172" t="s">
        <v>110</v>
      </c>
      <c r="C41" s="139">
        <v>7157.5989999999947</v>
      </c>
      <c r="D41" s="139">
        <v>88.18</v>
      </c>
      <c r="E41" s="139">
        <v>174.09300000000002</v>
      </c>
      <c r="F41" s="139">
        <v>0</v>
      </c>
      <c r="G41" s="139">
        <v>0</v>
      </c>
      <c r="H41" s="139">
        <v>7245.778999999995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7245.778999999995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13610.018999999997</v>
      </c>
      <c r="D42" s="139">
        <v>43.19</v>
      </c>
      <c r="E42" s="139">
        <v>139.09299999999999</v>
      </c>
      <c r="F42" s="139">
        <v>0</v>
      </c>
      <c r="G42" s="139">
        <v>0</v>
      </c>
      <c r="H42" s="139">
        <v>13653.208999999997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13658.878999999997</v>
      </c>
    </row>
    <row r="43" spans="1:21" ht="38.25" customHeight="1" x14ac:dyDescent="0.35">
      <c r="A43" s="171">
        <v>28</v>
      </c>
      <c r="B43" s="172" t="s">
        <v>112</v>
      </c>
      <c r="C43" s="139">
        <v>1027.1000000000004</v>
      </c>
      <c r="D43" s="139">
        <v>14.4</v>
      </c>
      <c r="E43" s="139">
        <v>69.921999999999997</v>
      </c>
      <c r="F43" s="139">
        <v>0</v>
      </c>
      <c r="G43" s="139">
        <v>0</v>
      </c>
      <c r="H43" s="139">
        <v>1041.5000000000005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1041.5000000000005</v>
      </c>
    </row>
    <row r="44" spans="1:21" s="111" customFormat="1" ht="38.25" customHeight="1" x14ac:dyDescent="0.4">
      <c r="A44" s="282" t="s">
        <v>109</v>
      </c>
      <c r="B44" s="282"/>
      <c r="C44" s="141">
        <v>32917.821999999993</v>
      </c>
      <c r="D44" s="141">
        <v>159.81</v>
      </c>
      <c r="E44" s="141">
        <v>525.39200000000005</v>
      </c>
      <c r="F44" s="141">
        <v>0</v>
      </c>
      <c r="G44" s="141">
        <v>0</v>
      </c>
      <c r="H44" s="141">
        <v>33077.631999999991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33083.301999999996</v>
      </c>
    </row>
    <row r="45" spans="1:21" ht="38.25" customHeight="1" x14ac:dyDescent="0.35">
      <c r="A45" s="171">
        <v>29</v>
      </c>
      <c r="B45" s="172" t="s">
        <v>113</v>
      </c>
      <c r="C45" s="139">
        <v>8082.8421000000008</v>
      </c>
      <c r="D45" s="139">
        <v>13.12</v>
      </c>
      <c r="E45" s="139">
        <v>47.519999999999996</v>
      </c>
      <c r="F45" s="139">
        <v>0</v>
      </c>
      <c r="G45" s="139">
        <v>0</v>
      </c>
      <c r="H45" s="139">
        <v>8095.9621000000006</v>
      </c>
      <c r="I45" s="139">
        <v>0.93000000000000016</v>
      </c>
      <c r="J45" s="139">
        <v>0.11</v>
      </c>
      <c r="K45" s="139">
        <v>0.18</v>
      </c>
      <c r="L45" s="139">
        <v>0</v>
      </c>
      <c r="M45" s="139">
        <v>0</v>
      </c>
      <c r="N45" s="139">
        <v>1.0400000000000003</v>
      </c>
      <c r="O45" s="139">
        <v>14.6</v>
      </c>
      <c r="P45" s="139">
        <v>0.15</v>
      </c>
      <c r="Q45" s="139">
        <v>0.32</v>
      </c>
      <c r="R45" s="139">
        <v>0</v>
      </c>
      <c r="S45" s="139">
        <v>0</v>
      </c>
      <c r="T45" s="139">
        <v>14.75</v>
      </c>
      <c r="U45" s="139">
        <v>8111.7521000000006</v>
      </c>
    </row>
    <row r="46" spans="1:21" ht="38.25" customHeight="1" x14ac:dyDescent="0.35">
      <c r="A46" s="171">
        <v>30</v>
      </c>
      <c r="B46" s="172" t="s">
        <v>114</v>
      </c>
      <c r="C46" s="139">
        <v>7755.3150000000014</v>
      </c>
      <c r="D46" s="139">
        <v>14.36</v>
      </c>
      <c r="E46" s="139">
        <v>102.55</v>
      </c>
      <c r="F46" s="139">
        <v>0</v>
      </c>
      <c r="G46" s="139">
        <v>0</v>
      </c>
      <c r="H46" s="139">
        <v>7769.6750000000011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7770.6350000000011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8460.5400000000009</v>
      </c>
      <c r="D47" s="139">
        <v>13.86</v>
      </c>
      <c r="E47" s="139">
        <v>75.97</v>
      </c>
      <c r="F47" s="139">
        <v>0</v>
      </c>
      <c r="G47" s="139">
        <v>0</v>
      </c>
      <c r="H47" s="139">
        <v>8474.4000000000015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8481.3200000000015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7681.5990000000002</v>
      </c>
      <c r="D48" s="139">
        <v>130.91</v>
      </c>
      <c r="E48" s="139">
        <v>310.47899999999998</v>
      </c>
      <c r="F48" s="139">
        <v>0</v>
      </c>
      <c r="G48" s="139">
        <v>0</v>
      </c>
      <c r="H48" s="139">
        <v>7812.509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7813.0140000000001</v>
      </c>
    </row>
    <row r="49" spans="1:21" s="111" customFormat="1" ht="38.25" customHeight="1" x14ac:dyDescent="0.4">
      <c r="A49" s="282" t="s">
        <v>117</v>
      </c>
      <c r="B49" s="282"/>
      <c r="C49" s="141">
        <v>31980.296100000007</v>
      </c>
      <c r="D49" s="141">
        <v>172.25</v>
      </c>
      <c r="E49" s="141">
        <v>536.51900000000001</v>
      </c>
      <c r="F49" s="141">
        <v>0</v>
      </c>
      <c r="G49" s="141">
        <v>0</v>
      </c>
      <c r="H49" s="141">
        <v>32152.5461</v>
      </c>
      <c r="I49" s="141">
        <v>9.2850000000000001</v>
      </c>
      <c r="J49" s="141">
        <v>0.11</v>
      </c>
      <c r="K49" s="141">
        <v>0.18</v>
      </c>
      <c r="L49" s="141">
        <v>0</v>
      </c>
      <c r="M49" s="141">
        <v>0</v>
      </c>
      <c r="N49" s="141">
        <v>9.3950000000000014</v>
      </c>
      <c r="O49" s="141">
        <v>14.629999999999999</v>
      </c>
      <c r="P49" s="141">
        <v>0.15</v>
      </c>
      <c r="Q49" s="141">
        <v>0.32</v>
      </c>
      <c r="R49" s="141">
        <v>0</v>
      </c>
      <c r="S49" s="141">
        <v>0</v>
      </c>
      <c r="T49" s="141">
        <v>14.78</v>
      </c>
      <c r="U49" s="141">
        <v>32176.721100000002</v>
      </c>
    </row>
    <row r="50" spans="1:21" s="145" customFormat="1" ht="38.25" customHeight="1" x14ac:dyDescent="0.4">
      <c r="A50" s="282" t="s">
        <v>118</v>
      </c>
      <c r="B50" s="282"/>
      <c r="C50" s="141">
        <v>64898.1181</v>
      </c>
      <c r="D50" s="141">
        <v>332.06</v>
      </c>
      <c r="E50" s="141">
        <v>1061.9110000000001</v>
      </c>
      <c r="F50" s="141">
        <v>0</v>
      </c>
      <c r="G50" s="141">
        <v>0</v>
      </c>
      <c r="H50" s="141">
        <v>65230.17809999999</v>
      </c>
      <c r="I50" s="141">
        <v>9.2850000000000001</v>
      </c>
      <c r="J50" s="141">
        <v>0.11</v>
      </c>
      <c r="K50" s="141">
        <v>0.18</v>
      </c>
      <c r="L50" s="141">
        <v>0</v>
      </c>
      <c r="M50" s="141">
        <v>0</v>
      </c>
      <c r="N50" s="141">
        <v>9.3950000000000014</v>
      </c>
      <c r="O50" s="141">
        <v>20.299999999999997</v>
      </c>
      <c r="P50" s="141">
        <v>0.15</v>
      </c>
      <c r="Q50" s="141">
        <v>5.99</v>
      </c>
      <c r="R50" s="141">
        <v>0</v>
      </c>
      <c r="S50" s="141">
        <v>0</v>
      </c>
      <c r="T50" s="141">
        <v>20.45</v>
      </c>
      <c r="U50" s="141">
        <v>65260.023099999999</v>
      </c>
    </row>
    <row r="51" spans="1:21" s="146" customFormat="1" ht="38.25" customHeight="1" x14ac:dyDescent="0.4">
      <c r="A51" s="282" t="s">
        <v>119</v>
      </c>
      <c r="B51" s="282"/>
      <c r="C51" s="141">
        <v>113005.6639</v>
      </c>
      <c r="D51" s="141">
        <v>421.36</v>
      </c>
      <c r="E51" s="141">
        <v>1483.4760000000001</v>
      </c>
      <c r="F51" s="141">
        <v>0</v>
      </c>
      <c r="G51" s="141">
        <v>189.75799999999998</v>
      </c>
      <c r="H51" s="141">
        <v>113427.0239</v>
      </c>
      <c r="I51" s="141">
        <v>7347.7860000000001</v>
      </c>
      <c r="J51" s="141">
        <v>64.599999999999994</v>
      </c>
      <c r="K51" s="141">
        <v>507.44100000000003</v>
      </c>
      <c r="L51" s="141">
        <v>0</v>
      </c>
      <c r="M51" s="141">
        <v>19.510000000000002</v>
      </c>
      <c r="N51" s="141">
        <v>7412.3860000000004</v>
      </c>
      <c r="O51" s="141">
        <v>915.69899999999996</v>
      </c>
      <c r="P51" s="141">
        <v>0.15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121755.25889999999</v>
      </c>
    </row>
    <row r="52" spans="1:21" s="111" customFormat="1" ht="24" customHeight="1" x14ac:dyDescent="0.4">
      <c r="A52" s="115"/>
      <c r="B52" s="11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</row>
    <row r="53" spans="1:21" s="111" customFormat="1" ht="19.5" customHeight="1" x14ac:dyDescent="0.4">
      <c r="A53" s="115"/>
      <c r="B53" s="11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21" s="115" customFormat="1" ht="24.75" hidden="1" customHeight="1" x14ac:dyDescent="0.4">
      <c r="B54" s="201"/>
      <c r="C54" s="250" t="s">
        <v>54</v>
      </c>
      <c r="D54" s="250"/>
      <c r="E54" s="250"/>
      <c r="F54" s="250"/>
      <c r="G54" s="250"/>
      <c r="H54" s="118"/>
      <c r="I54" s="201"/>
      <c r="J54" s="201">
        <f>D51+J51+P51-F51-L51-R51</f>
        <v>486.11</v>
      </c>
      <c r="K54" s="201"/>
      <c r="L54" s="201"/>
      <c r="M54" s="201"/>
      <c r="N54" s="201"/>
      <c r="R54" s="201"/>
      <c r="U54" s="201"/>
    </row>
    <row r="55" spans="1:21" s="115" customFormat="1" ht="30" hidden="1" customHeight="1" x14ac:dyDescent="0.35">
      <c r="B55" s="201"/>
      <c r="C55" s="250" t="s">
        <v>55</v>
      </c>
      <c r="D55" s="250"/>
      <c r="E55" s="250"/>
      <c r="F55" s="250"/>
      <c r="G55" s="250"/>
      <c r="H55" s="119"/>
      <c r="I55" s="201"/>
      <c r="J55" s="201">
        <f>E51+K51+Q51-G51-M51-S51</f>
        <v>1772.8010000000002</v>
      </c>
      <c r="K55" s="201"/>
      <c r="L55" s="201"/>
      <c r="M55" s="201"/>
      <c r="N55" s="201"/>
      <c r="R55" s="201"/>
      <c r="T55" s="201"/>
    </row>
    <row r="56" spans="1:21" ht="33" hidden="1" customHeight="1" x14ac:dyDescent="0.5">
      <c r="C56" s="250" t="s">
        <v>56</v>
      </c>
      <c r="D56" s="250"/>
      <c r="E56" s="250"/>
      <c r="F56" s="250"/>
      <c r="G56" s="250"/>
      <c r="H56" s="119"/>
      <c r="I56" s="121"/>
      <c r="J56" s="201">
        <f>H51+N51+T51</f>
        <v>121755.2589</v>
      </c>
      <c r="K56" s="119"/>
      <c r="L56" s="119"/>
      <c r="M56" s="142" t="e">
        <f>#REF!+'Sep-2021'!J54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1"/>
      <c r="E57" s="201"/>
      <c r="F57" s="201"/>
      <c r="G57" s="201"/>
      <c r="H57" s="119"/>
      <c r="I57" s="121"/>
      <c r="J57" s="20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1"/>
      <c r="E58" s="201"/>
      <c r="F58" s="201"/>
      <c r="G58" s="201"/>
      <c r="H58" s="119"/>
      <c r="I58" s="121"/>
      <c r="J58" s="201"/>
      <c r="K58" s="119"/>
      <c r="L58" s="119"/>
      <c r="M58" s="142" t="e">
        <f>#REF!+'Sep-2021'!J54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59" t="s">
        <v>57</v>
      </c>
      <c r="C59" s="259"/>
      <c r="D59" s="259"/>
      <c r="E59" s="259"/>
      <c r="F59" s="259"/>
      <c r="G59" s="153"/>
      <c r="H59" s="154"/>
      <c r="I59" s="155"/>
      <c r="J59" s="260"/>
      <c r="K59" s="258"/>
      <c r="L59" s="258"/>
      <c r="M59" s="169" t="e">
        <f>#REF!+'Sep-2021'!J54</f>
        <v>#REF!</v>
      </c>
      <c r="N59" s="154"/>
      <c r="O59" s="154"/>
      <c r="P59" s="204"/>
      <c r="Q59" s="259" t="s">
        <v>58</v>
      </c>
      <c r="R59" s="259"/>
      <c r="S59" s="259"/>
      <c r="T59" s="259"/>
      <c r="U59" s="259"/>
    </row>
    <row r="60" spans="1:21" s="152" customFormat="1" ht="37.5" hidden="1" customHeight="1" x14ac:dyDescent="0.45">
      <c r="B60" s="259" t="s">
        <v>59</v>
      </c>
      <c r="C60" s="259"/>
      <c r="D60" s="259"/>
      <c r="E60" s="259"/>
      <c r="F60" s="259"/>
      <c r="G60" s="154"/>
      <c r="H60" s="153"/>
      <c r="I60" s="156"/>
      <c r="J60" s="157"/>
      <c r="K60" s="203"/>
      <c r="L60" s="157"/>
      <c r="M60" s="154"/>
      <c r="N60" s="153"/>
      <c r="O60" s="154"/>
      <c r="P60" s="204"/>
      <c r="Q60" s="259" t="s">
        <v>59</v>
      </c>
      <c r="R60" s="259"/>
      <c r="S60" s="259"/>
      <c r="T60" s="259"/>
      <c r="U60" s="259"/>
    </row>
    <row r="61" spans="1:21" s="152" customFormat="1" ht="37.5" hidden="1" customHeight="1" x14ac:dyDescent="0.45">
      <c r="I61" s="158"/>
      <c r="J61" s="258" t="s">
        <v>61</v>
      </c>
      <c r="K61" s="258"/>
      <c r="L61" s="258"/>
      <c r="M61" s="159" t="e">
        <f>#REF!+'Sep-2021'!J54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#REF!+'Sep-2021'!J54</f>
        <v>#REF!</v>
      </c>
      <c r="I62" s="158"/>
      <c r="J62" s="258" t="s">
        <v>62</v>
      </c>
      <c r="K62" s="258"/>
      <c r="L62" s="258"/>
      <c r="M62" s="159" t="e">
        <f>#REF!+'Sep-2021'!J54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April-2022 </vt:lpstr>
      <vt:lpstr>May-2022</vt:lpstr>
      <vt:lpstr>June-2022</vt:lpstr>
      <vt:lpstr>July-2022 </vt:lpstr>
      <vt:lpstr>August-2022 </vt:lpstr>
      <vt:lpstr>Sep-2022</vt:lpstr>
      <vt:lpstr>(HT)</vt:lpstr>
      <vt:lpstr>'April-2021'!Print_Area</vt:lpstr>
      <vt:lpstr>'aug-2021'!Print_Area</vt:lpstr>
      <vt:lpstr>braz!Print_Area</vt:lpstr>
      <vt:lpstr>brc!Print_Area</vt:lpstr>
      <vt:lpstr>CIRCLE!Print_Area</vt:lpstr>
      <vt:lpstr>'dec-2021'!Print_Area</vt:lpstr>
      <vt:lpstr>'july-2021'!Print_Area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2022-10-13T06:24:44Z</dcterms:modified>
</cp:coreProperties>
</file>