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9" activeTab="17"/>
  </bookViews>
  <sheets>
    <sheet name="march 2020" sheetId="40" state="hidden" r:id="rId1"/>
    <sheet name="Sheet1" sheetId="43" state="hidden" r:id="rId2"/>
    <sheet name="braz" sheetId="23" state="hidden" r:id="rId3"/>
    <sheet name="brc" sheetId="24" state="hidden" r:id="rId4"/>
    <sheet name="kolar" sheetId="25" state="hidden" r:id="rId5"/>
    <sheet name="ramanagr" sheetId="26" state="hidden" r:id="rId6"/>
    <sheet name="CIRCLE" sheetId="18" state="hidden" r:id="rId7"/>
    <sheet name="DIFF" sheetId="19" state="hidden" r:id="rId8"/>
    <sheet name="ht" sheetId="14" state="hidden" r:id="rId9"/>
    <sheet name="Mar-23" sheetId="55" r:id="rId10"/>
    <sheet name="April-23" sheetId="56" r:id="rId11"/>
    <sheet name="May-23" sheetId="57" r:id="rId12"/>
    <sheet name="June-23" sheetId="58" r:id="rId13"/>
    <sheet name="July-23" sheetId="59" r:id="rId14"/>
    <sheet name="Aug-23" sheetId="60" r:id="rId15"/>
    <sheet name="Sep-23" sheetId="61" r:id="rId16"/>
    <sheet name="Oct-23" sheetId="62" r:id="rId17"/>
    <sheet name="Nov-23" sheetId="6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2">braz!$A$1:$U$20</definedName>
    <definedName name="_xlnm.Print_Area" localSheetId="3">brc!$A$1:$U$9</definedName>
    <definedName name="_xlnm.Print_Area" localSheetId="6">CIRCLE!$A$1:$V$64</definedName>
    <definedName name="_xlnm.Print_Area" localSheetId="4">kolar!$A$1:$U$11</definedName>
    <definedName name="_xlnm.Print_Area" localSheetId="0">'march 2020'!$A$1:$U$56</definedName>
    <definedName name="_xlnm.Print_Area" localSheetId="5">ramanagr!$A$1:$U$11</definedName>
  </definedNames>
  <calcPr calcId="144525"/>
</workbook>
</file>

<file path=xl/calcChain.xml><?xml version="1.0" encoding="utf-8"?>
<calcChain xmlns="http://schemas.openxmlformats.org/spreadsheetml/2006/main">
  <c r="R49" i="64" l="1"/>
  <c r="R50" i="64" s="1"/>
  <c r="R51" i="64" s="1"/>
  <c r="P49" i="64"/>
  <c r="O49" i="64"/>
  <c r="O50" i="64" s="1"/>
  <c r="L49" i="64"/>
  <c r="J49" i="64"/>
  <c r="J50" i="64" s="1"/>
  <c r="J51" i="64" s="1"/>
  <c r="I49" i="64"/>
  <c r="I50" i="64" s="1"/>
  <c r="I51" i="64" s="1"/>
  <c r="F49" i="64"/>
  <c r="F50" i="64" s="1"/>
  <c r="D49" i="64"/>
  <c r="C49" i="64"/>
  <c r="C50" i="64" s="1"/>
  <c r="T48" i="64"/>
  <c r="S48" i="64"/>
  <c r="Q48" i="64"/>
  <c r="N48" i="64"/>
  <c r="M48" i="64"/>
  <c r="K48" i="64"/>
  <c r="H48" i="64"/>
  <c r="U48" i="64" s="1"/>
  <c r="G48" i="64"/>
  <c r="E48" i="64"/>
  <c r="T47" i="64"/>
  <c r="S47" i="64"/>
  <c r="Q47" i="64"/>
  <c r="N47" i="64"/>
  <c r="M47" i="64"/>
  <c r="K47" i="64"/>
  <c r="H47" i="64"/>
  <c r="U47" i="64" s="1"/>
  <c r="G47" i="64"/>
  <c r="E47" i="64"/>
  <c r="T46" i="64"/>
  <c r="S46" i="64"/>
  <c r="Q46" i="64"/>
  <c r="N46" i="64"/>
  <c r="N49" i="64" s="1"/>
  <c r="M46" i="64"/>
  <c r="K46" i="64"/>
  <c r="H46" i="64"/>
  <c r="U46" i="64" s="1"/>
  <c r="G46" i="64"/>
  <c r="G49" i="64" s="1"/>
  <c r="G50" i="64" s="1"/>
  <c r="E46" i="64"/>
  <c r="T45" i="64"/>
  <c r="T49" i="64" s="1"/>
  <c r="S45" i="64"/>
  <c r="S49" i="64" s="1"/>
  <c r="Q45" i="64"/>
  <c r="Q49" i="64" s="1"/>
  <c r="N45" i="64"/>
  <c r="M45" i="64"/>
  <c r="M49" i="64" s="1"/>
  <c r="K45" i="64"/>
  <c r="K49" i="64" s="1"/>
  <c r="H45" i="64"/>
  <c r="H49" i="64" s="1"/>
  <c r="G45" i="64"/>
  <c r="E45" i="64"/>
  <c r="E49" i="64" s="1"/>
  <c r="R44" i="64"/>
  <c r="P44" i="64"/>
  <c r="P50" i="64" s="1"/>
  <c r="O44" i="64"/>
  <c r="L44" i="64"/>
  <c r="L50" i="64" s="1"/>
  <c r="J44" i="64"/>
  <c r="I44" i="64"/>
  <c r="F44" i="64"/>
  <c r="C44" i="64"/>
  <c r="T43" i="64"/>
  <c r="S43" i="64"/>
  <c r="Q43" i="64"/>
  <c r="N43" i="64"/>
  <c r="M43" i="64"/>
  <c r="K43" i="64"/>
  <c r="G43" i="64"/>
  <c r="E43" i="64"/>
  <c r="D43" i="64"/>
  <c r="D44" i="64" s="1"/>
  <c r="D50" i="64" s="1"/>
  <c r="T42" i="64"/>
  <c r="S42" i="64"/>
  <c r="Q42" i="64"/>
  <c r="N42" i="64"/>
  <c r="M42" i="64"/>
  <c r="K42" i="64"/>
  <c r="H42" i="64"/>
  <c r="U42" i="64" s="1"/>
  <c r="G42" i="64"/>
  <c r="E42" i="64"/>
  <c r="T41" i="64"/>
  <c r="S41" i="64"/>
  <c r="Q41" i="64"/>
  <c r="Q44" i="64" s="1"/>
  <c r="N41" i="64"/>
  <c r="N44" i="64" s="1"/>
  <c r="M41" i="64"/>
  <c r="K41" i="64"/>
  <c r="H41" i="64"/>
  <c r="U41" i="64" s="1"/>
  <c r="G41" i="64"/>
  <c r="E41" i="64"/>
  <c r="T40" i="64"/>
  <c r="T44" i="64" s="1"/>
  <c r="S40" i="64"/>
  <c r="S44" i="64" s="1"/>
  <c r="Q40" i="64"/>
  <c r="N40" i="64"/>
  <c r="M40" i="64"/>
  <c r="M44" i="64" s="1"/>
  <c r="K40" i="64"/>
  <c r="K44" i="64" s="1"/>
  <c r="H40" i="64"/>
  <c r="G40" i="64"/>
  <c r="G44" i="64" s="1"/>
  <c r="E40" i="64"/>
  <c r="E44" i="64" s="1"/>
  <c r="R38" i="64"/>
  <c r="P38" i="64"/>
  <c r="P39" i="64" s="1"/>
  <c r="O38" i="64"/>
  <c r="O39" i="64" s="1"/>
  <c r="L38" i="64"/>
  <c r="L39" i="64" s="1"/>
  <c r="J38" i="64"/>
  <c r="I38" i="64"/>
  <c r="I39" i="64" s="1"/>
  <c r="F38" i="64"/>
  <c r="D38" i="64"/>
  <c r="D39" i="64" s="1"/>
  <c r="C38" i="64"/>
  <c r="C39" i="64" s="1"/>
  <c r="T37" i="64"/>
  <c r="S37" i="64"/>
  <c r="Q37" i="64"/>
  <c r="N37" i="64"/>
  <c r="M37" i="64"/>
  <c r="K37" i="64"/>
  <c r="H37" i="64"/>
  <c r="U37" i="64" s="1"/>
  <c r="G37" i="64"/>
  <c r="E37" i="64"/>
  <c r="T36" i="64"/>
  <c r="S36" i="64"/>
  <c r="Q36" i="64"/>
  <c r="N36" i="64"/>
  <c r="M36" i="64"/>
  <c r="K36" i="64"/>
  <c r="H36" i="64"/>
  <c r="U36" i="64" s="1"/>
  <c r="G36" i="64"/>
  <c r="E36" i="64"/>
  <c r="T35" i="64"/>
  <c r="T38" i="64" s="1"/>
  <c r="S35" i="64"/>
  <c r="Q35" i="64"/>
  <c r="N35" i="64"/>
  <c r="M35" i="64"/>
  <c r="M38" i="64" s="1"/>
  <c r="K35" i="64"/>
  <c r="H35" i="64"/>
  <c r="U35" i="64" s="1"/>
  <c r="G35" i="64"/>
  <c r="E35" i="64"/>
  <c r="E38" i="64" s="1"/>
  <c r="T34" i="64"/>
  <c r="S34" i="64"/>
  <c r="S38" i="64" s="1"/>
  <c r="Q34" i="64"/>
  <c r="Q38" i="64" s="1"/>
  <c r="N34" i="64"/>
  <c r="N38" i="64" s="1"/>
  <c r="M34" i="64"/>
  <c r="K34" i="64"/>
  <c r="K38" i="64" s="1"/>
  <c r="H34" i="64"/>
  <c r="H38" i="64" s="1"/>
  <c r="G34" i="64"/>
  <c r="G38" i="64" s="1"/>
  <c r="E34" i="64"/>
  <c r="R33" i="64"/>
  <c r="P33" i="64"/>
  <c r="O33" i="64"/>
  <c r="L33" i="64"/>
  <c r="J33" i="64"/>
  <c r="I33" i="64"/>
  <c r="F33" i="64"/>
  <c r="D33" i="64"/>
  <c r="C33" i="64"/>
  <c r="T32" i="64"/>
  <c r="S32" i="64"/>
  <c r="Q32" i="64"/>
  <c r="N32" i="64"/>
  <c r="M32" i="64"/>
  <c r="K32" i="64"/>
  <c r="H32" i="64"/>
  <c r="U32" i="64" s="1"/>
  <c r="G32" i="64"/>
  <c r="E32" i="64"/>
  <c r="T31" i="64"/>
  <c r="S31" i="64"/>
  <c r="Q31" i="64"/>
  <c r="N31" i="64"/>
  <c r="U31" i="64" s="1"/>
  <c r="M31" i="64"/>
  <c r="K31" i="64"/>
  <c r="H31" i="64"/>
  <c r="G31" i="64"/>
  <c r="E31" i="64"/>
  <c r="T30" i="64"/>
  <c r="S30" i="64"/>
  <c r="S33" i="64" s="1"/>
  <c r="Q30" i="64"/>
  <c r="N30" i="64"/>
  <c r="M30" i="64"/>
  <c r="K30" i="64"/>
  <c r="K33" i="64" s="1"/>
  <c r="H30" i="64"/>
  <c r="H33" i="64" s="1"/>
  <c r="G30" i="64"/>
  <c r="E30" i="64"/>
  <c r="T29" i="64"/>
  <c r="T33" i="64" s="1"/>
  <c r="S29" i="64"/>
  <c r="Q29" i="64"/>
  <c r="Q33" i="64" s="1"/>
  <c r="N29" i="64"/>
  <c r="U29" i="64" s="1"/>
  <c r="M29" i="64"/>
  <c r="M33" i="64" s="1"/>
  <c r="K29" i="64"/>
  <c r="H29" i="64"/>
  <c r="G29" i="64"/>
  <c r="G33" i="64" s="1"/>
  <c r="E29" i="64"/>
  <c r="E33" i="64" s="1"/>
  <c r="R28" i="64"/>
  <c r="R39" i="64" s="1"/>
  <c r="P28" i="64"/>
  <c r="O28" i="64"/>
  <c r="L28" i="64"/>
  <c r="J28" i="64"/>
  <c r="J39" i="64" s="1"/>
  <c r="I28" i="64"/>
  <c r="F28" i="64"/>
  <c r="F39" i="64" s="1"/>
  <c r="D28" i="64"/>
  <c r="C28" i="64"/>
  <c r="T27" i="64"/>
  <c r="S27" i="64"/>
  <c r="Q27" i="64"/>
  <c r="N27" i="64"/>
  <c r="N28" i="64" s="1"/>
  <c r="M27" i="64"/>
  <c r="K27" i="64"/>
  <c r="H27" i="64"/>
  <c r="U27" i="64" s="1"/>
  <c r="G27" i="64"/>
  <c r="G28" i="64" s="1"/>
  <c r="E27" i="64"/>
  <c r="T26" i="64"/>
  <c r="T28" i="64" s="1"/>
  <c r="S26" i="64"/>
  <c r="S28" i="64" s="1"/>
  <c r="Q26" i="64"/>
  <c r="Q28" i="64" s="1"/>
  <c r="N26" i="64"/>
  <c r="M26" i="64"/>
  <c r="M28" i="64" s="1"/>
  <c r="K26" i="64"/>
  <c r="K28" i="64" s="1"/>
  <c r="H26" i="64"/>
  <c r="H28" i="64" s="1"/>
  <c r="G26" i="64"/>
  <c r="E26" i="64"/>
  <c r="E28" i="64" s="1"/>
  <c r="R24" i="64"/>
  <c r="P24" i="64"/>
  <c r="P25" i="64" s="1"/>
  <c r="O24" i="64"/>
  <c r="O25" i="64" s="1"/>
  <c r="L24" i="64"/>
  <c r="L25" i="64" s="1"/>
  <c r="J24" i="64"/>
  <c r="I24" i="64"/>
  <c r="I25" i="64" s="1"/>
  <c r="F24" i="64"/>
  <c r="D24" i="64"/>
  <c r="D25" i="64" s="1"/>
  <c r="C24" i="64"/>
  <c r="C25" i="64" s="1"/>
  <c r="T23" i="64"/>
  <c r="S23" i="64"/>
  <c r="Q23" i="64"/>
  <c r="N23" i="64"/>
  <c r="M23" i="64"/>
  <c r="K23" i="64"/>
  <c r="H23" i="64"/>
  <c r="U23" i="64" s="1"/>
  <c r="G23" i="64"/>
  <c r="E23" i="64"/>
  <c r="T22" i="64"/>
  <c r="S22" i="64"/>
  <c r="Q22" i="64"/>
  <c r="N22" i="64"/>
  <c r="M22" i="64"/>
  <c r="K22" i="64"/>
  <c r="H22" i="64"/>
  <c r="U22" i="64" s="1"/>
  <c r="G22" i="64"/>
  <c r="E22" i="64"/>
  <c r="T21" i="64"/>
  <c r="T24" i="64" s="1"/>
  <c r="S21" i="64"/>
  <c r="Q21" i="64"/>
  <c r="N21" i="64"/>
  <c r="M21" i="64"/>
  <c r="M24" i="64" s="1"/>
  <c r="M25" i="64" s="1"/>
  <c r="K21" i="64"/>
  <c r="H21" i="64"/>
  <c r="U21" i="64" s="1"/>
  <c r="G21" i="64"/>
  <c r="E21" i="64"/>
  <c r="E24" i="64" s="1"/>
  <c r="E25" i="64" s="1"/>
  <c r="T20" i="64"/>
  <c r="S20" i="64"/>
  <c r="S24" i="64" s="1"/>
  <c r="Q20" i="64"/>
  <c r="Q24" i="64" s="1"/>
  <c r="N20" i="64"/>
  <c r="N24" i="64" s="1"/>
  <c r="M20" i="64"/>
  <c r="K20" i="64"/>
  <c r="K24" i="64" s="1"/>
  <c r="H20" i="64"/>
  <c r="H24" i="64" s="1"/>
  <c r="G20" i="64"/>
  <c r="G24" i="64" s="1"/>
  <c r="E20" i="64"/>
  <c r="R19" i="64"/>
  <c r="R25" i="64" s="1"/>
  <c r="P19" i="64"/>
  <c r="O19" i="64"/>
  <c r="L19" i="64"/>
  <c r="J19" i="64"/>
  <c r="J25" i="64" s="1"/>
  <c r="I19" i="64"/>
  <c r="F19" i="64"/>
  <c r="F25" i="64" s="1"/>
  <c r="D19" i="64"/>
  <c r="C19" i="64"/>
  <c r="T18" i="64"/>
  <c r="S18" i="64"/>
  <c r="Q18" i="64"/>
  <c r="N18" i="64"/>
  <c r="M18" i="64"/>
  <c r="K18" i="64"/>
  <c r="H18" i="64"/>
  <c r="U18" i="64" s="1"/>
  <c r="G18" i="64"/>
  <c r="E18" i="64"/>
  <c r="T17" i="64"/>
  <c r="T19" i="64" s="1"/>
  <c r="S17" i="64"/>
  <c r="Q17" i="64"/>
  <c r="N17" i="64"/>
  <c r="U17" i="64" s="1"/>
  <c r="M17" i="64"/>
  <c r="K17" i="64"/>
  <c r="H17" i="64"/>
  <c r="G17" i="64"/>
  <c r="G19" i="64" s="1"/>
  <c r="E17" i="64"/>
  <c r="T16" i="64"/>
  <c r="S16" i="64"/>
  <c r="S19" i="64" s="1"/>
  <c r="Q16" i="64"/>
  <c r="Q19" i="64" s="1"/>
  <c r="N16" i="64"/>
  <c r="N19" i="64" s="1"/>
  <c r="M16" i="64"/>
  <c r="M19" i="64" s="1"/>
  <c r="K16" i="64"/>
  <c r="K19" i="64" s="1"/>
  <c r="H16" i="64"/>
  <c r="H19" i="64" s="1"/>
  <c r="G16" i="64"/>
  <c r="E16" i="64"/>
  <c r="E19" i="64" s="1"/>
  <c r="R15" i="64"/>
  <c r="P15" i="64"/>
  <c r="O15" i="64"/>
  <c r="L15" i="64"/>
  <c r="J15" i="64"/>
  <c r="I15" i="64"/>
  <c r="F15" i="64"/>
  <c r="D15" i="64"/>
  <c r="C15" i="64"/>
  <c r="T14" i="64"/>
  <c r="S14" i="64"/>
  <c r="Q14" i="64"/>
  <c r="N14" i="64"/>
  <c r="M14" i="64"/>
  <c r="K14" i="64"/>
  <c r="H14" i="64"/>
  <c r="U14" i="64" s="1"/>
  <c r="G14" i="64"/>
  <c r="E14" i="64"/>
  <c r="T13" i="64"/>
  <c r="S13" i="64"/>
  <c r="Q13" i="64"/>
  <c r="Q15" i="64" s="1"/>
  <c r="N13" i="64"/>
  <c r="M13" i="64"/>
  <c r="K13" i="64"/>
  <c r="H13" i="64"/>
  <c r="H15" i="64" s="1"/>
  <c r="G13" i="64"/>
  <c r="E13" i="64"/>
  <c r="T12" i="64"/>
  <c r="T15" i="64" s="1"/>
  <c r="S12" i="64"/>
  <c r="S15" i="64" s="1"/>
  <c r="Q12" i="64"/>
  <c r="N12" i="64"/>
  <c r="N15" i="64" s="1"/>
  <c r="M12" i="64"/>
  <c r="M15" i="64" s="1"/>
  <c r="K12" i="64"/>
  <c r="K15" i="64" s="1"/>
  <c r="H12" i="64"/>
  <c r="U12" i="64" s="1"/>
  <c r="G12" i="64"/>
  <c r="G15" i="64" s="1"/>
  <c r="E12" i="64"/>
  <c r="E15" i="64" s="1"/>
  <c r="R11" i="64"/>
  <c r="P11" i="64"/>
  <c r="O11" i="64"/>
  <c r="L11" i="64"/>
  <c r="J11" i="64"/>
  <c r="I11" i="64"/>
  <c r="F11" i="64"/>
  <c r="D11" i="64"/>
  <c r="C11" i="64"/>
  <c r="T10" i="64"/>
  <c r="S10" i="64"/>
  <c r="Q10" i="64"/>
  <c r="N10" i="64"/>
  <c r="U10" i="64" s="1"/>
  <c r="M10" i="64"/>
  <c r="K10" i="64"/>
  <c r="H10" i="64"/>
  <c r="G10" i="64"/>
  <c r="E10" i="64"/>
  <c r="T9" i="64"/>
  <c r="S9" i="64"/>
  <c r="Q9" i="64"/>
  <c r="N9" i="64"/>
  <c r="M9" i="64"/>
  <c r="K9" i="64"/>
  <c r="H9" i="64"/>
  <c r="U9" i="64" s="1"/>
  <c r="G9" i="64"/>
  <c r="E9" i="64"/>
  <c r="T8" i="64"/>
  <c r="S8" i="64"/>
  <c r="Q8" i="64"/>
  <c r="N8" i="64"/>
  <c r="U8" i="64" s="1"/>
  <c r="M8" i="64"/>
  <c r="K8" i="64"/>
  <c r="H8" i="64"/>
  <c r="G8" i="64"/>
  <c r="E8" i="64"/>
  <c r="T7" i="64"/>
  <c r="T11" i="64" s="1"/>
  <c r="S7" i="64"/>
  <c r="S11" i="64" s="1"/>
  <c r="Q7" i="64"/>
  <c r="Q11" i="64" s="1"/>
  <c r="N7" i="64"/>
  <c r="N11" i="64" s="1"/>
  <c r="M7" i="64"/>
  <c r="M11" i="64" s="1"/>
  <c r="K7" i="64"/>
  <c r="K11" i="64" s="1"/>
  <c r="H7" i="64"/>
  <c r="H11" i="64" s="1"/>
  <c r="G7" i="64"/>
  <c r="G11" i="64" s="1"/>
  <c r="E7" i="64"/>
  <c r="E11" i="64" s="1"/>
  <c r="K50" i="64" l="1"/>
  <c r="K51" i="64" s="1"/>
  <c r="Q25" i="64"/>
  <c r="G39" i="64"/>
  <c r="E39" i="64"/>
  <c r="T39" i="64"/>
  <c r="L51" i="64"/>
  <c r="M50" i="64"/>
  <c r="M51" i="64" s="1"/>
  <c r="C51" i="64"/>
  <c r="K25" i="64"/>
  <c r="S25" i="64"/>
  <c r="H39" i="64"/>
  <c r="Q39" i="64"/>
  <c r="G25" i="64"/>
  <c r="T25" i="64"/>
  <c r="D51" i="64"/>
  <c r="H25" i="64"/>
  <c r="M39" i="64"/>
  <c r="E50" i="64"/>
  <c r="T50" i="64"/>
  <c r="T51" i="64" s="1"/>
  <c r="K39" i="64"/>
  <c r="S39" i="64"/>
  <c r="P51" i="64"/>
  <c r="Q50" i="64"/>
  <c r="G51" i="64"/>
  <c r="N50" i="64"/>
  <c r="F51" i="64"/>
  <c r="O51" i="64"/>
  <c r="N25" i="64"/>
  <c r="S50" i="64"/>
  <c r="S51" i="64" s="1"/>
  <c r="U26" i="64"/>
  <c r="U28" i="64" s="1"/>
  <c r="U40" i="64"/>
  <c r="H43" i="64"/>
  <c r="U43" i="64" s="1"/>
  <c r="U45" i="64"/>
  <c r="U49" i="64" s="1"/>
  <c r="U7" i="64"/>
  <c r="U11" i="64" s="1"/>
  <c r="U16" i="64"/>
  <c r="U19" i="64" s="1"/>
  <c r="U30" i="64"/>
  <c r="U33" i="64" s="1"/>
  <c r="N33" i="64"/>
  <c r="N39" i="64" s="1"/>
  <c r="U13" i="64"/>
  <c r="U15" i="64" s="1"/>
  <c r="U20" i="64"/>
  <c r="U24" i="64" s="1"/>
  <c r="U34" i="64"/>
  <c r="U38" i="64" s="1"/>
  <c r="U39" i="64" l="1"/>
  <c r="E51" i="64"/>
  <c r="U25" i="64"/>
  <c r="U44" i="64"/>
  <c r="Q51" i="64"/>
  <c r="U50" i="64"/>
  <c r="U51" i="64" s="1"/>
  <c r="N51" i="64"/>
  <c r="H44" i="64"/>
  <c r="H50" i="64" s="1"/>
  <c r="H51" i="64" s="1"/>
  <c r="H65" i="64" l="1"/>
  <c r="M61" i="64"/>
  <c r="H61" i="64"/>
  <c r="M60" i="64"/>
  <c r="M58" i="64"/>
  <c r="M57" i="64"/>
  <c r="M55" i="64"/>
  <c r="J53" i="64"/>
  <c r="R49" i="62" l="1"/>
  <c r="P49" i="62"/>
  <c r="L49" i="62"/>
  <c r="J49" i="62"/>
  <c r="F49" i="62"/>
  <c r="D49" i="62"/>
  <c r="T48" i="62"/>
  <c r="S48" i="62"/>
  <c r="Q48" i="62"/>
  <c r="O48" i="62"/>
  <c r="N48" i="62"/>
  <c r="M48" i="62"/>
  <c r="K48" i="62"/>
  <c r="I48" i="62"/>
  <c r="H48" i="62"/>
  <c r="U48" i="62" s="1"/>
  <c r="G48" i="62"/>
  <c r="E48" i="62"/>
  <c r="C48" i="62"/>
  <c r="S47" i="62"/>
  <c r="Q47" i="62"/>
  <c r="O47" i="62"/>
  <c r="T47" i="62" s="1"/>
  <c r="M47" i="62"/>
  <c r="K47" i="62"/>
  <c r="I47" i="62"/>
  <c r="N47" i="62" s="1"/>
  <c r="G47" i="62"/>
  <c r="E47" i="62"/>
  <c r="C47" i="62"/>
  <c r="H47" i="62" s="1"/>
  <c r="U47" i="62" s="1"/>
  <c r="T46" i="62"/>
  <c r="S46" i="62"/>
  <c r="Q46" i="62"/>
  <c r="Q49" i="62" s="1"/>
  <c r="O46" i="62"/>
  <c r="N46" i="62"/>
  <c r="M46" i="62"/>
  <c r="K46" i="62"/>
  <c r="K49" i="62" s="1"/>
  <c r="I46" i="62"/>
  <c r="H46" i="62"/>
  <c r="U46" i="62" s="1"/>
  <c r="G46" i="62"/>
  <c r="E46" i="62"/>
  <c r="E49" i="62" s="1"/>
  <c r="C46" i="62"/>
  <c r="S45" i="62"/>
  <c r="S49" i="62" s="1"/>
  <c r="Q45" i="62"/>
  <c r="O45" i="62"/>
  <c r="O49" i="62" s="1"/>
  <c r="M45" i="62"/>
  <c r="M49" i="62" s="1"/>
  <c r="K45" i="62"/>
  <c r="I45" i="62"/>
  <c r="N45" i="62" s="1"/>
  <c r="N49" i="62" s="1"/>
  <c r="G45" i="62"/>
  <c r="G49" i="62" s="1"/>
  <c r="E45" i="62"/>
  <c r="C45" i="62"/>
  <c r="C49" i="62" s="1"/>
  <c r="R44" i="62"/>
  <c r="R50" i="62" s="1"/>
  <c r="P44" i="62"/>
  <c r="P50" i="62" s="1"/>
  <c r="L44" i="62"/>
  <c r="L50" i="62" s="1"/>
  <c r="J44" i="62"/>
  <c r="J50" i="62" s="1"/>
  <c r="F44" i="62"/>
  <c r="F50" i="62" s="1"/>
  <c r="S43" i="62"/>
  <c r="Q43" i="62"/>
  <c r="O43" i="62"/>
  <c r="T43" i="62" s="1"/>
  <c r="M43" i="62"/>
  <c r="K43" i="62"/>
  <c r="I43" i="62"/>
  <c r="N43" i="62" s="1"/>
  <c r="G43" i="62"/>
  <c r="E43" i="62"/>
  <c r="D43" i="62"/>
  <c r="D44" i="62" s="1"/>
  <c r="D50" i="62" s="1"/>
  <c r="C43" i="62"/>
  <c r="H43" i="62" s="1"/>
  <c r="U43" i="62" s="1"/>
  <c r="S42" i="62"/>
  <c r="Q42" i="62"/>
  <c r="O42" i="62"/>
  <c r="T42" i="62" s="1"/>
  <c r="M42" i="62"/>
  <c r="K42" i="62"/>
  <c r="I42" i="62"/>
  <c r="N42" i="62" s="1"/>
  <c r="G42" i="62"/>
  <c r="E42" i="62"/>
  <c r="C42" i="62"/>
  <c r="H42" i="62" s="1"/>
  <c r="T41" i="62"/>
  <c r="S41" i="62"/>
  <c r="Q41" i="62"/>
  <c r="O41" i="62"/>
  <c r="N41" i="62"/>
  <c r="M41" i="62"/>
  <c r="K41" i="62"/>
  <c r="I41" i="62"/>
  <c r="H41" i="62"/>
  <c r="U41" i="62" s="1"/>
  <c r="G41" i="62"/>
  <c r="E41" i="62"/>
  <c r="C41" i="62"/>
  <c r="S40" i="62"/>
  <c r="S44" i="62" s="1"/>
  <c r="S50" i="62" s="1"/>
  <c r="Q40" i="62"/>
  <c r="Q44" i="62" s="1"/>
  <c r="Q50" i="62" s="1"/>
  <c r="O40" i="62"/>
  <c r="T40" i="62" s="1"/>
  <c r="T44" i="62" s="1"/>
  <c r="M40" i="62"/>
  <c r="M44" i="62" s="1"/>
  <c r="K40" i="62"/>
  <c r="K44" i="62" s="1"/>
  <c r="K50" i="62" s="1"/>
  <c r="I40" i="62"/>
  <c r="I44" i="62" s="1"/>
  <c r="G40" i="62"/>
  <c r="G44" i="62" s="1"/>
  <c r="G50" i="62" s="1"/>
  <c r="E40" i="62"/>
  <c r="E44" i="62" s="1"/>
  <c r="E50" i="62" s="1"/>
  <c r="C40" i="62"/>
  <c r="H40" i="62" s="1"/>
  <c r="R38" i="62"/>
  <c r="P38" i="62"/>
  <c r="L38" i="62"/>
  <c r="J38" i="62"/>
  <c r="F38" i="62"/>
  <c r="T37" i="62"/>
  <c r="S37" i="62"/>
  <c r="Q37" i="62"/>
  <c r="Q38" i="62" s="1"/>
  <c r="O37" i="62"/>
  <c r="N37" i="62"/>
  <c r="M37" i="62"/>
  <c r="K37" i="62"/>
  <c r="K38" i="62" s="1"/>
  <c r="I37" i="62"/>
  <c r="H37" i="62"/>
  <c r="U37" i="62" s="1"/>
  <c r="G37" i="62"/>
  <c r="E37" i="62"/>
  <c r="E38" i="62" s="1"/>
  <c r="C37" i="62"/>
  <c r="S36" i="62"/>
  <c r="Q36" i="62"/>
  <c r="O36" i="62"/>
  <c r="T36" i="62" s="1"/>
  <c r="M36" i="62"/>
  <c r="K36" i="62"/>
  <c r="I36" i="62"/>
  <c r="N36" i="62" s="1"/>
  <c r="G36" i="62"/>
  <c r="E36" i="62"/>
  <c r="D36" i="62"/>
  <c r="C36" i="62"/>
  <c r="H36" i="62" s="1"/>
  <c r="S35" i="62"/>
  <c r="Q35" i="62"/>
  <c r="O35" i="62"/>
  <c r="T35" i="62" s="1"/>
  <c r="M35" i="62"/>
  <c r="K35" i="62"/>
  <c r="I35" i="62"/>
  <c r="N35" i="62" s="1"/>
  <c r="G35" i="62"/>
  <c r="E35" i="62"/>
  <c r="D35" i="62"/>
  <c r="D38" i="62" s="1"/>
  <c r="C35" i="62"/>
  <c r="H35" i="62" s="1"/>
  <c r="S34" i="62"/>
  <c r="S38" i="62" s="1"/>
  <c r="Q34" i="62"/>
  <c r="O34" i="62"/>
  <c r="T34" i="62" s="1"/>
  <c r="T38" i="62" s="1"/>
  <c r="M34" i="62"/>
  <c r="M38" i="62" s="1"/>
  <c r="K34" i="62"/>
  <c r="I34" i="62"/>
  <c r="I38" i="62" s="1"/>
  <c r="G34" i="62"/>
  <c r="G38" i="62" s="1"/>
  <c r="E34" i="62"/>
  <c r="C34" i="62"/>
  <c r="H34" i="62" s="1"/>
  <c r="R33" i="62"/>
  <c r="P33" i="62"/>
  <c r="L33" i="62"/>
  <c r="J33" i="62"/>
  <c r="F33" i="62"/>
  <c r="D33" i="62"/>
  <c r="S32" i="62"/>
  <c r="Q32" i="62"/>
  <c r="O32" i="62"/>
  <c r="T32" i="62" s="1"/>
  <c r="M32" i="62"/>
  <c r="K32" i="62"/>
  <c r="I32" i="62"/>
  <c r="N32" i="62" s="1"/>
  <c r="G32" i="62"/>
  <c r="E32" i="62"/>
  <c r="C32" i="62"/>
  <c r="H32" i="62" s="1"/>
  <c r="T31" i="62"/>
  <c r="S31" i="62"/>
  <c r="Q31" i="62"/>
  <c r="O31" i="62"/>
  <c r="N31" i="62"/>
  <c r="M31" i="62"/>
  <c r="K31" i="62"/>
  <c r="I31" i="62"/>
  <c r="H31" i="62"/>
  <c r="U31" i="62" s="1"/>
  <c r="G31" i="62"/>
  <c r="E31" i="62"/>
  <c r="C31" i="62"/>
  <c r="S30" i="62"/>
  <c r="Q30" i="62"/>
  <c r="O30" i="62"/>
  <c r="T30" i="62" s="1"/>
  <c r="M30" i="62"/>
  <c r="K30" i="62"/>
  <c r="I30" i="62"/>
  <c r="N30" i="62" s="1"/>
  <c r="G30" i="62"/>
  <c r="E30" i="62"/>
  <c r="C30" i="62"/>
  <c r="H30" i="62" s="1"/>
  <c r="U30" i="62" s="1"/>
  <c r="T29" i="62"/>
  <c r="S29" i="62"/>
  <c r="S33" i="62" s="1"/>
  <c r="Q29" i="62"/>
  <c r="Q33" i="62" s="1"/>
  <c r="O29" i="62"/>
  <c r="O33" i="62" s="1"/>
  <c r="N29" i="62"/>
  <c r="M29" i="62"/>
  <c r="M33" i="62" s="1"/>
  <c r="K29" i="62"/>
  <c r="K33" i="62" s="1"/>
  <c r="I29" i="62"/>
  <c r="I33" i="62" s="1"/>
  <c r="H29" i="62"/>
  <c r="G29" i="62"/>
  <c r="G33" i="62" s="1"/>
  <c r="E29" i="62"/>
  <c r="E33" i="62" s="1"/>
  <c r="C29" i="62"/>
  <c r="C33" i="62" s="1"/>
  <c r="R28" i="62"/>
  <c r="R39" i="62" s="1"/>
  <c r="P28" i="62"/>
  <c r="P39" i="62" s="1"/>
  <c r="L28" i="62"/>
  <c r="L39" i="62" s="1"/>
  <c r="J28" i="62"/>
  <c r="J39" i="62" s="1"/>
  <c r="F28" i="62"/>
  <c r="F39" i="62" s="1"/>
  <c r="D28" i="62"/>
  <c r="D39" i="62" s="1"/>
  <c r="T27" i="62"/>
  <c r="S27" i="62"/>
  <c r="Q27" i="62"/>
  <c r="Q28" i="62" s="1"/>
  <c r="O27" i="62"/>
  <c r="N27" i="62"/>
  <c r="M27" i="62"/>
  <c r="K27" i="62"/>
  <c r="K28" i="62" s="1"/>
  <c r="I27" i="62"/>
  <c r="H27" i="62"/>
  <c r="U27" i="62" s="1"/>
  <c r="G27" i="62"/>
  <c r="E27" i="62"/>
  <c r="E28" i="62" s="1"/>
  <c r="C27" i="62"/>
  <c r="S26" i="62"/>
  <c r="S28" i="62" s="1"/>
  <c r="Q26" i="62"/>
  <c r="O26" i="62"/>
  <c r="T26" i="62" s="1"/>
  <c r="T28" i="62" s="1"/>
  <c r="M26" i="62"/>
  <c r="M28" i="62" s="1"/>
  <c r="M39" i="62" s="1"/>
  <c r="K26" i="62"/>
  <c r="I26" i="62"/>
  <c r="I28" i="62" s="1"/>
  <c r="I39" i="62" s="1"/>
  <c r="G26" i="62"/>
  <c r="G28" i="62" s="1"/>
  <c r="E26" i="62"/>
  <c r="C26" i="62"/>
  <c r="H26" i="62" s="1"/>
  <c r="R24" i="62"/>
  <c r="P24" i="62"/>
  <c r="L24" i="62"/>
  <c r="J24" i="62"/>
  <c r="F24" i="62"/>
  <c r="D24" i="62"/>
  <c r="T23" i="62"/>
  <c r="S23" i="62"/>
  <c r="Q23" i="62"/>
  <c r="O23" i="62"/>
  <c r="N23" i="62"/>
  <c r="M23" i="62"/>
  <c r="K23" i="62"/>
  <c r="I23" i="62"/>
  <c r="H23" i="62"/>
  <c r="U23" i="62" s="1"/>
  <c r="G23" i="62"/>
  <c r="E23" i="62"/>
  <c r="C23" i="62"/>
  <c r="S22" i="62"/>
  <c r="Q22" i="62"/>
  <c r="O22" i="62"/>
  <c r="T22" i="62" s="1"/>
  <c r="M22" i="62"/>
  <c r="K22" i="62"/>
  <c r="I22" i="62"/>
  <c r="N22" i="62" s="1"/>
  <c r="G22" i="62"/>
  <c r="E22" i="62"/>
  <c r="C22" i="62"/>
  <c r="H22" i="62" s="1"/>
  <c r="U22" i="62" s="1"/>
  <c r="T21" i="62"/>
  <c r="S21" i="62"/>
  <c r="Q21" i="62"/>
  <c r="Q24" i="62" s="1"/>
  <c r="O21" i="62"/>
  <c r="N21" i="62"/>
  <c r="M21" i="62"/>
  <c r="K21" i="62"/>
  <c r="K24" i="62" s="1"/>
  <c r="I21" i="62"/>
  <c r="H21" i="62"/>
  <c r="U21" i="62" s="1"/>
  <c r="G21" i="62"/>
  <c r="E21" i="62"/>
  <c r="E24" i="62" s="1"/>
  <c r="C21" i="62"/>
  <c r="S20" i="62"/>
  <c r="S24" i="62" s="1"/>
  <c r="Q20" i="62"/>
  <c r="O20" i="62"/>
  <c r="O24" i="62" s="1"/>
  <c r="M20" i="62"/>
  <c r="M24" i="62" s="1"/>
  <c r="K20" i="62"/>
  <c r="I20" i="62"/>
  <c r="I24" i="62" s="1"/>
  <c r="G20" i="62"/>
  <c r="G24" i="62" s="1"/>
  <c r="E20" i="62"/>
  <c r="C20" i="62"/>
  <c r="C24" i="62" s="1"/>
  <c r="R19" i="62"/>
  <c r="P19" i="62"/>
  <c r="L19" i="62"/>
  <c r="J19" i="62"/>
  <c r="F19" i="62"/>
  <c r="D19" i="62"/>
  <c r="S18" i="62"/>
  <c r="Q18" i="62"/>
  <c r="O18" i="62"/>
  <c r="T18" i="62" s="1"/>
  <c r="M18" i="62"/>
  <c r="K18" i="62"/>
  <c r="I18" i="62"/>
  <c r="N18" i="62" s="1"/>
  <c r="G18" i="62"/>
  <c r="E18" i="62"/>
  <c r="C18" i="62"/>
  <c r="H18" i="62" s="1"/>
  <c r="U18" i="62" s="1"/>
  <c r="T17" i="62"/>
  <c r="S17" i="62"/>
  <c r="Q17" i="62"/>
  <c r="O17" i="62"/>
  <c r="N17" i="62"/>
  <c r="M17" i="62"/>
  <c r="K17" i="62"/>
  <c r="I17" i="62"/>
  <c r="H17" i="62"/>
  <c r="U17" i="62" s="1"/>
  <c r="G17" i="62"/>
  <c r="E17" i="62"/>
  <c r="C17" i="62"/>
  <c r="S16" i="62"/>
  <c r="S19" i="62" s="1"/>
  <c r="Q16" i="62"/>
  <c r="Q19" i="62" s="1"/>
  <c r="O16" i="62"/>
  <c r="M16" i="62"/>
  <c r="M19" i="62" s="1"/>
  <c r="K16" i="62"/>
  <c r="K19" i="62" s="1"/>
  <c r="I16" i="62"/>
  <c r="G16" i="62"/>
  <c r="G19" i="62" s="1"/>
  <c r="E16" i="62"/>
  <c r="E19" i="62" s="1"/>
  <c r="C16" i="62"/>
  <c r="R15" i="62"/>
  <c r="P15" i="62"/>
  <c r="L15" i="62"/>
  <c r="J15" i="62"/>
  <c r="F15" i="62"/>
  <c r="D15" i="62"/>
  <c r="S14" i="62"/>
  <c r="Q14" i="62"/>
  <c r="O14" i="62"/>
  <c r="T14" i="62" s="1"/>
  <c r="M14" i="62"/>
  <c r="K14" i="62"/>
  <c r="I14" i="62"/>
  <c r="N14" i="62" s="1"/>
  <c r="U14" i="62" s="1"/>
  <c r="G14" i="62"/>
  <c r="E14" i="62"/>
  <c r="C14" i="62"/>
  <c r="H14" i="62" s="1"/>
  <c r="T13" i="62"/>
  <c r="S13" i="62"/>
  <c r="Q13" i="62"/>
  <c r="O13" i="62"/>
  <c r="N13" i="62"/>
  <c r="M13" i="62"/>
  <c r="K13" i="62"/>
  <c r="I13" i="62"/>
  <c r="H13" i="62"/>
  <c r="U13" i="62" s="1"/>
  <c r="G13" i="62"/>
  <c r="E13" i="62"/>
  <c r="C13" i="62"/>
  <c r="S12" i="62"/>
  <c r="S15" i="62" s="1"/>
  <c r="Q12" i="62"/>
  <c r="Q15" i="62" s="1"/>
  <c r="O12" i="62"/>
  <c r="M12" i="62"/>
  <c r="M15" i="62" s="1"/>
  <c r="K12" i="62"/>
  <c r="I12" i="62"/>
  <c r="G12" i="62"/>
  <c r="G15" i="62" s="1"/>
  <c r="E12" i="62"/>
  <c r="E15" i="62" s="1"/>
  <c r="C12" i="62"/>
  <c r="R11" i="62"/>
  <c r="P11" i="62"/>
  <c r="P25" i="62" s="1"/>
  <c r="P51" i="62" s="1"/>
  <c r="L11" i="62"/>
  <c r="L25" i="62" s="1"/>
  <c r="L51" i="62" s="1"/>
  <c r="J11" i="62"/>
  <c r="F11" i="62"/>
  <c r="F25" i="62" s="1"/>
  <c r="F51" i="62" s="1"/>
  <c r="D11" i="62"/>
  <c r="D25" i="62" s="1"/>
  <c r="S10" i="62"/>
  <c r="Q10" i="62"/>
  <c r="O10" i="62"/>
  <c r="T10" i="62" s="1"/>
  <c r="M10" i="62"/>
  <c r="K10" i="62"/>
  <c r="I10" i="62"/>
  <c r="N10" i="62" s="1"/>
  <c r="H10" i="62"/>
  <c r="U10" i="62" s="1"/>
  <c r="G10" i="62"/>
  <c r="E10" i="62"/>
  <c r="C10" i="62"/>
  <c r="S9" i="62"/>
  <c r="Q9" i="62"/>
  <c r="O9" i="62"/>
  <c r="T9" i="62" s="1"/>
  <c r="M9" i="62"/>
  <c r="K9" i="62"/>
  <c r="I9" i="62"/>
  <c r="N9" i="62" s="1"/>
  <c r="G9" i="62"/>
  <c r="E9" i="62"/>
  <c r="C9" i="62"/>
  <c r="H9" i="62" s="1"/>
  <c r="T8" i="62"/>
  <c r="S8" i="62"/>
  <c r="Q8" i="62"/>
  <c r="O8" i="62"/>
  <c r="N8" i="62"/>
  <c r="M8" i="62"/>
  <c r="K8" i="62"/>
  <c r="I8" i="62"/>
  <c r="H8" i="62"/>
  <c r="U8" i="62" s="1"/>
  <c r="G8" i="62"/>
  <c r="E8" i="62"/>
  <c r="C8" i="62"/>
  <c r="S7" i="62"/>
  <c r="S11" i="62" s="1"/>
  <c r="S25" i="62" s="1"/>
  <c r="Q7" i="62"/>
  <c r="O7" i="62"/>
  <c r="O11" i="62" s="1"/>
  <c r="M7" i="62"/>
  <c r="M11" i="62" s="1"/>
  <c r="M25" i="62" s="1"/>
  <c r="K7" i="62"/>
  <c r="I7" i="62"/>
  <c r="I11" i="62" s="1"/>
  <c r="G7" i="62"/>
  <c r="G11" i="62" s="1"/>
  <c r="G25" i="62" s="1"/>
  <c r="E7" i="62"/>
  <c r="C7" i="62"/>
  <c r="H7" i="62" s="1"/>
  <c r="J54" i="64" l="1"/>
  <c r="H11" i="62"/>
  <c r="U9" i="62"/>
  <c r="G51" i="62"/>
  <c r="E11" i="62"/>
  <c r="E25" i="62" s="1"/>
  <c r="K11" i="62"/>
  <c r="Q11" i="62"/>
  <c r="Q25" i="62" s="1"/>
  <c r="Q51" i="62" s="1"/>
  <c r="C15" i="62"/>
  <c r="H12" i="62"/>
  <c r="K15" i="62"/>
  <c r="N16" i="62"/>
  <c r="N19" i="62" s="1"/>
  <c r="I19" i="62"/>
  <c r="G39" i="62"/>
  <c r="T39" i="62"/>
  <c r="E39" i="62"/>
  <c r="K39" i="62"/>
  <c r="Q39" i="62"/>
  <c r="H33" i="62"/>
  <c r="N33" i="62"/>
  <c r="T33" i="62"/>
  <c r="U36" i="62"/>
  <c r="M50" i="62"/>
  <c r="M51" i="62" s="1"/>
  <c r="U42" i="62"/>
  <c r="H38" i="62"/>
  <c r="C11" i="62"/>
  <c r="C25" i="62" s="1"/>
  <c r="C19" i="62"/>
  <c r="H16" i="62"/>
  <c r="N7" i="62"/>
  <c r="N11" i="62" s="1"/>
  <c r="T7" i="62"/>
  <c r="T11" i="62" s="1"/>
  <c r="D51" i="62"/>
  <c r="J25" i="62"/>
  <c r="J51" i="62" s="1"/>
  <c r="R25" i="62"/>
  <c r="R51" i="62" s="1"/>
  <c r="O15" i="62"/>
  <c r="T12" i="62"/>
  <c r="T15" i="62" s="1"/>
  <c r="H28" i="62"/>
  <c r="H39" i="62" s="1"/>
  <c r="S39" i="62"/>
  <c r="S51" i="62" s="1"/>
  <c r="U32" i="62"/>
  <c r="U35" i="62"/>
  <c r="O25" i="62"/>
  <c r="I15" i="62"/>
  <c r="I25" i="62" s="1"/>
  <c r="I51" i="62" s="1"/>
  <c r="N12" i="62"/>
  <c r="N15" i="62" s="1"/>
  <c r="O19" i="62"/>
  <c r="T16" i="62"/>
  <c r="T19" i="62" s="1"/>
  <c r="H44" i="62"/>
  <c r="H20" i="62"/>
  <c r="N20" i="62"/>
  <c r="N24" i="62" s="1"/>
  <c r="T20" i="62"/>
  <c r="T24" i="62" s="1"/>
  <c r="U29" i="62"/>
  <c r="U33" i="62" s="1"/>
  <c r="C44" i="62"/>
  <c r="C50" i="62" s="1"/>
  <c r="O44" i="62"/>
  <c r="O50" i="62" s="1"/>
  <c r="C28" i="62"/>
  <c r="C39" i="62" s="1"/>
  <c r="O28" i="62"/>
  <c r="O39" i="62" s="1"/>
  <c r="C38" i="62"/>
  <c r="O38" i="62"/>
  <c r="I49" i="62"/>
  <c r="I50" i="62" s="1"/>
  <c r="N26" i="62"/>
  <c r="N28" i="62" s="1"/>
  <c r="N39" i="62" s="1"/>
  <c r="N34" i="62"/>
  <c r="N38" i="62" s="1"/>
  <c r="N40" i="62"/>
  <c r="N44" i="62" s="1"/>
  <c r="N50" i="62" s="1"/>
  <c r="H45" i="62"/>
  <c r="T45" i="62"/>
  <c r="T49" i="62" s="1"/>
  <c r="T50" i="62" s="1"/>
  <c r="J55" i="64" l="1"/>
  <c r="H50" i="62"/>
  <c r="U40" i="62"/>
  <c r="U44" i="62" s="1"/>
  <c r="K25" i="62"/>
  <c r="K51" i="62" s="1"/>
  <c r="U26" i="62"/>
  <c r="U28" i="62" s="1"/>
  <c r="U45" i="62"/>
  <c r="U49" i="62" s="1"/>
  <c r="H49" i="62"/>
  <c r="O51" i="62"/>
  <c r="T25" i="62"/>
  <c r="T51" i="62" s="1"/>
  <c r="C51" i="62"/>
  <c r="U34" i="62"/>
  <c r="U38" i="62" s="1"/>
  <c r="H15" i="62"/>
  <c r="H25" i="62" s="1"/>
  <c r="H51" i="62" s="1"/>
  <c r="U12" i="62"/>
  <c r="U15" i="62" s="1"/>
  <c r="E51" i="62"/>
  <c r="U7" i="62"/>
  <c r="U11" i="62" s="1"/>
  <c r="H19" i="62"/>
  <c r="U16" i="62"/>
  <c r="U19" i="62" s="1"/>
  <c r="H24" i="62"/>
  <c r="U20" i="62"/>
  <c r="U24" i="62" s="1"/>
  <c r="N25" i="62"/>
  <c r="N51" i="62" s="1"/>
  <c r="U39" i="62" l="1"/>
  <c r="U25" i="62"/>
  <c r="U50" i="62"/>
  <c r="U51" i="62" l="1"/>
  <c r="H65" i="62" l="1"/>
  <c r="M61" i="62"/>
  <c r="H61" i="62"/>
  <c r="M60" i="62"/>
  <c r="M58" i="62"/>
  <c r="M57" i="62"/>
  <c r="M55" i="62"/>
  <c r="J53" i="62" l="1"/>
  <c r="P50" i="61"/>
  <c r="L50" i="61"/>
  <c r="D50" i="61"/>
  <c r="R49" i="61"/>
  <c r="R50" i="61" s="1"/>
  <c r="P49" i="61"/>
  <c r="L49" i="61"/>
  <c r="J49" i="61"/>
  <c r="J50" i="61" s="1"/>
  <c r="F49" i="61"/>
  <c r="F50" i="61" s="1"/>
  <c r="D49" i="61"/>
  <c r="S48" i="61"/>
  <c r="Q48" i="61"/>
  <c r="O48" i="61"/>
  <c r="T48" i="61" s="1"/>
  <c r="M48" i="61"/>
  <c r="K48" i="61"/>
  <c r="I48" i="61"/>
  <c r="N48" i="61" s="1"/>
  <c r="G48" i="61"/>
  <c r="E48" i="61"/>
  <c r="C48" i="61"/>
  <c r="H48" i="61" s="1"/>
  <c r="T47" i="61"/>
  <c r="S47" i="61"/>
  <c r="Q47" i="61"/>
  <c r="O47" i="61"/>
  <c r="N47" i="61"/>
  <c r="M47" i="61"/>
  <c r="K47" i="61"/>
  <c r="K49" i="61" s="1"/>
  <c r="I47" i="61"/>
  <c r="H47" i="61"/>
  <c r="U47" i="61" s="1"/>
  <c r="G47" i="61"/>
  <c r="E47" i="61"/>
  <c r="C47" i="61"/>
  <c r="T46" i="61"/>
  <c r="S46" i="61"/>
  <c r="S49" i="61" s="1"/>
  <c r="S50" i="61" s="1"/>
  <c r="Q46" i="61"/>
  <c r="O46" i="61"/>
  <c r="N46" i="61"/>
  <c r="M46" i="61"/>
  <c r="K46" i="61"/>
  <c r="I46" i="61"/>
  <c r="H46" i="61"/>
  <c r="U46" i="61" s="1"/>
  <c r="G46" i="61"/>
  <c r="G49" i="61" s="1"/>
  <c r="G50" i="61" s="1"/>
  <c r="E46" i="61"/>
  <c r="C46" i="61"/>
  <c r="S45" i="61"/>
  <c r="Q45" i="61"/>
  <c r="Q49" i="61" s="1"/>
  <c r="Q50" i="61" s="1"/>
  <c r="O45" i="61"/>
  <c r="O49" i="61" s="1"/>
  <c r="M45" i="61"/>
  <c r="M49" i="61" s="1"/>
  <c r="K45" i="61"/>
  <c r="I45" i="61"/>
  <c r="N45" i="61" s="1"/>
  <c r="N49" i="61" s="1"/>
  <c r="G45" i="61"/>
  <c r="E45" i="61"/>
  <c r="E49" i="61" s="1"/>
  <c r="C45" i="61"/>
  <c r="C49" i="61" s="1"/>
  <c r="R44" i="61"/>
  <c r="P44" i="61"/>
  <c r="L44" i="61"/>
  <c r="J44" i="61"/>
  <c r="F44" i="61"/>
  <c r="D44" i="61"/>
  <c r="S43" i="61"/>
  <c r="Q43" i="61"/>
  <c r="O43" i="61"/>
  <c r="T43" i="61" s="1"/>
  <c r="M43" i="61"/>
  <c r="K43" i="61"/>
  <c r="I43" i="61"/>
  <c r="N43" i="61" s="1"/>
  <c r="G43" i="61"/>
  <c r="E43" i="61"/>
  <c r="C43" i="61"/>
  <c r="H43" i="61" s="1"/>
  <c r="S42" i="61"/>
  <c r="Q42" i="61"/>
  <c r="O42" i="61"/>
  <c r="T42" i="61" s="1"/>
  <c r="M42" i="61"/>
  <c r="K42" i="61"/>
  <c r="I42" i="61"/>
  <c r="I44" i="61" s="1"/>
  <c r="G42" i="61"/>
  <c r="E42" i="61"/>
  <c r="C42" i="61"/>
  <c r="H42" i="61" s="1"/>
  <c r="T41" i="61"/>
  <c r="S41" i="61"/>
  <c r="Q41" i="61"/>
  <c r="Q44" i="61" s="1"/>
  <c r="O41" i="61"/>
  <c r="N41" i="61"/>
  <c r="M41" i="61"/>
  <c r="K41" i="61"/>
  <c r="I41" i="61"/>
  <c r="H41" i="61"/>
  <c r="U41" i="61" s="1"/>
  <c r="G41" i="61"/>
  <c r="E41" i="61"/>
  <c r="E44" i="61" s="1"/>
  <c r="C41" i="61"/>
  <c r="T40" i="61"/>
  <c r="T44" i="61" s="1"/>
  <c r="S40" i="61"/>
  <c r="S44" i="61" s="1"/>
  <c r="Q40" i="61"/>
  <c r="O40" i="61"/>
  <c r="O44" i="61" s="1"/>
  <c r="N40" i="61"/>
  <c r="M40" i="61"/>
  <c r="M44" i="61" s="1"/>
  <c r="K40" i="61"/>
  <c r="K44" i="61" s="1"/>
  <c r="I40" i="61"/>
  <c r="H40" i="61"/>
  <c r="H44" i="61" s="1"/>
  <c r="G40" i="61"/>
  <c r="G44" i="61" s="1"/>
  <c r="E40" i="61"/>
  <c r="C40" i="61"/>
  <c r="C44" i="61" s="1"/>
  <c r="R38" i="61"/>
  <c r="R39" i="61" s="1"/>
  <c r="P38" i="61"/>
  <c r="L38" i="61"/>
  <c r="L39" i="61" s="1"/>
  <c r="J38" i="61"/>
  <c r="J39" i="61" s="1"/>
  <c r="F38" i="61"/>
  <c r="F39" i="61" s="1"/>
  <c r="D38" i="61"/>
  <c r="D39" i="61" s="1"/>
  <c r="S37" i="61"/>
  <c r="Q37" i="61"/>
  <c r="O37" i="61"/>
  <c r="T37" i="61" s="1"/>
  <c r="M37" i="61"/>
  <c r="K37" i="61"/>
  <c r="I37" i="61"/>
  <c r="N37" i="61" s="1"/>
  <c r="G37" i="61"/>
  <c r="E37" i="61"/>
  <c r="C37" i="61"/>
  <c r="H37" i="61" s="1"/>
  <c r="T36" i="61"/>
  <c r="S36" i="61"/>
  <c r="S38" i="61" s="1"/>
  <c r="Q36" i="61"/>
  <c r="O36" i="61"/>
  <c r="N36" i="61"/>
  <c r="M36" i="61"/>
  <c r="K36" i="61"/>
  <c r="I36" i="61"/>
  <c r="H36" i="61"/>
  <c r="U36" i="61" s="1"/>
  <c r="G36" i="61"/>
  <c r="G38" i="61" s="1"/>
  <c r="E36" i="61"/>
  <c r="C36" i="61"/>
  <c r="S35" i="61"/>
  <c r="Q35" i="61"/>
  <c r="O35" i="61"/>
  <c r="T35" i="61" s="1"/>
  <c r="M35" i="61"/>
  <c r="K35" i="61"/>
  <c r="I35" i="61"/>
  <c r="N35" i="61" s="1"/>
  <c r="G35" i="61"/>
  <c r="E35" i="61"/>
  <c r="C35" i="61"/>
  <c r="H35" i="61" s="1"/>
  <c r="S34" i="61"/>
  <c r="Q34" i="61"/>
  <c r="Q38" i="61" s="1"/>
  <c r="O34" i="61"/>
  <c r="O38" i="61" s="1"/>
  <c r="M34" i="61"/>
  <c r="M38" i="61" s="1"/>
  <c r="K34" i="61"/>
  <c r="K38" i="61" s="1"/>
  <c r="I34" i="61"/>
  <c r="N34" i="61" s="1"/>
  <c r="G34" i="61"/>
  <c r="E34" i="61"/>
  <c r="E38" i="61" s="1"/>
  <c r="C34" i="61"/>
  <c r="C38" i="61" s="1"/>
  <c r="R33" i="61"/>
  <c r="L33" i="61"/>
  <c r="J33" i="61"/>
  <c r="F33" i="61"/>
  <c r="D33" i="61"/>
  <c r="S32" i="61"/>
  <c r="Q32" i="61"/>
  <c r="O32" i="61"/>
  <c r="T32" i="61" s="1"/>
  <c r="M32" i="61"/>
  <c r="K32" i="61"/>
  <c r="I32" i="61"/>
  <c r="N32" i="61" s="1"/>
  <c r="G32" i="61"/>
  <c r="E32" i="61"/>
  <c r="C32" i="61"/>
  <c r="H32" i="61" s="1"/>
  <c r="T31" i="61"/>
  <c r="S31" i="61"/>
  <c r="Q31" i="61"/>
  <c r="O31" i="61"/>
  <c r="N31" i="61"/>
  <c r="M31" i="61"/>
  <c r="K31" i="61"/>
  <c r="I31" i="61"/>
  <c r="H31" i="61"/>
  <c r="U31" i="61" s="1"/>
  <c r="G31" i="61"/>
  <c r="E31" i="61"/>
  <c r="C31" i="61"/>
  <c r="T30" i="61"/>
  <c r="S30" i="61"/>
  <c r="S33" i="61" s="1"/>
  <c r="Q30" i="61"/>
  <c r="O30" i="61"/>
  <c r="N30" i="61"/>
  <c r="M30" i="61"/>
  <c r="K30" i="61"/>
  <c r="I30" i="61"/>
  <c r="H30" i="61"/>
  <c r="U30" i="61" s="1"/>
  <c r="G30" i="61"/>
  <c r="G33" i="61" s="1"/>
  <c r="E30" i="61"/>
  <c r="C30" i="61"/>
  <c r="S29" i="61"/>
  <c r="Q29" i="61"/>
  <c r="Q33" i="61" s="1"/>
  <c r="P29" i="61"/>
  <c r="P33" i="61" s="1"/>
  <c r="O29" i="61"/>
  <c r="O33" i="61" s="1"/>
  <c r="M29" i="61"/>
  <c r="M33" i="61" s="1"/>
  <c r="K29" i="61"/>
  <c r="K33" i="61" s="1"/>
  <c r="I29" i="61"/>
  <c r="I33" i="61" s="1"/>
  <c r="G29" i="61"/>
  <c r="E29" i="61"/>
  <c r="E33" i="61" s="1"/>
  <c r="C29" i="61"/>
  <c r="C33" i="61" s="1"/>
  <c r="R28" i="61"/>
  <c r="P28" i="61"/>
  <c r="L28" i="61"/>
  <c r="J28" i="61"/>
  <c r="F28" i="61"/>
  <c r="D28" i="61"/>
  <c r="S27" i="61"/>
  <c r="Q27" i="61"/>
  <c r="O27" i="61"/>
  <c r="O28" i="61" s="1"/>
  <c r="M27" i="61"/>
  <c r="K27" i="61"/>
  <c r="I27" i="61"/>
  <c r="N27" i="61" s="1"/>
  <c r="N28" i="61" s="1"/>
  <c r="G27" i="61"/>
  <c r="E27" i="61"/>
  <c r="C27" i="61"/>
  <c r="C28" i="61" s="1"/>
  <c r="T26" i="61"/>
  <c r="S26" i="61"/>
  <c r="S28" i="61" s="1"/>
  <c r="Q26" i="61"/>
  <c r="Q28" i="61" s="1"/>
  <c r="O26" i="61"/>
  <c r="N26" i="61"/>
  <c r="M26" i="61"/>
  <c r="M28" i="61" s="1"/>
  <c r="K26" i="61"/>
  <c r="K28" i="61" s="1"/>
  <c r="I26" i="61"/>
  <c r="I28" i="61" s="1"/>
  <c r="H26" i="61"/>
  <c r="U26" i="61" s="1"/>
  <c r="G26" i="61"/>
  <c r="G28" i="61" s="1"/>
  <c r="E26" i="61"/>
  <c r="E28" i="61" s="1"/>
  <c r="C26" i="61"/>
  <c r="R24" i="61"/>
  <c r="R25" i="61" s="1"/>
  <c r="P24" i="61"/>
  <c r="L24" i="61"/>
  <c r="J24" i="61"/>
  <c r="J25" i="61" s="1"/>
  <c r="F24" i="61"/>
  <c r="F25" i="61" s="1"/>
  <c r="D24" i="61"/>
  <c r="S23" i="61"/>
  <c r="Q23" i="61"/>
  <c r="O23" i="61"/>
  <c r="T23" i="61" s="1"/>
  <c r="M23" i="61"/>
  <c r="K23" i="61"/>
  <c r="I23" i="61"/>
  <c r="N23" i="61" s="1"/>
  <c r="G23" i="61"/>
  <c r="E23" i="61"/>
  <c r="C23" i="61"/>
  <c r="H23" i="61" s="1"/>
  <c r="T22" i="61"/>
  <c r="S22" i="61"/>
  <c r="Q22" i="61"/>
  <c r="O22" i="61"/>
  <c r="N22" i="61"/>
  <c r="M22" i="61"/>
  <c r="K22" i="61"/>
  <c r="K24" i="61" s="1"/>
  <c r="I22" i="61"/>
  <c r="H22" i="61"/>
  <c r="U22" i="61" s="1"/>
  <c r="G22" i="61"/>
  <c r="E22" i="61"/>
  <c r="C22" i="61"/>
  <c r="T21" i="61"/>
  <c r="S21" i="61"/>
  <c r="S24" i="61" s="1"/>
  <c r="Q21" i="61"/>
  <c r="O21" i="61"/>
  <c r="N21" i="61"/>
  <c r="M21" i="61"/>
  <c r="K21" i="61"/>
  <c r="I21" i="61"/>
  <c r="H21" i="61"/>
  <c r="U21" i="61" s="1"/>
  <c r="G21" i="61"/>
  <c r="G24" i="61" s="1"/>
  <c r="G25" i="61" s="1"/>
  <c r="E21" i="61"/>
  <c r="C21" i="61"/>
  <c r="S20" i="61"/>
  <c r="Q20" i="61"/>
  <c r="Q24" i="61" s="1"/>
  <c r="Q25" i="61" s="1"/>
  <c r="O20" i="61"/>
  <c r="O24" i="61" s="1"/>
  <c r="M20" i="61"/>
  <c r="M24" i="61" s="1"/>
  <c r="K20" i="61"/>
  <c r="I20" i="61"/>
  <c r="N20" i="61" s="1"/>
  <c r="N24" i="61" s="1"/>
  <c r="G20" i="61"/>
  <c r="E20" i="61"/>
  <c r="E24" i="61" s="1"/>
  <c r="C20" i="61"/>
  <c r="C24" i="61" s="1"/>
  <c r="R19" i="61"/>
  <c r="P19" i="61"/>
  <c r="L19" i="61"/>
  <c r="J19" i="61"/>
  <c r="F19" i="61"/>
  <c r="D19" i="61"/>
  <c r="S18" i="61"/>
  <c r="Q18" i="61"/>
  <c r="O18" i="61"/>
  <c r="T18" i="61" s="1"/>
  <c r="M18" i="61"/>
  <c r="K18" i="61"/>
  <c r="I18" i="61"/>
  <c r="N18" i="61" s="1"/>
  <c r="G18" i="61"/>
  <c r="E18" i="61"/>
  <c r="C18" i="61"/>
  <c r="H18" i="61" s="1"/>
  <c r="S17" i="61"/>
  <c r="Q17" i="61"/>
  <c r="O17" i="61"/>
  <c r="T17" i="61" s="1"/>
  <c r="M17" i="61"/>
  <c r="K17" i="61"/>
  <c r="I17" i="61"/>
  <c r="I19" i="61" s="1"/>
  <c r="G17" i="61"/>
  <c r="E17" i="61"/>
  <c r="C17" i="61"/>
  <c r="H17" i="61" s="1"/>
  <c r="S16" i="61"/>
  <c r="S19" i="61" s="1"/>
  <c r="Q16" i="61"/>
  <c r="Q19" i="61" s="1"/>
  <c r="O16" i="61"/>
  <c r="O19" i="61" s="1"/>
  <c r="M16" i="61"/>
  <c r="M19" i="61" s="1"/>
  <c r="K16" i="61"/>
  <c r="K19" i="61" s="1"/>
  <c r="I16" i="61"/>
  <c r="N16" i="61" s="1"/>
  <c r="G16" i="61"/>
  <c r="G19" i="61" s="1"/>
  <c r="E16" i="61"/>
  <c r="E19" i="61" s="1"/>
  <c r="C16" i="61"/>
  <c r="C19" i="61" s="1"/>
  <c r="R15" i="61"/>
  <c r="P15" i="61"/>
  <c r="P25" i="61" s="1"/>
  <c r="L15" i="61"/>
  <c r="L25" i="61" s="1"/>
  <c r="J15" i="61"/>
  <c r="F15" i="61"/>
  <c r="D15" i="61"/>
  <c r="D25" i="61" s="1"/>
  <c r="S14" i="61"/>
  <c r="Q14" i="61"/>
  <c r="O14" i="61"/>
  <c r="T14" i="61" s="1"/>
  <c r="M14" i="61"/>
  <c r="K14" i="61"/>
  <c r="K15" i="61" s="1"/>
  <c r="I14" i="61"/>
  <c r="N14" i="61" s="1"/>
  <c r="G14" i="61"/>
  <c r="E14" i="61"/>
  <c r="C14" i="61"/>
  <c r="H14" i="61" s="1"/>
  <c r="T13" i="61"/>
  <c r="S13" i="61"/>
  <c r="S15" i="61" s="1"/>
  <c r="Q13" i="61"/>
  <c r="O13" i="61"/>
  <c r="N13" i="61"/>
  <c r="M13" i="61"/>
  <c r="K13" i="61"/>
  <c r="I13" i="61"/>
  <c r="H13" i="61"/>
  <c r="U13" i="61" s="1"/>
  <c r="G13" i="61"/>
  <c r="G15" i="61" s="1"/>
  <c r="E13" i="61"/>
  <c r="C13" i="61"/>
  <c r="S12" i="61"/>
  <c r="Q12" i="61"/>
  <c r="Q15" i="61" s="1"/>
  <c r="O12" i="61"/>
  <c r="O15" i="61" s="1"/>
  <c r="M12" i="61"/>
  <c r="M15" i="61" s="1"/>
  <c r="K12" i="61"/>
  <c r="I12" i="61"/>
  <c r="N12" i="61" s="1"/>
  <c r="G12" i="61"/>
  <c r="E12" i="61"/>
  <c r="E15" i="61" s="1"/>
  <c r="C12" i="61"/>
  <c r="C15" i="61" s="1"/>
  <c r="R11" i="61"/>
  <c r="P11" i="61"/>
  <c r="L11" i="61"/>
  <c r="J11" i="61"/>
  <c r="F11" i="61"/>
  <c r="D11" i="61"/>
  <c r="S10" i="61"/>
  <c r="Q10" i="61"/>
  <c r="O10" i="61"/>
  <c r="T10" i="61" s="1"/>
  <c r="M10" i="61"/>
  <c r="K10" i="61"/>
  <c r="I10" i="61"/>
  <c r="N10" i="61" s="1"/>
  <c r="G10" i="61"/>
  <c r="E10" i="61"/>
  <c r="C10" i="61"/>
  <c r="H10" i="61" s="1"/>
  <c r="S9" i="61"/>
  <c r="Q9" i="61"/>
  <c r="O9" i="61"/>
  <c r="T9" i="61" s="1"/>
  <c r="M9" i="61"/>
  <c r="K9" i="61"/>
  <c r="I9" i="61"/>
  <c r="I11" i="61" s="1"/>
  <c r="G9" i="61"/>
  <c r="E9" i="61"/>
  <c r="C9" i="61"/>
  <c r="H9" i="61" s="1"/>
  <c r="T8" i="61"/>
  <c r="S8" i="61"/>
  <c r="Q8" i="61"/>
  <c r="Q11" i="61" s="1"/>
  <c r="O8" i="61"/>
  <c r="N8" i="61"/>
  <c r="M8" i="61"/>
  <c r="K8" i="61"/>
  <c r="I8" i="61"/>
  <c r="H8" i="61"/>
  <c r="U8" i="61" s="1"/>
  <c r="G8" i="61"/>
  <c r="E8" i="61"/>
  <c r="E11" i="61" s="1"/>
  <c r="C8" i="61"/>
  <c r="T7" i="61"/>
  <c r="S7" i="61"/>
  <c r="S11" i="61" s="1"/>
  <c r="Q7" i="61"/>
  <c r="O7" i="61"/>
  <c r="O11" i="61" s="1"/>
  <c r="N7" i="61"/>
  <c r="M7" i="61"/>
  <c r="M11" i="61" s="1"/>
  <c r="K7" i="61"/>
  <c r="K11" i="61" s="1"/>
  <c r="I7" i="61"/>
  <c r="H7" i="61"/>
  <c r="G7" i="61"/>
  <c r="G11" i="61" s="1"/>
  <c r="E7" i="61"/>
  <c r="C7" i="61"/>
  <c r="C11" i="61" s="1"/>
  <c r="P50" i="60"/>
  <c r="L50" i="60"/>
  <c r="D50" i="60"/>
  <c r="R49" i="60"/>
  <c r="R50" i="60" s="1"/>
  <c r="P49" i="60"/>
  <c r="L49" i="60"/>
  <c r="J49" i="60"/>
  <c r="J50" i="60" s="1"/>
  <c r="F49" i="60"/>
  <c r="F50" i="60" s="1"/>
  <c r="D49" i="60"/>
  <c r="S48" i="60"/>
  <c r="Q48" i="60"/>
  <c r="O48" i="60"/>
  <c r="T48" i="60" s="1"/>
  <c r="M48" i="60"/>
  <c r="K48" i="60"/>
  <c r="I48" i="60"/>
  <c r="N48" i="60" s="1"/>
  <c r="G48" i="60"/>
  <c r="E48" i="60"/>
  <c r="C48" i="60"/>
  <c r="H48" i="60" s="1"/>
  <c r="U48" i="60" s="1"/>
  <c r="S47" i="60"/>
  <c r="Q47" i="60"/>
  <c r="O47" i="60"/>
  <c r="T47" i="60" s="1"/>
  <c r="M47" i="60"/>
  <c r="K47" i="60"/>
  <c r="K49" i="60" s="1"/>
  <c r="I47" i="60"/>
  <c r="N47" i="60" s="1"/>
  <c r="G47" i="60"/>
  <c r="E47" i="60"/>
  <c r="C47" i="60"/>
  <c r="H47" i="60" s="1"/>
  <c r="T46" i="60"/>
  <c r="S46" i="60"/>
  <c r="S49" i="60" s="1"/>
  <c r="Q46" i="60"/>
  <c r="O46" i="60"/>
  <c r="N46" i="60"/>
  <c r="M46" i="60"/>
  <c r="K46" i="60"/>
  <c r="I46" i="60"/>
  <c r="H46" i="60"/>
  <c r="U46" i="60" s="1"/>
  <c r="G46" i="60"/>
  <c r="G49" i="60" s="1"/>
  <c r="E46" i="60"/>
  <c r="C46" i="60"/>
  <c r="S45" i="60"/>
  <c r="Q45" i="60"/>
  <c r="Q49" i="60" s="1"/>
  <c r="Q50" i="60" s="1"/>
  <c r="O45" i="60"/>
  <c r="O49" i="60" s="1"/>
  <c r="O50" i="60" s="1"/>
  <c r="M45" i="60"/>
  <c r="M49" i="60" s="1"/>
  <c r="K45" i="60"/>
  <c r="I45" i="60"/>
  <c r="N45" i="60" s="1"/>
  <c r="N49" i="60" s="1"/>
  <c r="G45" i="60"/>
  <c r="E45" i="60"/>
  <c r="E49" i="60" s="1"/>
  <c r="C45" i="60"/>
  <c r="C49" i="60" s="1"/>
  <c r="R44" i="60"/>
  <c r="P44" i="60"/>
  <c r="L44" i="60"/>
  <c r="J44" i="60"/>
  <c r="F44" i="60"/>
  <c r="D44" i="60"/>
  <c r="S43" i="60"/>
  <c r="Q43" i="60"/>
  <c r="O43" i="60"/>
  <c r="T43" i="60" s="1"/>
  <c r="M43" i="60"/>
  <c r="K43" i="60"/>
  <c r="I43" i="60"/>
  <c r="N43" i="60" s="1"/>
  <c r="G43" i="60"/>
  <c r="E43" i="60"/>
  <c r="C43" i="60"/>
  <c r="H43" i="60" s="1"/>
  <c r="S42" i="60"/>
  <c r="Q42" i="60"/>
  <c r="O42" i="60"/>
  <c r="T42" i="60" s="1"/>
  <c r="M42" i="60"/>
  <c r="K42" i="60"/>
  <c r="I42" i="60"/>
  <c r="I44" i="60" s="1"/>
  <c r="G42" i="60"/>
  <c r="E42" i="60"/>
  <c r="C42" i="60"/>
  <c r="H42" i="60" s="1"/>
  <c r="T41" i="60"/>
  <c r="S41" i="60"/>
  <c r="Q41" i="60"/>
  <c r="Q44" i="60" s="1"/>
  <c r="O41" i="60"/>
  <c r="N41" i="60"/>
  <c r="M41" i="60"/>
  <c r="K41" i="60"/>
  <c r="I41" i="60"/>
  <c r="H41" i="60"/>
  <c r="U41" i="60" s="1"/>
  <c r="G41" i="60"/>
  <c r="E41" i="60"/>
  <c r="E44" i="60" s="1"/>
  <c r="C41" i="60"/>
  <c r="T40" i="60"/>
  <c r="T44" i="60" s="1"/>
  <c r="S40" i="60"/>
  <c r="S44" i="60" s="1"/>
  <c r="Q40" i="60"/>
  <c r="O40" i="60"/>
  <c r="O44" i="60" s="1"/>
  <c r="N40" i="60"/>
  <c r="M40" i="60"/>
  <c r="M44" i="60" s="1"/>
  <c r="K40" i="60"/>
  <c r="K44" i="60" s="1"/>
  <c r="I40" i="60"/>
  <c r="H40" i="60"/>
  <c r="H44" i="60" s="1"/>
  <c r="G40" i="60"/>
  <c r="G44" i="60" s="1"/>
  <c r="E40" i="60"/>
  <c r="C40" i="60"/>
  <c r="C44" i="60" s="1"/>
  <c r="R38" i="60"/>
  <c r="R39" i="60" s="1"/>
  <c r="P38" i="60"/>
  <c r="P39" i="60" s="1"/>
  <c r="L38" i="60"/>
  <c r="L39" i="60" s="1"/>
  <c r="J38" i="60"/>
  <c r="J39" i="60" s="1"/>
  <c r="F38" i="60"/>
  <c r="F39" i="60" s="1"/>
  <c r="D38" i="60"/>
  <c r="D39" i="60" s="1"/>
  <c r="S37" i="60"/>
  <c r="Q37" i="60"/>
  <c r="O37" i="60"/>
  <c r="T37" i="60" s="1"/>
  <c r="M37" i="60"/>
  <c r="K37" i="60"/>
  <c r="I37" i="60"/>
  <c r="N37" i="60" s="1"/>
  <c r="G37" i="60"/>
  <c r="E37" i="60"/>
  <c r="C37" i="60"/>
  <c r="H37" i="60" s="1"/>
  <c r="T36" i="60"/>
  <c r="S36" i="60"/>
  <c r="S38" i="60" s="1"/>
  <c r="Q36" i="60"/>
  <c r="O36" i="60"/>
  <c r="N36" i="60"/>
  <c r="M36" i="60"/>
  <c r="K36" i="60"/>
  <c r="I36" i="60"/>
  <c r="H36" i="60"/>
  <c r="U36" i="60" s="1"/>
  <c r="G36" i="60"/>
  <c r="G38" i="60" s="1"/>
  <c r="G39" i="60" s="1"/>
  <c r="E36" i="60"/>
  <c r="C36" i="60"/>
  <c r="S35" i="60"/>
  <c r="Q35" i="60"/>
  <c r="O35" i="60"/>
  <c r="T35" i="60" s="1"/>
  <c r="M35" i="60"/>
  <c r="K35" i="60"/>
  <c r="I35" i="60"/>
  <c r="N35" i="60" s="1"/>
  <c r="G35" i="60"/>
  <c r="E35" i="60"/>
  <c r="C35" i="60"/>
  <c r="H35" i="60" s="1"/>
  <c r="S34" i="60"/>
  <c r="Q34" i="60"/>
  <c r="Q38" i="60" s="1"/>
  <c r="O34" i="60"/>
  <c r="O38" i="60" s="1"/>
  <c r="M34" i="60"/>
  <c r="M38" i="60" s="1"/>
  <c r="K34" i="60"/>
  <c r="K38" i="60" s="1"/>
  <c r="I34" i="60"/>
  <c r="N34" i="60" s="1"/>
  <c r="G34" i="60"/>
  <c r="E34" i="60"/>
  <c r="E38" i="60" s="1"/>
  <c r="C34" i="60"/>
  <c r="C38" i="60" s="1"/>
  <c r="R33" i="60"/>
  <c r="P33" i="60"/>
  <c r="L33" i="60"/>
  <c r="J33" i="60"/>
  <c r="F33" i="60"/>
  <c r="D33" i="60"/>
  <c r="S32" i="60"/>
  <c r="Q32" i="60"/>
  <c r="O32" i="60"/>
  <c r="T32" i="60" s="1"/>
  <c r="M32" i="60"/>
  <c r="K32" i="60"/>
  <c r="I32" i="60"/>
  <c r="N32" i="60" s="1"/>
  <c r="G32" i="60"/>
  <c r="E32" i="60"/>
  <c r="C32" i="60"/>
  <c r="H32" i="60" s="1"/>
  <c r="T31" i="60"/>
  <c r="S31" i="60"/>
  <c r="Q31" i="60"/>
  <c r="O31" i="60"/>
  <c r="N31" i="60"/>
  <c r="M31" i="60"/>
  <c r="K31" i="60"/>
  <c r="K33" i="60" s="1"/>
  <c r="I31" i="60"/>
  <c r="H31" i="60"/>
  <c r="U31" i="60" s="1"/>
  <c r="G31" i="60"/>
  <c r="E31" i="60"/>
  <c r="C31" i="60"/>
  <c r="T30" i="60"/>
  <c r="S30" i="60"/>
  <c r="S33" i="60" s="1"/>
  <c r="Q30" i="60"/>
  <c r="O30" i="60"/>
  <c r="N30" i="60"/>
  <c r="M30" i="60"/>
  <c r="K30" i="60"/>
  <c r="I30" i="60"/>
  <c r="H30" i="60"/>
  <c r="U30" i="60" s="1"/>
  <c r="G30" i="60"/>
  <c r="G33" i="60" s="1"/>
  <c r="E30" i="60"/>
  <c r="C30" i="60"/>
  <c r="S29" i="60"/>
  <c r="Q29" i="60"/>
  <c r="Q33" i="60" s="1"/>
  <c r="O29" i="60"/>
  <c r="O33" i="60" s="1"/>
  <c r="M29" i="60"/>
  <c r="M33" i="60" s="1"/>
  <c r="K29" i="60"/>
  <c r="I29" i="60"/>
  <c r="N29" i="60" s="1"/>
  <c r="G29" i="60"/>
  <c r="E29" i="60"/>
  <c r="E33" i="60" s="1"/>
  <c r="C29" i="60"/>
  <c r="C33" i="60" s="1"/>
  <c r="R28" i="60"/>
  <c r="P28" i="60"/>
  <c r="M28" i="60"/>
  <c r="L28" i="60"/>
  <c r="J28" i="60"/>
  <c r="F28" i="60"/>
  <c r="D28" i="60"/>
  <c r="S27" i="60"/>
  <c r="Q27" i="60"/>
  <c r="O27" i="60"/>
  <c r="T27" i="60" s="1"/>
  <c r="M27" i="60"/>
  <c r="K27" i="60"/>
  <c r="I27" i="60"/>
  <c r="N27" i="60" s="1"/>
  <c r="G27" i="60"/>
  <c r="E27" i="60"/>
  <c r="C27" i="60"/>
  <c r="H27" i="60" s="1"/>
  <c r="U27" i="60" s="1"/>
  <c r="S26" i="60"/>
  <c r="S28" i="60" s="1"/>
  <c r="Q26" i="60"/>
  <c r="Q28" i="60" s="1"/>
  <c r="O26" i="60"/>
  <c r="T26" i="60" s="1"/>
  <c r="T28" i="60" s="1"/>
  <c r="M26" i="60"/>
  <c r="K26" i="60"/>
  <c r="K28" i="60" s="1"/>
  <c r="I26" i="60"/>
  <c r="I28" i="60" s="1"/>
  <c r="G26" i="60"/>
  <c r="G28" i="60" s="1"/>
  <c r="E26" i="60"/>
  <c r="E28" i="60" s="1"/>
  <c r="C26" i="60"/>
  <c r="H26" i="60" s="1"/>
  <c r="R24" i="60"/>
  <c r="R25" i="60" s="1"/>
  <c r="P24" i="60"/>
  <c r="L24" i="60"/>
  <c r="L25" i="60" s="1"/>
  <c r="J24" i="60"/>
  <c r="J25" i="60" s="1"/>
  <c r="F24" i="60"/>
  <c r="D24" i="60"/>
  <c r="S23" i="60"/>
  <c r="Q23" i="60"/>
  <c r="O23" i="60"/>
  <c r="T23" i="60" s="1"/>
  <c r="M23" i="60"/>
  <c r="K23" i="60"/>
  <c r="I23" i="60"/>
  <c r="N23" i="60" s="1"/>
  <c r="G23" i="60"/>
  <c r="E23" i="60"/>
  <c r="C23" i="60"/>
  <c r="H23" i="60" s="1"/>
  <c r="U23" i="60" s="1"/>
  <c r="S22" i="60"/>
  <c r="Q22" i="60"/>
  <c r="O22" i="60"/>
  <c r="T22" i="60" s="1"/>
  <c r="M22" i="60"/>
  <c r="K22" i="60"/>
  <c r="I22" i="60"/>
  <c r="I24" i="60" s="1"/>
  <c r="G22" i="60"/>
  <c r="E22" i="60"/>
  <c r="C22" i="60"/>
  <c r="H22" i="60" s="1"/>
  <c r="T21" i="60"/>
  <c r="S21" i="60"/>
  <c r="Q21" i="60"/>
  <c r="Q24" i="60" s="1"/>
  <c r="O21" i="60"/>
  <c r="M21" i="60"/>
  <c r="K21" i="60"/>
  <c r="I21" i="60"/>
  <c r="N21" i="60" s="1"/>
  <c r="G21" i="60"/>
  <c r="E21" i="60"/>
  <c r="E24" i="60" s="1"/>
  <c r="C21" i="60"/>
  <c r="H21" i="60" s="1"/>
  <c r="T20" i="60"/>
  <c r="T24" i="60" s="1"/>
  <c r="S20" i="60"/>
  <c r="S24" i="60" s="1"/>
  <c r="Q20" i="60"/>
  <c r="O20" i="60"/>
  <c r="O24" i="60" s="1"/>
  <c r="N20" i="60"/>
  <c r="M20" i="60"/>
  <c r="M24" i="60" s="1"/>
  <c r="K20" i="60"/>
  <c r="K24" i="60" s="1"/>
  <c r="I20" i="60"/>
  <c r="H20" i="60"/>
  <c r="H24" i="60" s="1"/>
  <c r="G20" i="60"/>
  <c r="G24" i="60" s="1"/>
  <c r="E20" i="60"/>
  <c r="C20" i="60"/>
  <c r="C24" i="60" s="1"/>
  <c r="R19" i="60"/>
  <c r="P19" i="60"/>
  <c r="L19" i="60"/>
  <c r="J19" i="60"/>
  <c r="F19" i="60"/>
  <c r="D19" i="60"/>
  <c r="T18" i="60"/>
  <c r="S18" i="60"/>
  <c r="Q18" i="60"/>
  <c r="O18" i="60"/>
  <c r="N18" i="60"/>
  <c r="M18" i="60"/>
  <c r="M19" i="60" s="1"/>
  <c r="K18" i="60"/>
  <c r="I18" i="60"/>
  <c r="H18" i="60"/>
  <c r="U18" i="60" s="1"/>
  <c r="G18" i="60"/>
  <c r="E18" i="60"/>
  <c r="C18" i="60"/>
  <c r="S17" i="60"/>
  <c r="Q17" i="60"/>
  <c r="O17" i="60"/>
  <c r="T17" i="60" s="1"/>
  <c r="M17" i="60"/>
  <c r="K17" i="60"/>
  <c r="I17" i="60"/>
  <c r="N17" i="60" s="1"/>
  <c r="G17" i="60"/>
  <c r="E17" i="60"/>
  <c r="C17" i="60"/>
  <c r="H17" i="60" s="1"/>
  <c r="S16" i="60"/>
  <c r="S19" i="60" s="1"/>
  <c r="Q16" i="60"/>
  <c r="Q19" i="60" s="1"/>
  <c r="O16" i="60"/>
  <c r="O19" i="60" s="1"/>
  <c r="M16" i="60"/>
  <c r="K16" i="60"/>
  <c r="K19" i="60" s="1"/>
  <c r="I16" i="60"/>
  <c r="I19" i="60" s="1"/>
  <c r="G16" i="60"/>
  <c r="G19" i="60" s="1"/>
  <c r="E16" i="60"/>
  <c r="E19" i="60" s="1"/>
  <c r="C16" i="60"/>
  <c r="C19" i="60" s="1"/>
  <c r="S15" i="60"/>
  <c r="R15" i="60"/>
  <c r="P15" i="60"/>
  <c r="L15" i="60"/>
  <c r="J15" i="60"/>
  <c r="F15" i="60"/>
  <c r="D15" i="60"/>
  <c r="S14" i="60"/>
  <c r="Q14" i="60"/>
  <c r="O14" i="60"/>
  <c r="T14" i="60" s="1"/>
  <c r="M14" i="60"/>
  <c r="K14" i="60"/>
  <c r="K15" i="60" s="1"/>
  <c r="I14" i="60"/>
  <c r="N14" i="60" s="1"/>
  <c r="G14" i="60"/>
  <c r="E14" i="60"/>
  <c r="C14" i="60"/>
  <c r="H14" i="60" s="1"/>
  <c r="U14" i="60" s="1"/>
  <c r="T13" i="60"/>
  <c r="S13" i="60"/>
  <c r="Q13" i="60"/>
  <c r="O13" i="60"/>
  <c r="N13" i="60"/>
  <c r="M13" i="60"/>
  <c r="K13" i="60"/>
  <c r="I13" i="60"/>
  <c r="H13" i="60"/>
  <c r="U13" i="60" s="1"/>
  <c r="G13" i="60"/>
  <c r="E13" i="60"/>
  <c r="C13" i="60"/>
  <c r="T12" i="60"/>
  <c r="T15" i="60" s="1"/>
  <c r="S12" i="60"/>
  <c r="Q12" i="60"/>
  <c r="O12" i="60"/>
  <c r="N12" i="60"/>
  <c r="N15" i="60" s="1"/>
  <c r="M12" i="60"/>
  <c r="M15" i="60" s="1"/>
  <c r="K12" i="60"/>
  <c r="I12" i="60"/>
  <c r="I15" i="60" s="1"/>
  <c r="H12" i="60"/>
  <c r="G12" i="60"/>
  <c r="G15" i="60" s="1"/>
  <c r="E12" i="60"/>
  <c r="E15" i="60" s="1"/>
  <c r="C12" i="60"/>
  <c r="R11" i="60"/>
  <c r="P11" i="60"/>
  <c r="L11" i="60"/>
  <c r="J11" i="60"/>
  <c r="F11" i="60"/>
  <c r="E11" i="60"/>
  <c r="D11" i="60"/>
  <c r="T10" i="60"/>
  <c r="S10" i="60"/>
  <c r="Q10" i="60"/>
  <c r="O10" i="60"/>
  <c r="N10" i="60"/>
  <c r="M10" i="60"/>
  <c r="K10" i="60"/>
  <c r="I10" i="60"/>
  <c r="H10" i="60"/>
  <c r="U10" i="60" s="1"/>
  <c r="G10" i="60"/>
  <c r="E10" i="60"/>
  <c r="C10" i="60"/>
  <c r="S9" i="60"/>
  <c r="Q9" i="60"/>
  <c r="O9" i="60"/>
  <c r="T9" i="60" s="1"/>
  <c r="M9" i="60"/>
  <c r="K9" i="60"/>
  <c r="I9" i="60"/>
  <c r="N9" i="60" s="1"/>
  <c r="G9" i="60"/>
  <c r="E9" i="60"/>
  <c r="C9" i="60"/>
  <c r="H9" i="60" s="1"/>
  <c r="S8" i="60"/>
  <c r="Q8" i="60"/>
  <c r="Q11" i="60" s="1"/>
  <c r="O8" i="60"/>
  <c r="T8" i="60" s="1"/>
  <c r="M8" i="60"/>
  <c r="K8" i="60"/>
  <c r="I8" i="60"/>
  <c r="N8" i="60" s="1"/>
  <c r="G8" i="60"/>
  <c r="E8" i="60"/>
  <c r="C8" i="60"/>
  <c r="H8" i="60" s="1"/>
  <c r="U8" i="60" s="1"/>
  <c r="T7" i="60"/>
  <c r="T11" i="60" s="1"/>
  <c r="S7" i="60"/>
  <c r="S11" i="60" s="1"/>
  <c r="Q7" i="60"/>
  <c r="O7" i="60"/>
  <c r="O11" i="60" s="1"/>
  <c r="N7" i="60"/>
  <c r="M7" i="60"/>
  <c r="M11" i="60" s="1"/>
  <c r="K7" i="60"/>
  <c r="I7" i="60"/>
  <c r="I11" i="60" s="1"/>
  <c r="H7" i="60"/>
  <c r="U7" i="60" s="1"/>
  <c r="G7" i="60"/>
  <c r="G11" i="60" s="1"/>
  <c r="E7" i="60"/>
  <c r="C7" i="60"/>
  <c r="C11" i="60" s="1"/>
  <c r="R49" i="59"/>
  <c r="R50" i="59" s="1"/>
  <c r="P49" i="59"/>
  <c r="P50" i="59" s="1"/>
  <c r="L49" i="59"/>
  <c r="L50" i="59" s="1"/>
  <c r="J49" i="59"/>
  <c r="J50" i="59" s="1"/>
  <c r="I49" i="59"/>
  <c r="F49" i="59"/>
  <c r="F50" i="59" s="1"/>
  <c r="D49" i="59"/>
  <c r="C49" i="59"/>
  <c r="S48" i="59"/>
  <c r="Q48" i="59"/>
  <c r="O48" i="59"/>
  <c r="T48" i="59" s="1"/>
  <c r="N48" i="59"/>
  <c r="M48" i="59"/>
  <c r="K48" i="59"/>
  <c r="H48" i="59"/>
  <c r="U48" i="59" s="1"/>
  <c r="G48" i="59"/>
  <c r="E48" i="59"/>
  <c r="T47" i="59"/>
  <c r="S47" i="59"/>
  <c r="Q47" i="59"/>
  <c r="O47" i="59"/>
  <c r="N47" i="59"/>
  <c r="M47" i="59"/>
  <c r="K47" i="59"/>
  <c r="H47" i="59"/>
  <c r="U47" i="59" s="1"/>
  <c r="G47" i="59"/>
  <c r="E47" i="59"/>
  <c r="S46" i="59"/>
  <c r="Q46" i="59"/>
  <c r="O46" i="59"/>
  <c r="T46" i="59" s="1"/>
  <c r="N46" i="59"/>
  <c r="M46" i="59"/>
  <c r="K46" i="59"/>
  <c r="H46" i="59"/>
  <c r="H49" i="59" s="1"/>
  <c r="G46" i="59"/>
  <c r="E46" i="59"/>
  <c r="T45" i="59"/>
  <c r="T49" i="59" s="1"/>
  <c r="S45" i="59"/>
  <c r="S49" i="59" s="1"/>
  <c r="Q45" i="59"/>
  <c r="Q49" i="59" s="1"/>
  <c r="O45" i="59"/>
  <c r="O49" i="59" s="1"/>
  <c r="N45" i="59"/>
  <c r="N49" i="59" s="1"/>
  <c r="M45" i="59"/>
  <c r="M49" i="59" s="1"/>
  <c r="K45" i="59"/>
  <c r="K49" i="59" s="1"/>
  <c r="H45" i="59"/>
  <c r="U45" i="59" s="1"/>
  <c r="G45" i="59"/>
  <c r="G49" i="59" s="1"/>
  <c r="E45" i="59"/>
  <c r="E49" i="59" s="1"/>
  <c r="R44" i="59"/>
  <c r="P44" i="59"/>
  <c r="L44" i="59"/>
  <c r="J44" i="59"/>
  <c r="I44" i="59"/>
  <c r="I50" i="59" s="1"/>
  <c r="F44" i="59"/>
  <c r="C44" i="59"/>
  <c r="C50" i="59" s="1"/>
  <c r="T43" i="59"/>
  <c r="S43" i="59"/>
  <c r="Q43" i="59"/>
  <c r="O43" i="59"/>
  <c r="N43" i="59"/>
  <c r="M43" i="59"/>
  <c r="K43" i="59"/>
  <c r="G43" i="59"/>
  <c r="E43" i="59"/>
  <c r="D43" i="59"/>
  <c r="H43" i="59" s="1"/>
  <c r="U43" i="59" s="1"/>
  <c r="T42" i="59"/>
  <c r="S42" i="59"/>
  <c r="Q42" i="59"/>
  <c r="O42" i="59"/>
  <c r="N42" i="59"/>
  <c r="M42" i="59"/>
  <c r="K42" i="59"/>
  <c r="H42" i="59"/>
  <c r="U42" i="59" s="1"/>
  <c r="G42" i="59"/>
  <c r="E42" i="59"/>
  <c r="S41" i="59"/>
  <c r="S44" i="59" s="1"/>
  <c r="Q41" i="59"/>
  <c r="O41" i="59"/>
  <c r="T41" i="59" s="1"/>
  <c r="N41" i="59"/>
  <c r="M41" i="59"/>
  <c r="M44" i="59" s="1"/>
  <c r="K41" i="59"/>
  <c r="H41" i="59"/>
  <c r="U41" i="59" s="1"/>
  <c r="G41" i="59"/>
  <c r="E41" i="59"/>
  <c r="E44" i="59" s="1"/>
  <c r="T40" i="59"/>
  <c r="T44" i="59" s="1"/>
  <c r="S40" i="59"/>
  <c r="Q40" i="59"/>
  <c r="Q44" i="59" s="1"/>
  <c r="O40" i="59"/>
  <c r="N40" i="59"/>
  <c r="N44" i="59" s="1"/>
  <c r="M40" i="59"/>
  <c r="K40" i="59"/>
  <c r="K44" i="59" s="1"/>
  <c r="H40" i="59"/>
  <c r="G40" i="59"/>
  <c r="G44" i="59" s="1"/>
  <c r="E40" i="59"/>
  <c r="R38" i="59"/>
  <c r="R39" i="59" s="1"/>
  <c r="P38" i="59"/>
  <c r="L38" i="59"/>
  <c r="L39" i="59" s="1"/>
  <c r="J38" i="59"/>
  <c r="J39" i="59" s="1"/>
  <c r="I38" i="59"/>
  <c r="F38" i="59"/>
  <c r="F39" i="59" s="1"/>
  <c r="C38" i="59"/>
  <c r="S37" i="59"/>
  <c r="Q37" i="59"/>
  <c r="O37" i="59"/>
  <c r="T37" i="59" s="1"/>
  <c r="N37" i="59"/>
  <c r="M37" i="59"/>
  <c r="K37" i="59"/>
  <c r="H37" i="59"/>
  <c r="U37" i="59" s="1"/>
  <c r="G37" i="59"/>
  <c r="E37" i="59"/>
  <c r="T36" i="59"/>
  <c r="S36" i="59"/>
  <c r="Q36" i="59"/>
  <c r="O36" i="59"/>
  <c r="N36" i="59"/>
  <c r="M36" i="59"/>
  <c r="K36" i="59"/>
  <c r="G36" i="59"/>
  <c r="E36" i="59"/>
  <c r="D36" i="59"/>
  <c r="D38" i="59" s="1"/>
  <c r="D39" i="59" s="1"/>
  <c r="T35" i="59"/>
  <c r="S35" i="59"/>
  <c r="Q35" i="59"/>
  <c r="O35" i="59"/>
  <c r="N35" i="59"/>
  <c r="N38" i="59" s="1"/>
  <c r="M35" i="59"/>
  <c r="K35" i="59"/>
  <c r="H35" i="59"/>
  <c r="U35" i="59" s="1"/>
  <c r="G35" i="59"/>
  <c r="E35" i="59"/>
  <c r="S34" i="59"/>
  <c r="S38" i="59" s="1"/>
  <c r="Q34" i="59"/>
  <c r="Q38" i="59" s="1"/>
  <c r="O34" i="59"/>
  <c r="O38" i="59" s="1"/>
  <c r="N34" i="59"/>
  <c r="M34" i="59"/>
  <c r="M38" i="59" s="1"/>
  <c r="M39" i="59" s="1"/>
  <c r="K34" i="59"/>
  <c r="K38" i="59" s="1"/>
  <c r="H34" i="59"/>
  <c r="G34" i="59"/>
  <c r="G38" i="59" s="1"/>
  <c r="E34" i="59"/>
  <c r="E38" i="59" s="1"/>
  <c r="E39" i="59" s="1"/>
  <c r="D34" i="59"/>
  <c r="R33" i="59"/>
  <c r="L33" i="59"/>
  <c r="J33" i="59"/>
  <c r="I33" i="59"/>
  <c r="I39" i="59" s="1"/>
  <c r="F33" i="59"/>
  <c r="D33" i="59"/>
  <c r="C33" i="59"/>
  <c r="C39" i="59" s="1"/>
  <c r="T32" i="59"/>
  <c r="S32" i="59"/>
  <c r="Q32" i="59"/>
  <c r="O32" i="59"/>
  <c r="N32" i="59"/>
  <c r="M32" i="59"/>
  <c r="K32" i="59"/>
  <c r="H32" i="59"/>
  <c r="U32" i="59" s="1"/>
  <c r="G32" i="59"/>
  <c r="E32" i="59"/>
  <c r="S31" i="59"/>
  <c r="Q31" i="59"/>
  <c r="O31" i="59"/>
  <c r="T31" i="59" s="1"/>
  <c r="N31" i="59"/>
  <c r="M31" i="59"/>
  <c r="M33" i="59" s="1"/>
  <c r="K31" i="59"/>
  <c r="H31" i="59"/>
  <c r="U31" i="59" s="1"/>
  <c r="G31" i="59"/>
  <c r="E31" i="59"/>
  <c r="E33" i="59" s="1"/>
  <c r="T30" i="59"/>
  <c r="S30" i="59"/>
  <c r="Q30" i="59"/>
  <c r="Q33" i="59" s="1"/>
  <c r="O30" i="59"/>
  <c r="N30" i="59"/>
  <c r="M30" i="59"/>
  <c r="K30" i="59"/>
  <c r="H30" i="59"/>
  <c r="U30" i="59" s="1"/>
  <c r="G30" i="59"/>
  <c r="E30" i="59"/>
  <c r="S29" i="59"/>
  <c r="S33" i="59" s="1"/>
  <c r="Q29" i="59"/>
  <c r="P29" i="59"/>
  <c r="P33" i="59" s="1"/>
  <c r="O29" i="59"/>
  <c r="T29" i="59" s="1"/>
  <c r="N29" i="59"/>
  <c r="N33" i="59" s="1"/>
  <c r="M29" i="59"/>
  <c r="K29" i="59"/>
  <c r="K33" i="59" s="1"/>
  <c r="H29" i="59"/>
  <c r="H33" i="59" s="1"/>
  <c r="G29" i="59"/>
  <c r="G33" i="59" s="1"/>
  <c r="E29" i="59"/>
  <c r="R28" i="59"/>
  <c r="Q28" i="59"/>
  <c r="P28" i="59"/>
  <c r="L28" i="59"/>
  <c r="J28" i="59"/>
  <c r="I28" i="59"/>
  <c r="F28" i="59"/>
  <c r="D28" i="59"/>
  <c r="C28" i="59"/>
  <c r="T27" i="59"/>
  <c r="S27" i="59"/>
  <c r="Q27" i="59"/>
  <c r="O27" i="59"/>
  <c r="N27" i="59"/>
  <c r="M27" i="59"/>
  <c r="K27" i="59"/>
  <c r="K28" i="59" s="1"/>
  <c r="H27" i="59"/>
  <c r="U27" i="59" s="1"/>
  <c r="G27" i="59"/>
  <c r="G28" i="59" s="1"/>
  <c r="E27" i="59"/>
  <c r="S26" i="59"/>
  <c r="S28" i="59" s="1"/>
  <c r="Q26" i="59"/>
  <c r="O26" i="59"/>
  <c r="T26" i="59" s="1"/>
  <c r="T28" i="59" s="1"/>
  <c r="N26" i="59"/>
  <c r="N28" i="59" s="1"/>
  <c r="M26" i="59"/>
  <c r="M28" i="59" s="1"/>
  <c r="K26" i="59"/>
  <c r="H26" i="59"/>
  <c r="H28" i="59" s="1"/>
  <c r="G26" i="59"/>
  <c r="E26" i="59"/>
  <c r="E28" i="59" s="1"/>
  <c r="R24" i="59"/>
  <c r="P24" i="59"/>
  <c r="L24" i="59"/>
  <c r="J24" i="59"/>
  <c r="I24" i="59"/>
  <c r="I25" i="59" s="1"/>
  <c r="F24" i="59"/>
  <c r="D24" i="59"/>
  <c r="C24" i="59"/>
  <c r="C25" i="59" s="1"/>
  <c r="T23" i="59"/>
  <c r="S23" i="59"/>
  <c r="Q23" i="59"/>
  <c r="O23" i="59"/>
  <c r="N23" i="59"/>
  <c r="M23" i="59"/>
  <c r="K23" i="59"/>
  <c r="H23" i="59"/>
  <c r="U23" i="59" s="1"/>
  <c r="G23" i="59"/>
  <c r="E23" i="59"/>
  <c r="S22" i="59"/>
  <c r="Q22" i="59"/>
  <c r="O22" i="59"/>
  <c r="T22" i="59" s="1"/>
  <c r="N22" i="59"/>
  <c r="M22" i="59"/>
  <c r="K22" i="59"/>
  <c r="H22" i="59"/>
  <c r="U22" i="59" s="1"/>
  <c r="G22" i="59"/>
  <c r="E22" i="59"/>
  <c r="T21" i="59"/>
  <c r="S21" i="59"/>
  <c r="Q21" i="59"/>
  <c r="Q24" i="59" s="1"/>
  <c r="O21" i="59"/>
  <c r="N21" i="59"/>
  <c r="M21" i="59"/>
  <c r="K21" i="59"/>
  <c r="K24" i="59" s="1"/>
  <c r="H21" i="59"/>
  <c r="U21" i="59" s="1"/>
  <c r="G21" i="59"/>
  <c r="G24" i="59" s="1"/>
  <c r="E21" i="59"/>
  <c r="S20" i="59"/>
  <c r="S24" i="59" s="1"/>
  <c r="Q20" i="59"/>
  <c r="O20" i="59"/>
  <c r="T20" i="59" s="1"/>
  <c r="N20" i="59"/>
  <c r="N24" i="59" s="1"/>
  <c r="M20" i="59"/>
  <c r="M24" i="59" s="1"/>
  <c r="K20" i="59"/>
  <c r="H20" i="59"/>
  <c r="U20" i="59" s="1"/>
  <c r="G20" i="59"/>
  <c r="E20" i="59"/>
  <c r="E24" i="59" s="1"/>
  <c r="R19" i="59"/>
  <c r="R25" i="59" s="1"/>
  <c r="P19" i="59"/>
  <c r="P25" i="59" s="1"/>
  <c r="L19" i="59"/>
  <c r="L25" i="59" s="1"/>
  <c r="J19" i="59"/>
  <c r="J25" i="59" s="1"/>
  <c r="I19" i="59"/>
  <c r="F19" i="59"/>
  <c r="F25" i="59" s="1"/>
  <c r="D19" i="59"/>
  <c r="D25" i="59" s="1"/>
  <c r="C19" i="59"/>
  <c r="S18" i="59"/>
  <c r="Q18" i="59"/>
  <c r="O18" i="59"/>
  <c r="T18" i="59" s="1"/>
  <c r="N18" i="59"/>
  <c r="M18" i="59"/>
  <c r="K18" i="59"/>
  <c r="H18" i="59"/>
  <c r="U18" i="59" s="1"/>
  <c r="G18" i="59"/>
  <c r="E18" i="59"/>
  <c r="T17" i="59"/>
  <c r="S17" i="59"/>
  <c r="Q17" i="59"/>
  <c r="O17" i="59"/>
  <c r="N17" i="59"/>
  <c r="N19" i="59" s="1"/>
  <c r="M17" i="59"/>
  <c r="K17" i="59"/>
  <c r="H17" i="59"/>
  <c r="U17" i="59" s="1"/>
  <c r="G17" i="59"/>
  <c r="E17" i="59"/>
  <c r="S16" i="59"/>
  <c r="S19" i="59" s="1"/>
  <c r="Q16" i="59"/>
  <c r="Q19" i="59" s="1"/>
  <c r="O16" i="59"/>
  <c r="O19" i="59" s="1"/>
  <c r="N16" i="59"/>
  <c r="M16" i="59"/>
  <c r="M19" i="59" s="1"/>
  <c r="K16" i="59"/>
  <c r="K19" i="59" s="1"/>
  <c r="H16" i="59"/>
  <c r="H19" i="59" s="1"/>
  <c r="G16" i="59"/>
  <c r="G19" i="59" s="1"/>
  <c r="E16" i="59"/>
  <c r="E19" i="59" s="1"/>
  <c r="R15" i="59"/>
  <c r="P15" i="59"/>
  <c r="L15" i="59"/>
  <c r="J15" i="59"/>
  <c r="I15" i="59"/>
  <c r="F15" i="59"/>
  <c r="D15" i="59"/>
  <c r="C15" i="59"/>
  <c r="S14" i="59"/>
  <c r="Q14" i="59"/>
  <c r="O14" i="59"/>
  <c r="T14" i="59" s="1"/>
  <c r="N14" i="59"/>
  <c r="M14" i="59"/>
  <c r="K14" i="59"/>
  <c r="H14" i="59"/>
  <c r="U14" i="59" s="1"/>
  <c r="G14" i="59"/>
  <c r="E14" i="59"/>
  <c r="T13" i="59"/>
  <c r="S13" i="59"/>
  <c r="Q13" i="59"/>
  <c r="O13" i="59"/>
  <c r="N13" i="59"/>
  <c r="N15" i="59" s="1"/>
  <c r="M13" i="59"/>
  <c r="K13" i="59"/>
  <c r="H13" i="59"/>
  <c r="U13" i="59" s="1"/>
  <c r="G13" i="59"/>
  <c r="E13" i="59"/>
  <c r="S12" i="59"/>
  <c r="S15" i="59" s="1"/>
  <c r="Q12" i="59"/>
  <c r="Q15" i="59" s="1"/>
  <c r="O12" i="59"/>
  <c r="O15" i="59" s="1"/>
  <c r="N12" i="59"/>
  <c r="M12" i="59"/>
  <c r="M15" i="59" s="1"/>
  <c r="K12" i="59"/>
  <c r="K15" i="59" s="1"/>
  <c r="H12" i="59"/>
  <c r="H15" i="59" s="1"/>
  <c r="G12" i="59"/>
  <c r="G15" i="59" s="1"/>
  <c r="E12" i="59"/>
  <c r="E15" i="59" s="1"/>
  <c r="R11" i="59"/>
  <c r="P11" i="59"/>
  <c r="L11" i="59"/>
  <c r="J11" i="59"/>
  <c r="I11" i="59"/>
  <c r="F11" i="59"/>
  <c r="D11" i="59"/>
  <c r="C11" i="59"/>
  <c r="S10" i="59"/>
  <c r="Q10" i="59"/>
  <c r="O10" i="59"/>
  <c r="T10" i="59" s="1"/>
  <c r="N10" i="59"/>
  <c r="M10" i="59"/>
  <c r="K10" i="59"/>
  <c r="H10" i="59"/>
  <c r="U10" i="59" s="1"/>
  <c r="G10" i="59"/>
  <c r="E10" i="59"/>
  <c r="T9" i="59"/>
  <c r="S9" i="59"/>
  <c r="Q9" i="59"/>
  <c r="O9" i="59"/>
  <c r="N9" i="59"/>
  <c r="M9" i="59"/>
  <c r="K9" i="59"/>
  <c r="H9" i="59"/>
  <c r="U9" i="59" s="1"/>
  <c r="G9" i="59"/>
  <c r="E9" i="59"/>
  <c r="S8" i="59"/>
  <c r="Q8" i="59"/>
  <c r="O8" i="59"/>
  <c r="T8" i="59" s="1"/>
  <c r="N8" i="59"/>
  <c r="M8" i="59"/>
  <c r="K8" i="59"/>
  <c r="H8" i="59"/>
  <c r="H11" i="59" s="1"/>
  <c r="G8" i="59"/>
  <c r="E8" i="59"/>
  <c r="T7" i="59"/>
  <c r="S7" i="59"/>
  <c r="S11" i="59" s="1"/>
  <c r="Q7" i="59"/>
  <c r="Q11" i="59" s="1"/>
  <c r="O7" i="59"/>
  <c r="O11" i="59" s="1"/>
  <c r="N7" i="59"/>
  <c r="N11" i="59" s="1"/>
  <c r="M7" i="59"/>
  <c r="M11" i="59" s="1"/>
  <c r="K7" i="59"/>
  <c r="K11" i="59" s="1"/>
  <c r="H7" i="59"/>
  <c r="U7" i="59" s="1"/>
  <c r="G7" i="59"/>
  <c r="G11" i="59" s="1"/>
  <c r="E7" i="59"/>
  <c r="E11" i="59" s="1"/>
  <c r="P50" i="58"/>
  <c r="L50" i="58"/>
  <c r="L51" i="58" s="1"/>
  <c r="D50" i="58"/>
  <c r="R49" i="58"/>
  <c r="R50" i="58" s="1"/>
  <c r="P49" i="58"/>
  <c r="O49" i="58"/>
  <c r="O50" i="58" s="1"/>
  <c r="O51" i="58" s="1"/>
  <c r="L49" i="58"/>
  <c r="J49" i="58"/>
  <c r="J50" i="58" s="1"/>
  <c r="I49" i="58"/>
  <c r="I50" i="58" s="1"/>
  <c r="F49" i="58"/>
  <c r="F50" i="58" s="1"/>
  <c r="F51" i="58" s="1"/>
  <c r="D49" i="58"/>
  <c r="C49" i="58"/>
  <c r="C50" i="58" s="1"/>
  <c r="T48" i="58"/>
  <c r="S48" i="58"/>
  <c r="Q48" i="58"/>
  <c r="N48" i="58"/>
  <c r="M48" i="58"/>
  <c r="K48" i="58"/>
  <c r="H48" i="58"/>
  <c r="U48" i="58" s="1"/>
  <c r="G48" i="58"/>
  <c r="E48" i="58"/>
  <c r="T47" i="58"/>
  <c r="S47" i="58"/>
  <c r="Q47" i="58"/>
  <c r="N47" i="58"/>
  <c r="M47" i="58"/>
  <c r="K47" i="58"/>
  <c r="H47" i="58"/>
  <c r="U47" i="58" s="1"/>
  <c r="G47" i="58"/>
  <c r="E47" i="58"/>
  <c r="T46" i="58"/>
  <c r="S46" i="58"/>
  <c r="Q46" i="58"/>
  <c r="N46" i="58"/>
  <c r="M46" i="58"/>
  <c r="K46" i="58"/>
  <c r="H46" i="58"/>
  <c r="U46" i="58" s="1"/>
  <c r="G46" i="58"/>
  <c r="E46" i="58"/>
  <c r="T45" i="58"/>
  <c r="T49" i="58" s="1"/>
  <c r="S45" i="58"/>
  <c r="S49" i="58" s="1"/>
  <c r="Q45" i="58"/>
  <c r="Q49" i="58" s="1"/>
  <c r="Q50" i="58" s="1"/>
  <c r="M45" i="58"/>
  <c r="M49" i="58" s="1"/>
  <c r="K45" i="58"/>
  <c r="K49" i="58" s="1"/>
  <c r="J45" i="58"/>
  <c r="N45" i="58" s="1"/>
  <c r="N49" i="58" s="1"/>
  <c r="N50" i="58" s="1"/>
  <c r="H45" i="58"/>
  <c r="H49" i="58" s="1"/>
  <c r="H50" i="58" s="1"/>
  <c r="G45" i="58"/>
  <c r="G49" i="58" s="1"/>
  <c r="E45" i="58"/>
  <c r="E49" i="58" s="1"/>
  <c r="R44" i="58"/>
  <c r="P44" i="58"/>
  <c r="O44" i="58"/>
  <c r="L44" i="58"/>
  <c r="J44" i="58"/>
  <c r="I44" i="58"/>
  <c r="F44" i="58"/>
  <c r="D44" i="58"/>
  <c r="C44" i="58"/>
  <c r="T43" i="58"/>
  <c r="S43" i="58"/>
  <c r="Q43" i="58"/>
  <c r="N43" i="58"/>
  <c r="M43" i="58"/>
  <c r="K43" i="58"/>
  <c r="H43" i="58"/>
  <c r="U43" i="58" s="1"/>
  <c r="G43" i="58"/>
  <c r="E43" i="58"/>
  <c r="T42" i="58"/>
  <c r="S42" i="58"/>
  <c r="Q42" i="58"/>
  <c r="N42" i="58"/>
  <c r="M42" i="58"/>
  <c r="K42" i="58"/>
  <c r="H42" i="58"/>
  <c r="U42" i="58" s="1"/>
  <c r="G42" i="58"/>
  <c r="E42" i="58"/>
  <c r="T41" i="58"/>
  <c r="S41" i="58"/>
  <c r="Q41" i="58"/>
  <c r="N41" i="58"/>
  <c r="N44" i="58" s="1"/>
  <c r="M41" i="58"/>
  <c r="K41" i="58"/>
  <c r="H41" i="58"/>
  <c r="U41" i="58" s="1"/>
  <c r="G41" i="58"/>
  <c r="G44" i="58" s="1"/>
  <c r="E41" i="58"/>
  <c r="T40" i="58"/>
  <c r="T44" i="58" s="1"/>
  <c r="S40" i="58"/>
  <c r="S44" i="58" s="1"/>
  <c r="Q40" i="58"/>
  <c r="Q44" i="58" s="1"/>
  <c r="N40" i="58"/>
  <c r="M40" i="58"/>
  <c r="M44" i="58" s="1"/>
  <c r="K40" i="58"/>
  <c r="K44" i="58" s="1"/>
  <c r="H40" i="58"/>
  <c r="H44" i="58" s="1"/>
  <c r="G40" i="58"/>
  <c r="E40" i="58"/>
  <c r="E44" i="58" s="1"/>
  <c r="R39" i="58"/>
  <c r="J39" i="58"/>
  <c r="F39" i="58"/>
  <c r="R38" i="58"/>
  <c r="P38" i="58"/>
  <c r="P39" i="58" s="1"/>
  <c r="O38" i="58"/>
  <c r="O39" i="58" s="1"/>
  <c r="L38" i="58"/>
  <c r="L39" i="58" s="1"/>
  <c r="J38" i="58"/>
  <c r="I38" i="58"/>
  <c r="I39" i="58" s="1"/>
  <c r="F38" i="58"/>
  <c r="D38" i="58"/>
  <c r="D39" i="58" s="1"/>
  <c r="C38" i="58"/>
  <c r="C39" i="58" s="1"/>
  <c r="T37" i="58"/>
  <c r="S37" i="58"/>
  <c r="Q37" i="58"/>
  <c r="N37" i="58"/>
  <c r="M37" i="58"/>
  <c r="K37" i="58"/>
  <c r="H37" i="58"/>
  <c r="U37" i="58" s="1"/>
  <c r="G37" i="58"/>
  <c r="E37" i="58"/>
  <c r="T36" i="58"/>
  <c r="S36" i="58"/>
  <c r="Q36" i="58"/>
  <c r="N36" i="58"/>
  <c r="M36" i="58"/>
  <c r="K36" i="58"/>
  <c r="H36" i="58"/>
  <c r="U36" i="58" s="1"/>
  <c r="G36" i="58"/>
  <c r="E36" i="58"/>
  <c r="T35" i="58"/>
  <c r="T38" i="58" s="1"/>
  <c r="S35" i="58"/>
  <c r="Q35" i="58"/>
  <c r="N35" i="58"/>
  <c r="M35" i="58"/>
  <c r="M38" i="58" s="1"/>
  <c r="K35" i="58"/>
  <c r="H35" i="58"/>
  <c r="U35" i="58" s="1"/>
  <c r="G35" i="58"/>
  <c r="E35" i="58"/>
  <c r="E38" i="58" s="1"/>
  <c r="T34" i="58"/>
  <c r="S34" i="58"/>
  <c r="S38" i="58" s="1"/>
  <c r="Q34" i="58"/>
  <c r="Q38" i="58" s="1"/>
  <c r="N34" i="58"/>
  <c r="N38" i="58" s="1"/>
  <c r="M34" i="58"/>
  <c r="K34" i="58"/>
  <c r="K38" i="58" s="1"/>
  <c r="H34" i="58"/>
  <c r="H38" i="58" s="1"/>
  <c r="G34" i="58"/>
  <c r="G38" i="58" s="1"/>
  <c r="E34" i="58"/>
  <c r="R33" i="58"/>
  <c r="O33" i="58"/>
  <c r="L33" i="58"/>
  <c r="J33" i="58"/>
  <c r="I33" i="58"/>
  <c r="F33" i="58"/>
  <c r="D33" i="58"/>
  <c r="C33" i="58"/>
  <c r="T32" i="58"/>
  <c r="S32" i="58"/>
  <c r="Q32" i="58"/>
  <c r="N32" i="58"/>
  <c r="M32" i="58"/>
  <c r="K32" i="58"/>
  <c r="H32" i="58"/>
  <c r="U32" i="58" s="1"/>
  <c r="G32" i="58"/>
  <c r="E32" i="58"/>
  <c r="T31" i="58"/>
  <c r="S31" i="58"/>
  <c r="Q31" i="58"/>
  <c r="N31" i="58"/>
  <c r="U31" i="58" s="1"/>
  <c r="M31" i="58"/>
  <c r="K31" i="58"/>
  <c r="H31" i="58"/>
  <c r="G31" i="58"/>
  <c r="E31" i="58"/>
  <c r="T30" i="58"/>
  <c r="S30" i="58"/>
  <c r="S33" i="58" s="1"/>
  <c r="Q30" i="58"/>
  <c r="N30" i="58"/>
  <c r="M30" i="58"/>
  <c r="K30" i="58"/>
  <c r="K33" i="58" s="1"/>
  <c r="H30" i="58"/>
  <c r="U30" i="58" s="1"/>
  <c r="G30" i="58"/>
  <c r="E30" i="58"/>
  <c r="S29" i="58"/>
  <c r="Q29" i="58"/>
  <c r="Q33" i="58" s="1"/>
  <c r="P29" i="58"/>
  <c r="P33" i="58" s="1"/>
  <c r="N29" i="58"/>
  <c r="N33" i="58" s="1"/>
  <c r="M29" i="58"/>
  <c r="M33" i="58" s="1"/>
  <c r="K29" i="58"/>
  <c r="H29" i="58"/>
  <c r="H33" i="58" s="1"/>
  <c r="G29" i="58"/>
  <c r="G33" i="58" s="1"/>
  <c r="E29" i="58"/>
  <c r="E33" i="58" s="1"/>
  <c r="R28" i="58"/>
  <c r="P28" i="58"/>
  <c r="O28" i="58"/>
  <c r="L28" i="58"/>
  <c r="J28" i="58"/>
  <c r="I28" i="58"/>
  <c r="F28" i="58"/>
  <c r="D28" i="58"/>
  <c r="C28" i="58"/>
  <c r="T27" i="58"/>
  <c r="S27" i="58"/>
  <c r="S28" i="58" s="1"/>
  <c r="Q27" i="58"/>
  <c r="N27" i="58"/>
  <c r="M27" i="58"/>
  <c r="K27" i="58"/>
  <c r="K28" i="58" s="1"/>
  <c r="H27" i="58"/>
  <c r="H28" i="58" s="1"/>
  <c r="G27" i="58"/>
  <c r="E27" i="58"/>
  <c r="T26" i="58"/>
  <c r="T28" i="58" s="1"/>
  <c r="S26" i="58"/>
  <c r="Q26" i="58"/>
  <c r="Q28" i="58" s="1"/>
  <c r="N26" i="58"/>
  <c r="U26" i="58" s="1"/>
  <c r="M26" i="58"/>
  <c r="M28" i="58" s="1"/>
  <c r="K26" i="58"/>
  <c r="H26" i="58"/>
  <c r="G26" i="58"/>
  <c r="G28" i="58" s="1"/>
  <c r="E26" i="58"/>
  <c r="E28" i="58" s="1"/>
  <c r="R24" i="58"/>
  <c r="R25" i="58" s="1"/>
  <c r="P24" i="58"/>
  <c r="O24" i="58"/>
  <c r="L24" i="58"/>
  <c r="L25" i="58" s="1"/>
  <c r="J24" i="58"/>
  <c r="J25" i="58" s="1"/>
  <c r="I24" i="58"/>
  <c r="I25" i="58" s="1"/>
  <c r="F24" i="58"/>
  <c r="F25" i="58" s="1"/>
  <c r="D24" i="58"/>
  <c r="D25" i="58" s="1"/>
  <c r="C24" i="58"/>
  <c r="T23" i="58"/>
  <c r="S23" i="58"/>
  <c r="Q23" i="58"/>
  <c r="N23" i="58"/>
  <c r="U23" i="58" s="1"/>
  <c r="M23" i="58"/>
  <c r="K23" i="58"/>
  <c r="H23" i="58"/>
  <c r="G23" i="58"/>
  <c r="E23" i="58"/>
  <c r="T22" i="58"/>
  <c r="S22" i="58"/>
  <c r="Q22" i="58"/>
  <c r="N22" i="58"/>
  <c r="M22" i="58"/>
  <c r="K22" i="58"/>
  <c r="H22" i="58"/>
  <c r="U22" i="58" s="1"/>
  <c r="G22" i="58"/>
  <c r="E22" i="58"/>
  <c r="T21" i="58"/>
  <c r="S21" i="58"/>
  <c r="Q21" i="58"/>
  <c r="N21" i="58"/>
  <c r="N24" i="58" s="1"/>
  <c r="M21" i="58"/>
  <c r="M24" i="58" s="1"/>
  <c r="K21" i="58"/>
  <c r="H21" i="58"/>
  <c r="G21" i="58"/>
  <c r="E21" i="58"/>
  <c r="E24" i="58" s="1"/>
  <c r="T20" i="58"/>
  <c r="T24" i="58" s="1"/>
  <c r="S20" i="58"/>
  <c r="S24" i="58" s="1"/>
  <c r="Q20" i="58"/>
  <c r="Q24" i="58" s="1"/>
  <c r="N20" i="58"/>
  <c r="M20" i="58"/>
  <c r="K20" i="58"/>
  <c r="K24" i="58" s="1"/>
  <c r="H20" i="58"/>
  <c r="H24" i="58" s="1"/>
  <c r="G20" i="58"/>
  <c r="G24" i="58" s="1"/>
  <c r="E20" i="58"/>
  <c r="R19" i="58"/>
  <c r="P19" i="58"/>
  <c r="O19" i="58"/>
  <c r="L19" i="58"/>
  <c r="J19" i="58"/>
  <c r="I19" i="58"/>
  <c r="F19" i="58"/>
  <c r="D19" i="58"/>
  <c r="C19" i="58"/>
  <c r="T18" i="58"/>
  <c r="S18" i="58"/>
  <c r="Q18" i="58"/>
  <c r="N18" i="58"/>
  <c r="M18" i="58"/>
  <c r="K18" i="58"/>
  <c r="H18" i="58"/>
  <c r="U18" i="58" s="1"/>
  <c r="G18" i="58"/>
  <c r="E18" i="58"/>
  <c r="T17" i="58"/>
  <c r="S17" i="58"/>
  <c r="Q17" i="58"/>
  <c r="Q19" i="58" s="1"/>
  <c r="N17" i="58"/>
  <c r="M17" i="58"/>
  <c r="K17" i="58"/>
  <c r="H17" i="58"/>
  <c r="H19" i="58" s="1"/>
  <c r="G17" i="58"/>
  <c r="E17" i="58"/>
  <c r="T16" i="58"/>
  <c r="T19" i="58" s="1"/>
  <c r="S16" i="58"/>
  <c r="S19" i="58" s="1"/>
  <c r="Q16" i="58"/>
  <c r="N16" i="58"/>
  <c r="N19" i="58" s="1"/>
  <c r="M16" i="58"/>
  <c r="M19" i="58" s="1"/>
  <c r="K16" i="58"/>
  <c r="K19" i="58" s="1"/>
  <c r="H16" i="58"/>
  <c r="U16" i="58" s="1"/>
  <c r="G16" i="58"/>
  <c r="G19" i="58" s="1"/>
  <c r="E16" i="58"/>
  <c r="E19" i="58" s="1"/>
  <c r="R15" i="58"/>
  <c r="P15" i="58"/>
  <c r="O15" i="58"/>
  <c r="L15" i="58"/>
  <c r="J15" i="58"/>
  <c r="I15" i="58"/>
  <c r="F15" i="58"/>
  <c r="D15" i="58"/>
  <c r="C15" i="58"/>
  <c r="T14" i="58"/>
  <c r="S14" i="58"/>
  <c r="Q14" i="58"/>
  <c r="N14" i="58"/>
  <c r="U14" i="58" s="1"/>
  <c r="M14" i="58"/>
  <c r="K14" i="58"/>
  <c r="H14" i="58"/>
  <c r="G14" i="58"/>
  <c r="E14" i="58"/>
  <c r="T13" i="58"/>
  <c r="S13" i="58"/>
  <c r="Q13" i="58"/>
  <c r="Q15" i="58" s="1"/>
  <c r="N13" i="58"/>
  <c r="M13" i="58"/>
  <c r="K13" i="58"/>
  <c r="H13" i="58"/>
  <c r="U13" i="58" s="1"/>
  <c r="G13" i="58"/>
  <c r="E13" i="58"/>
  <c r="T12" i="58"/>
  <c r="T15" i="58" s="1"/>
  <c r="S12" i="58"/>
  <c r="S15" i="58" s="1"/>
  <c r="Q12" i="58"/>
  <c r="N12" i="58"/>
  <c r="N15" i="58" s="1"/>
  <c r="M12" i="58"/>
  <c r="M15" i="58" s="1"/>
  <c r="K12" i="58"/>
  <c r="K15" i="58" s="1"/>
  <c r="H12" i="58"/>
  <c r="H15" i="58" s="1"/>
  <c r="G12" i="58"/>
  <c r="G15" i="58" s="1"/>
  <c r="E12" i="58"/>
  <c r="E15" i="58" s="1"/>
  <c r="R11" i="58"/>
  <c r="O11" i="58"/>
  <c r="O25" i="58" s="1"/>
  <c r="L11" i="58"/>
  <c r="J11" i="58"/>
  <c r="I11" i="58"/>
  <c r="F11" i="58"/>
  <c r="D11" i="58"/>
  <c r="C11" i="58"/>
  <c r="C25" i="58" s="1"/>
  <c r="T10" i="58"/>
  <c r="S10" i="58"/>
  <c r="Q10" i="58"/>
  <c r="N10" i="58"/>
  <c r="M10" i="58"/>
  <c r="K10" i="58"/>
  <c r="H10" i="58"/>
  <c r="U10" i="58" s="1"/>
  <c r="G10" i="58"/>
  <c r="E10" i="58"/>
  <c r="T9" i="58"/>
  <c r="S9" i="58"/>
  <c r="Q9" i="58"/>
  <c r="P9" i="58"/>
  <c r="P11" i="58" s="1"/>
  <c r="N9" i="58"/>
  <c r="M9" i="58"/>
  <c r="K9" i="58"/>
  <c r="H9" i="58"/>
  <c r="U9" i="58" s="1"/>
  <c r="G9" i="58"/>
  <c r="E9" i="58"/>
  <c r="T8" i="58"/>
  <c r="S8" i="58"/>
  <c r="S11" i="58" s="1"/>
  <c r="Q8" i="58"/>
  <c r="N8" i="58"/>
  <c r="M8" i="58"/>
  <c r="K8" i="58"/>
  <c r="K11" i="58" s="1"/>
  <c r="H8" i="58"/>
  <c r="U8" i="58" s="1"/>
  <c r="G8" i="58"/>
  <c r="E8" i="58"/>
  <c r="T7" i="58"/>
  <c r="T11" i="58" s="1"/>
  <c r="S7" i="58"/>
  <c r="Q7" i="58"/>
  <c r="Q11" i="58" s="1"/>
  <c r="N7" i="58"/>
  <c r="U7" i="58" s="1"/>
  <c r="U11" i="58" s="1"/>
  <c r="M7" i="58"/>
  <c r="M11" i="58" s="1"/>
  <c r="K7" i="58"/>
  <c r="H7" i="58"/>
  <c r="H11" i="58" s="1"/>
  <c r="G7" i="58"/>
  <c r="G11" i="58" s="1"/>
  <c r="E7" i="58"/>
  <c r="E11" i="58" s="1"/>
  <c r="S49" i="57"/>
  <c r="S50" i="57" s="1"/>
  <c r="R49" i="57"/>
  <c r="P49" i="57"/>
  <c r="O49" i="57"/>
  <c r="O50" i="57" s="1"/>
  <c r="L49" i="57"/>
  <c r="K49" i="57"/>
  <c r="J49" i="57"/>
  <c r="I49" i="57"/>
  <c r="I50" i="57" s="1"/>
  <c r="G49" i="57"/>
  <c r="G50" i="57" s="1"/>
  <c r="F49" i="57"/>
  <c r="D49" i="57"/>
  <c r="C49" i="57"/>
  <c r="C50" i="57" s="1"/>
  <c r="T48" i="57"/>
  <c r="S48" i="57"/>
  <c r="Q48" i="57"/>
  <c r="N48" i="57"/>
  <c r="M48" i="57"/>
  <c r="K48" i="57"/>
  <c r="H48" i="57"/>
  <c r="U48" i="57" s="1"/>
  <c r="G48" i="57"/>
  <c r="E48" i="57"/>
  <c r="T47" i="57"/>
  <c r="S47" i="57"/>
  <c r="Q47" i="57"/>
  <c r="N47" i="57"/>
  <c r="M47" i="57"/>
  <c r="K47" i="57"/>
  <c r="H47" i="57"/>
  <c r="U47" i="57" s="1"/>
  <c r="G47" i="57"/>
  <c r="E47" i="57"/>
  <c r="T46" i="57"/>
  <c r="S46" i="57"/>
  <c r="Q46" i="57"/>
  <c r="N46" i="57"/>
  <c r="M46" i="57"/>
  <c r="K46" i="57"/>
  <c r="H46" i="57"/>
  <c r="U46" i="57" s="1"/>
  <c r="G46" i="57"/>
  <c r="E46" i="57"/>
  <c r="T45" i="57"/>
  <c r="T49" i="57" s="1"/>
  <c r="T50" i="57" s="1"/>
  <c r="S45" i="57"/>
  <c r="Q45" i="57"/>
  <c r="Q49" i="57" s="1"/>
  <c r="N45" i="57"/>
  <c r="N49" i="57" s="1"/>
  <c r="N50" i="57" s="1"/>
  <c r="M45" i="57"/>
  <c r="M49" i="57" s="1"/>
  <c r="K45" i="57"/>
  <c r="H45" i="57"/>
  <c r="H49" i="57" s="1"/>
  <c r="H50" i="57" s="1"/>
  <c r="G45" i="57"/>
  <c r="E45" i="57"/>
  <c r="E49" i="57" s="1"/>
  <c r="T44" i="57"/>
  <c r="R44" i="57"/>
  <c r="R50" i="57" s="1"/>
  <c r="P44" i="57"/>
  <c r="P50" i="57" s="1"/>
  <c r="O44" i="57"/>
  <c r="L44" i="57"/>
  <c r="L50" i="57" s="1"/>
  <c r="J44" i="57"/>
  <c r="J50" i="57" s="1"/>
  <c r="I44" i="57"/>
  <c r="H44" i="57"/>
  <c r="F44" i="57"/>
  <c r="F50" i="57" s="1"/>
  <c r="D44" i="57"/>
  <c r="D50" i="57" s="1"/>
  <c r="C44" i="57"/>
  <c r="T43" i="57"/>
  <c r="S43" i="57"/>
  <c r="Q43" i="57"/>
  <c r="N43" i="57"/>
  <c r="U43" i="57" s="1"/>
  <c r="M43" i="57"/>
  <c r="K43" i="57"/>
  <c r="H43" i="57"/>
  <c r="G43" i="57"/>
  <c r="E43" i="57"/>
  <c r="T42" i="57"/>
  <c r="S42" i="57"/>
  <c r="Q42" i="57"/>
  <c r="N42" i="57"/>
  <c r="U42" i="57" s="1"/>
  <c r="M42" i="57"/>
  <c r="K42" i="57"/>
  <c r="H42" i="57"/>
  <c r="G42" i="57"/>
  <c r="E42" i="57"/>
  <c r="T41" i="57"/>
  <c r="S41" i="57"/>
  <c r="Q41" i="57"/>
  <c r="N41" i="57"/>
  <c r="U41" i="57" s="1"/>
  <c r="M41" i="57"/>
  <c r="K41" i="57"/>
  <c r="H41" i="57"/>
  <c r="G41" i="57"/>
  <c r="E41" i="57"/>
  <c r="T40" i="57"/>
  <c r="S40" i="57"/>
  <c r="S44" i="57" s="1"/>
  <c r="Q40" i="57"/>
  <c r="Q44" i="57" s="1"/>
  <c r="N40" i="57"/>
  <c r="N44" i="57" s="1"/>
  <c r="M40" i="57"/>
  <c r="M44" i="57" s="1"/>
  <c r="K40" i="57"/>
  <c r="K44" i="57" s="1"/>
  <c r="H40" i="57"/>
  <c r="G40" i="57"/>
  <c r="G44" i="57" s="1"/>
  <c r="E40" i="57"/>
  <c r="E44" i="57" s="1"/>
  <c r="T38" i="57"/>
  <c r="R38" i="57"/>
  <c r="R39" i="57" s="1"/>
  <c r="P38" i="57"/>
  <c r="P39" i="57" s="1"/>
  <c r="O38" i="57"/>
  <c r="L38" i="57"/>
  <c r="L39" i="57" s="1"/>
  <c r="J38" i="57"/>
  <c r="J39" i="57" s="1"/>
  <c r="I38" i="57"/>
  <c r="F38" i="57"/>
  <c r="F39" i="57" s="1"/>
  <c r="C38" i="57"/>
  <c r="T37" i="57"/>
  <c r="S37" i="57"/>
  <c r="Q37" i="57"/>
  <c r="N37" i="57"/>
  <c r="U37" i="57" s="1"/>
  <c r="M37" i="57"/>
  <c r="K37" i="57"/>
  <c r="H37" i="57"/>
  <c r="G37" i="57"/>
  <c r="E37" i="57"/>
  <c r="T36" i="57"/>
  <c r="S36" i="57"/>
  <c r="Q36" i="57"/>
  <c r="N36" i="57"/>
  <c r="U36" i="57" s="1"/>
  <c r="M36" i="57"/>
  <c r="K36" i="57"/>
  <c r="H36" i="57"/>
  <c r="G36" i="57"/>
  <c r="E36" i="57"/>
  <c r="T35" i="57"/>
  <c r="S35" i="57"/>
  <c r="Q35" i="57"/>
  <c r="N35" i="57"/>
  <c r="U35" i="57" s="1"/>
  <c r="M35" i="57"/>
  <c r="K35" i="57"/>
  <c r="H35" i="57"/>
  <c r="G35" i="57"/>
  <c r="E35" i="57"/>
  <c r="T34" i="57"/>
  <c r="S34" i="57"/>
  <c r="S38" i="57" s="1"/>
  <c r="S39" i="57" s="1"/>
  <c r="Q34" i="57"/>
  <c r="Q38" i="57" s="1"/>
  <c r="N34" i="57"/>
  <c r="N38" i="57" s="1"/>
  <c r="M34" i="57"/>
  <c r="M38" i="57" s="1"/>
  <c r="K34" i="57"/>
  <c r="K38" i="57" s="1"/>
  <c r="K39" i="57" s="1"/>
  <c r="G34" i="57"/>
  <c r="G38" i="57" s="1"/>
  <c r="E34" i="57"/>
  <c r="E38" i="57" s="1"/>
  <c r="D34" i="57"/>
  <c r="D38" i="57" s="1"/>
  <c r="D39" i="57" s="1"/>
  <c r="T33" i="57"/>
  <c r="R33" i="57"/>
  <c r="P33" i="57"/>
  <c r="O33" i="57"/>
  <c r="L33" i="57"/>
  <c r="J33" i="57"/>
  <c r="I33" i="57"/>
  <c r="H33" i="57"/>
  <c r="F33" i="57"/>
  <c r="D33" i="57"/>
  <c r="C33" i="57"/>
  <c r="T32" i="57"/>
  <c r="S32" i="57"/>
  <c r="Q32" i="57"/>
  <c r="N32" i="57"/>
  <c r="U32" i="57" s="1"/>
  <c r="M32" i="57"/>
  <c r="K32" i="57"/>
  <c r="H32" i="57"/>
  <c r="G32" i="57"/>
  <c r="E32" i="57"/>
  <c r="T31" i="57"/>
  <c r="S31" i="57"/>
  <c r="Q31" i="57"/>
  <c r="N31" i="57"/>
  <c r="U31" i="57" s="1"/>
  <c r="M31" i="57"/>
  <c r="K31" i="57"/>
  <c r="H31" i="57"/>
  <c r="G31" i="57"/>
  <c r="E31" i="57"/>
  <c r="T30" i="57"/>
  <c r="S30" i="57"/>
  <c r="Q30" i="57"/>
  <c r="N30" i="57"/>
  <c r="U30" i="57" s="1"/>
  <c r="M30" i="57"/>
  <c r="K30" i="57"/>
  <c r="H30" i="57"/>
  <c r="G30" i="57"/>
  <c r="E30" i="57"/>
  <c r="T29" i="57"/>
  <c r="S29" i="57"/>
  <c r="S33" i="57" s="1"/>
  <c r="Q29" i="57"/>
  <c r="Q33" i="57" s="1"/>
  <c r="N29" i="57"/>
  <c r="U29" i="57" s="1"/>
  <c r="M29" i="57"/>
  <c r="M33" i="57" s="1"/>
  <c r="K29" i="57"/>
  <c r="K33" i="57" s="1"/>
  <c r="H29" i="57"/>
  <c r="G29" i="57"/>
  <c r="G33" i="57" s="1"/>
  <c r="E29" i="57"/>
  <c r="E33" i="57" s="1"/>
  <c r="S28" i="57"/>
  <c r="R28" i="57"/>
  <c r="P28" i="57"/>
  <c r="O28" i="57"/>
  <c r="O39" i="57" s="1"/>
  <c r="L28" i="57"/>
  <c r="K28" i="57"/>
  <c r="J28" i="57"/>
  <c r="I28" i="57"/>
  <c r="I39" i="57" s="1"/>
  <c r="G28" i="57"/>
  <c r="F28" i="57"/>
  <c r="D28" i="57"/>
  <c r="C28" i="57"/>
  <c r="C39" i="57" s="1"/>
  <c r="T27" i="57"/>
  <c r="S27" i="57"/>
  <c r="Q27" i="57"/>
  <c r="N27" i="57"/>
  <c r="M27" i="57"/>
  <c r="K27" i="57"/>
  <c r="H27" i="57"/>
  <c r="U27" i="57" s="1"/>
  <c r="G27" i="57"/>
  <c r="E27" i="57"/>
  <c r="T26" i="57"/>
  <c r="T28" i="57" s="1"/>
  <c r="S26" i="57"/>
  <c r="Q26" i="57"/>
  <c r="Q28" i="57" s="1"/>
  <c r="N26" i="57"/>
  <c r="N28" i="57" s="1"/>
  <c r="M26" i="57"/>
  <c r="M28" i="57" s="1"/>
  <c r="K26" i="57"/>
  <c r="H26" i="57"/>
  <c r="H28" i="57" s="1"/>
  <c r="G26" i="57"/>
  <c r="E26" i="57"/>
  <c r="E28" i="57" s="1"/>
  <c r="S24" i="57"/>
  <c r="R24" i="57"/>
  <c r="P24" i="57"/>
  <c r="O24" i="57"/>
  <c r="O25" i="57" s="1"/>
  <c r="L24" i="57"/>
  <c r="K24" i="57"/>
  <c r="J24" i="57"/>
  <c r="I24" i="57"/>
  <c r="I25" i="57" s="1"/>
  <c r="G24" i="57"/>
  <c r="F24" i="57"/>
  <c r="D24" i="57"/>
  <c r="C24" i="57"/>
  <c r="C25" i="57" s="1"/>
  <c r="T23" i="57"/>
  <c r="S23" i="57"/>
  <c r="Q23" i="57"/>
  <c r="N23" i="57"/>
  <c r="M23" i="57"/>
  <c r="K23" i="57"/>
  <c r="H23" i="57"/>
  <c r="U23" i="57" s="1"/>
  <c r="G23" i="57"/>
  <c r="E23" i="57"/>
  <c r="T22" i="57"/>
  <c r="S22" i="57"/>
  <c r="Q22" i="57"/>
  <c r="N22" i="57"/>
  <c r="M22" i="57"/>
  <c r="K22" i="57"/>
  <c r="H22" i="57"/>
  <c r="U22" i="57" s="1"/>
  <c r="G22" i="57"/>
  <c r="E22" i="57"/>
  <c r="T21" i="57"/>
  <c r="S21" i="57"/>
  <c r="Q21" i="57"/>
  <c r="N21" i="57"/>
  <c r="M21" i="57"/>
  <c r="K21" i="57"/>
  <c r="H21" i="57"/>
  <c r="U21" i="57" s="1"/>
  <c r="G21" i="57"/>
  <c r="E21" i="57"/>
  <c r="T20" i="57"/>
  <c r="T24" i="57" s="1"/>
  <c r="T25" i="57" s="1"/>
  <c r="S20" i="57"/>
  <c r="Q20" i="57"/>
  <c r="Q24" i="57" s="1"/>
  <c r="Q25" i="57" s="1"/>
  <c r="N20" i="57"/>
  <c r="N24" i="57" s="1"/>
  <c r="M20" i="57"/>
  <c r="M24" i="57" s="1"/>
  <c r="M25" i="57" s="1"/>
  <c r="K20" i="57"/>
  <c r="H20" i="57"/>
  <c r="H24" i="57" s="1"/>
  <c r="H25" i="57" s="1"/>
  <c r="G20" i="57"/>
  <c r="E20" i="57"/>
  <c r="E24" i="57" s="1"/>
  <c r="E25" i="57" s="1"/>
  <c r="R19" i="57"/>
  <c r="R25" i="57" s="1"/>
  <c r="P19" i="57"/>
  <c r="P25" i="57" s="1"/>
  <c r="O19" i="57"/>
  <c r="L19" i="57"/>
  <c r="L25" i="57" s="1"/>
  <c r="J19" i="57"/>
  <c r="J25" i="57" s="1"/>
  <c r="I19" i="57"/>
  <c r="F19" i="57"/>
  <c r="F25" i="57" s="1"/>
  <c r="D19" i="57"/>
  <c r="D25" i="57" s="1"/>
  <c r="C19" i="57"/>
  <c r="T18" i="57"/>
  <c r="S18" i="57"/>
  <c r="Q18" i="57"/>
  <c r="N18" i="57"/>
  <c r="N19" i="57" s="1"/>
  <c r="M18" i="57"/>
  <c r="K18" i="57"/>
  <c r="J18" i="57"/>
  <c r="H18" i="57"/>
  <c r="U18" i="57" s="1"/>
  <c r="G18" i="57"/>
  <c r="E18" i="57"/>
  <c r="T17" i="57"/>
  <c r="S17" i="57"/>
  <c r="Q17" i="57"/>
  <c r="N17" i="57"/>
  <c r="M17" i="57"/>
  <c r="K17" i="57"/>
  <c r="H17" i="57"/>
  <c r="U17" i="57" s="1"/>
  <c r="G17" i="57"/>
  <c r="E17" i="57"/>
  <c r="T16" i="57"/>
  <c r="T19" i="57" s="1"/>
  <c r="S16" i="57"/>
  <c r="S19" i="57" s="1"/>
  <c r="Q16" i="57"/>
  <c r="Q19" i="57" s="1"/>
  <c r="N16" i="57"/>
  <c r="M16" i="57"/>
  <c r="M19" i="57" s="1"/>
  <c r="K16" i="57"/>
  <c r="K19" i="57" s="1"/>
  <c r="H16" i="57"/>
  <c r="H19" i="57" s="1"/>
  <c r="G16" i="57"/>
  <c r="G19" i="57" s="1"/>
  <c r="E16" i="57"/>
  <c r="E19" i="57" s="1"/>
  <c r="T15" i="57"/>
  <c r="R15" i="57"/>
  <c r="P15" i="57"/>
  <c r="O15" i="57"/>
  <c r="L15" i="57"/>
  <c r="J15" i="57"/>
  <c r="I15" i="57"/>
  <c r="H15" i="57"/>
  <c r="F15" i="57"/>
  <c r="D15" i="57"/>
  <c r="C15" i="57"/>
  <c r="T14" i="57"/>
  <c r="S14" i="57"/>
  <c r="Q14" i="57"/>
  <c r="N14" i="57"/>
  <c r="U14" i="57" s="1"/>
  <c r="M14" i="57"/>
  <c r="K14" i="57"/>
  <c r="H14" i="57"/>
  <c r="G14" i="57"/>
  <c r="E14" i="57"/>
  <c r="T13" i="57"/>
  <c r="S13" i="57"/>
  <c r="Q13" i="57"/>
  <c r="N13" i="57"/>
  <c r="U13" i="57" s="1"/>
  <c r="M13" i="57"/>
  <c r="K13" i="57"/>
  <c r="H13" i="57"/>
  <c r="G13" i="57"/>
  <c r="E13" i="57"/>
  <c r="T12" i="57"/>
  <c r="S12" i="57"/>
  <c r="S15" i="57" s="1"/>
  <c r="Q12" i="57"/>
  <c r="Q15" i="57" s="1"/>
  <c r="N12" i="57"/>
  <c r="N15" i="57" s="1"/>
  <c r="M12" i="57"/>
  <c r="M15" i="57" s="1"/>
  <c r="K12" i="57"/>
  <c r="K15" i="57" s="1"/>
  <c r="H12" i="57"/>
  <c r="G12" i="57"/>
  <c r="G15" i="57" s="1"/>
  <c r="E12" i="57"/>
  <c r="E15" i="57" s="1"/>
  <c r="S11" i="57"/>
  <c r="R11" i="57"/>
  <c r="P11" i="57"/>
  <c r="O11" i="57"/>
  <c r="L11" i="57"/>
  <c r="K11" i="57"/>
  <c r="J11" i="57"/>
  <c r="I11" i="57"/>
  <c r="G11" i="57"/>
  <c r="F11" i="57"/>
  <c r="D11" i="57"/>
  <c r="C11" i="57"/>
  <c r="T10" i="57"/>
  <c r="S10" i="57"/>
  <c r="Q10" i="57"/>
  <c r="N10" i="57"/>
  <c r="M10" i="57"/>
  <c r="K10" i="57"/>
  <c r="H10" i="57"/>
  <c r="U10" i="57" s="1"/>
  <c r="G10" i="57"/>
  <c r="E10" i="57"/>
  <c r="T9" i="57"/>
  <c r="S9" i="57"/>
  <c r="Q9" i="57"/>
  <c r="N9" i="57"/>
  <c r="M9" i="57"/>
  <c r="K9" i="57"/>
  <c r="H9" i="57"/>
  <c r="U9" i="57" s="1"/>
  <c r="G9" i="57"/>
  <c r="E9" i="57"/>
  <c r="T8" i="57"/>
  <c r="S8" i="57"/>
  <c r="Q8" i="57"/>
  <c r="N8" i="57"/>
  <c r="M8" i="57"/>
  <c r="K8" i="57"/>
  <c r="H8" i="57"/>
  <c r="U8" i="57" s="1"/>
  <c r="G8" i="57"/>
  <c r="E8" i="57"/>
  <c r="T7" i="57"/>
  <c r="T11" i="57" s="1"/>
  <c r="S7" i="57"/>
  <c r="Q7" i="57"/>
  <c r="Q11" i="57" s="1"/>
  <c r="N7" i="57"/>
  <c r="N11" i="57" s="1"/>
  <c r="M7" i="57"/>
  <c r="M11" i="57" s="1"/>
  <c r="K7" i="57"/>
  <c r="H7" i="57"/>
  <c r="H11" i="57" s="1"/>
  <c r="G7" i="57"/>
  <c r="E7" i="57"/>
  <c r="E11" i="57" s="1"/>
  <c r="R49" i="56"/>
  <c r="R50" i="56" s="1"/>
  <c r="P49" i="56"/>
  <c r="O49" i="56"/>
  <c r="O50" i="56" s="1"/>
  <c r="L49" i="56"/>
  <c r="K49" i="56"/>
  <c r="J49" i="56"/>
  <c r="J50" i="56" s="1"/>
  <c r="I49" i="56"/>
  <c r="I50" i="56" s="1"/>
  <c r="I51" i="56" s="1"/>
  <c r="G49" i="56"/>
  <c r="F49" i="56"/>
  <c r="F50" i="56" s="1"/>
  <c r="D49" i="56"/>
  <c r="C49" i="56"/>
  <c r="C50" i="56" s="1"/>
  <c r="T48" i="56"/>
  <c r="S48" i="56"/>
  <c r="Q48" i="56"/>
  <c r="N48" i="56"/>
  <c r="M48" i="56"/>
  <c r="K48" i="56"/>
  <c r="H48" i="56"/>
  <c r="U48" i="56" s="1"/>
  <c r="G48" i="56"/>
  <c r="E48" i="56"/>
  <c r="T47" i="56"/>
  <c r="S47" i="56"/>
  <c r="Q47" i="56"/>
  <c r="N47" i="56"/>
  <c r="M47" i="56"/>
  <c r="K47" i="56"/>
  <c r="H47" i="56"/>
  <c r="U47" i="56" s="1"/>
  <c r="G47" i="56"/>
  <c r="E47" i="56"/>
  <c r="T46" i="56"/>
  <c r="S46" i="56"/>
  <c r="Q46" i="56"/>
  <c r="N46" i="56"/>
  <c r="N49" i="56" s="1"/>
  <c r="M46" i="56"/>
  <c r="K46" i="56"/>
  <c r="H46" i="56"/>
  <c r="U46" i="56" s="1"/>
  <c r="G46" i="56"/>
  <c r="E46" i="56"/>
  <c r="T45" i="56"/>
  <c r="T49" i="56" s="1"/>
  <c r="T50" i="56" s="1"/>
  <c r="S45" i="56"/>
  <c r="S49" i="56" s="1"/>
  <c r="Q45" i="56"/>
  <c r="Q49" i="56" s="1"/>
  <c r="Q50" i="56" s="1"/>
  <c r="N45" i="56"/>
  <c r="M45" i="56"/>
  <c r="M49" i="56" s="1"/>
  <c r="M50" i="56" s="1"/>
  <c r="K45" i="56"/>
  <c r="H45" i="56"/>
  <c r="H49" i="56" s="1"/>
  <c r="H50" i="56" s="1"/>
  <c r="G45" i="56"/>
  <c r="E45" i="56"/>
  <c r="E49" i="56" s="1"/>
  <c r="R44" i="56"/>
  <c r="P44" i="56"/>
  <c r="P50" i="56" s="1"/>
  <c r="O44" i="56"/>
  <c r="L44" i="56"/>
  <c r="L50" i="56" s="1"/>
  <c r="L51" i="56" s="1"/>
  <c r="J44" i="56"/>
  <c r="I44" i="56"/>
  <c r="F44" i="56"/>
  <c r="C44" i="56"/>
  <c r="T43" i="56"/>
  <c r="S43" i="56"/>
  <c r="Q43" i="56"/>
  <c r="N43" i="56"/>
  <c r="N44" i="56" s="1"/>
  <c r="M43" i="56"/>
  <c r="K43" i="56"/>
  <c r="H43" i="56"/>
  <c r="G43" i="56"/>
  <c r="E43" i="56"/>
  <c r="T42" i="56"/>
  <c r="S42" i="56"/>
  <c r="Q42" i="56"/>
  <c r="N42" i="56"/>
  <c r="M42" i="56"/>
  <c r="K42" i="56"/>
  <c r="G42" i="56"/>
  <c r="D42" i="56"/>
  <c r="H42" i="56" s="1"/>
  <c r="U42" i="56" s="1"/>
  <c r="T41" i="56"/>
  <c r="S41" i="56"/>
  <c r="Q41" i="56"/>
  <c r="N41" i="56"/>
  <c r="M41" i="56"/>
  <c r="K41" i="56"/>
  <c r="H41" i="56"/>
  <c r="U41" i="56" s="1"/>
  <c r="G41" i="56"/>
  <c r="E41" i="56"/>
  <c r="T40" i="56"/>
  <c r="T44" i="56" s="1"/>
  <c r="S40" i="56"/>
  <c r="S44" i="56" s="1"/>
  <c r="Q40" i="56"/>
  <c r="Q44" i="56" s="1"/>
  <c r="N40" i="56"/>
  <c r="M40" i="56"/>
  <c r="M44" i="56" s="1"/>
  <c r="K40" i="56"/>
  <c r="K44" i="56" s="1"/>
  <c r="H40" i="56"/>
  <c r="H44" i="56" s="1"/>
  <c r="G40" i="56"/>
  <c r="G44" i="56" s="1"/>
  <c r="E40" i="56"/>
  <c r="R38" i="56"/>
  <c r="P38" i="56"/>
  <c r="O38" i="56"/>
  <c r="O39" i="56" s="1"/>
  <c r="L38" i="56"/>
  <c r="L39" i="56" s="1"/>
  <c r="J38" i="56"/>
  <c r="I38" i="56"/>
  <c r="I39" i="56" s="1"/>
  <c r="F38" i="56"/>
  <c r="D38" i="56"/>
  <c r="D39" i="56" s="1"/>
  <c r="C38" i="56"/>
  <c r="C39" i="56" s="1"/>
  <c r="T37" i="56"/>
  <c r="S37" i="56"/>
  <c r="Q37" i="56"/>
  <c r="N37" i="56"/>
  <c r="M37" i="56"/>
  <c r="K37" i="56"/>
  <c r="H37" i="56"/>
  <c r="U37" i="56" s="1"/>
  <c r="G37" i="56"/>
  <c r="E37" i="56"/>
  <c r="T36" i="56"/>
  <c r="S36" i="56"/>
  <c r="Q36" i="56"/>
  <c r="N36" i="56"/>
  <c r="M36" i="56"/>
  <c r="K36" i="56"/>
  <c r="H36" i="56"/>
  <c r="U36" i="56" s="1"/>
  <c r="G36" i="56"/>
  <c r="E36" i="56"/>
  <c r="T35" i="56"/>
  <c r="S35" i="56"/>
  <c r="S38" i="56" s="1"/>
  <c r="Q35" i="56"/>
  <c r="N35" i="56"/>
  <c r="M35" i="56"/>
  <c r="K35" i="56"/>
  <c r="K38" i="56" s="1"/>
  <c r="H35" i="56"/>
  <c r="U35" i="56" s="1"/>
  <c r="G35" i="56"/>
  <c r="E35" i="56"/>
  <c r="E38" i="56" s="1"/>
  <c r="T34" i="56"/>
  <c r="T38" i="56" s="1"/>
  <c r="S34" i="56"/>
  <c r="Q34" i="56"/>
  <c r="Q38" i="56" s="1"/>
  <c r="N34" i="56"/>
  <c r="N38" i="56" s="1"/>
  <c r="M34" i="56"/>
  <c r="M38" i="56" s="1"/>
  <c r="M39" i="56" s="1"/>
  <c r="K34" i="56"/>
  <c r="H34" i="56"/>
  <c r="H38" i="56" s="1"/>
  <c r="H39" i="56" s="1"/>
  <c r="G34" i="56"/>
  <c r="G38" i="56" s="1"/>
  <c r="E34" i="56"/>
  <c r="R33" i="56"/>
  <c r="R39" i="56" s="1"/>
  <c r="O33" i="56"/>
  <c r="L33" i="56"/>
  <c r="J33" i="56"/>
  <c r="J39" i="56" s="1"/>
  <c r="I33" i="56"/>
  <c r="F33" i="56"/>
  <c r="F39" i="56" s="1"/>
  <c r="D33" i="56"/>
  <c r="C33" i="56"/>
  <c r="T32" i="56"/>
  <c r="S32" i="56"/>
  <c r="Q32" i="56"/>
  <c r="N32" i="56"/>
  <c r="M32" i="56"/>
  <c r="K32" i="56"/>
  <c r="H32" i="56"/>
  <c r="U32" i="56" s="1"/>
  <c r="G32" i="56"/>
  <c r="E32" i="56"/>
  <c r="T31" i="56"/>
  <c r="S31" i="56"/>
  <c r="Q31" i="56"/>
  <c r="N31" i="56"/>
  <c r="U31" i="56" s="1"/>
  <c r="M31" i="56"/>
  <c r="K31" i="56"/>
  <c r="H31" i="56"/>
  <c r="G31" i="56"/>
  <c r="E31" i="56"/>
  <c r="T30" i="56"/>
  <c r="S30" i="56"/>
  <c r="Q30" i="56"/>
  <c r="N30" i="56"/>
  <c r="M30" i="56"/>
  <c r="K30" i="56"/>
  <c r="K33" i="56" s="1"/>
  <c r="H30" i="56"/>
  <c r="U30" i="56" s="1"/>
  <c r="G30" i="56"/>
  <c r="E30" i="56"/>
  <c r="S29" i="56"/>
  <c r="S33" i="56" s="1"/>
  <c r="P29" i="56"/>
  <c r="P33" i="56" s="1"/>
  <c r="N29" i="56"/>
  <c r="N33" i="56" s="1"/>
  <c r="M29" i="56"/>
  <c r="M33" i="56" s="1"/>
  <c r="K29" i="56"/>
  <c r="H29" i="56"/>
  <c r="H33" i="56" s="1"/>
  <c r="G29" i="56"/>
  <c r="G33" i="56" s="1"/>
  <c r="E29" i="56"/>
  <c r="E33" i="56" s="1"/>
  <c r="R28" i="56"/>
  <c r="P28" i="56"/>
  <c r="O28" i="56"/>
  <c r="L28" i="56"/>
  <c r="J28" i="56"/>
  <c r="I28" i="56"/>
  <c r="H28" i="56"/>
  <c r="F28" i="56"/>
  <c r="D28" i="56"/>
  <c r="C28" i="56"/>
  <c r="T27" i="56"/>
  <c r="S27" i="56"/>
  <c r="Q27" i="56"/>
  <c r="N27" i="56"/>
  <c r="M27" i="56"/>
  <c r="K27" i="56"/>
  <c r="H27" i="56"/>
  <c r="U27" i="56" s="1"/>
  <c r="G27" i="56"/>
  <c r="E27" i="56"/>
  <c r="T26" i="56"/>
  <c r="T28" i="56" s="1"/>
  <c r="S26" i="56"/>
  <c r="S28" i="56" s="1"/>
  <c r="Q26" i="56"/>
  <c r="Q28" i="56" s="1"/>
  <c r="N26" i="56"/>
  <c r="U26" i="56" s="1"/>
  <c r="M26" i="56"/>
  <c r="M28" i="56" s="1"/>
  <c r="K26" i="56"/>
  <c r="K28" i="56" s="1"/>
  <c r="H26" i="56"/>
  <c r="G26" i="56"/>
  <c r="G28" i="56" s="1"/>
  <c r="E26" i="56"/>
  <c r="E28" i="56" s="1"/>
  <c r="R24" i="56"/>
  <c r="R25" i="56" s="1"/>
  <c r="P24" i="56"/>
  <c r="P25" i="56" s="1"/>
  <c r="O24" i="56"/>
  <c r="L24" i="56"/>
  <c r="L25" i="56" s="1"/>
  <c r="J24" i="56"/>
  <c r="I24" i="56"/>
  <c r="I25" i="56" s="1"/>
  <c r="F24" i="56"/>
  <c r="F25" i="56" s="1"/>
  <c r="D24" i="56"/>
  <c r="D25" i="56" s="1"/>
  <c r="C24" i="56"/>
  <c r="T23" i="56"/>
  <c r="S23" i="56"/>
  <c r="Q23" i="56"/>
  <c r="N23" i="56"/>
  <c r="U23" i="56" s="1"/>
  <c r="M23" i="56"/>
  <c r="K23" i="56"/>
  <c r="H23" i="56"/>
  <c r="G23" i="56"/>
  <c r="E23" i="56"/>
  <c r="T22" i="56"/>
  <c r="S22" i="56"/>
  <c r="Q22" i="56"/>
  <c r="N22" i="56"/>
  <c r="M22" i="56"/>
  <c r="K22" i="56"/>
  <c r="H22" i="56"/>
  <c r="U22" i="56" s="1"/>
  <c r="G22" i="56"/>
  <c r="E22" i="56"/>
  <c r="T21" i="56"/>
  <c r="T24" i="56" s="1"/>
  <c r="S21" i="56"/>
  <c r="Q21" i="56"/>
  <c r="N21" i="56"/>
  <c r="U21" i="56" s="1"/>
  <c r="M21" i="56"/>
  <c r="M24" i="56" s="1"/>
  <c r="K21" i="56"/>
  <c r="H21" i="56"/>
  <c r="G21" i="56"/>
  <c r="E21" i="56"/>
  <c r="E24" i="56" s="1"/>
  <c r="T20" i="56"/>
  <c r="S20" i="56"/>
  <c r="S24" i="56" s="1"/>
  <c r="Q20" i="56"/>
  <c r="Q24" i="56" s="1"/>
  <c r="N20" i="56"/>
  <c r="N24" i="56" s="1"/>
  <c r="M20" i="56"/>
  <c r="K20" i="56"/>
  <c r="K24" i="56" s="1"/>
  <c r="H20" i="56"/>
  <c r="H24" i="56" s="1"/>
  <c r="G20" i="56"/>
  <c r="G24" i="56" s="1"/>
  <c r="E20" i="56"/>
  <c r="R19" i="56"/>
  <c r="P19" i="56"/>
  <c r="O19" i="56"/>
  <c r="L19" i="56"/>
  <c r="J19" i="56"/>
  <c r="I19" i="56"/>
  <c r="F19" i="56"/>
  <c r="D19" i="56"/>
  <c r="C19" i="56"/>
  <c r="C25" i="56" s="1"/>
  <c r="T18" i="56"/>
  <c r="S18" i="56"/>
  <c r="Q18" i="56"/>
  <c r="N18" i="56"/>
  <c r="M18" i="56"/>
  <c r="K18" i="56"/>
  <c r="H18" i="56"/>
  <c r="U18" i="56" s="1"/>
  <c r="G18" i="56"/>
  <c r="E18" i="56"/>
  <c r="T17" i="56"/>
  <c r="S17" i="56"/>
  <c r="Q17" i="56"/>
  <c r="N17" i="56"/>
  <c r="M17" i="56"/>
  <c r="K17" i="56"/>
  <c r="H17" i="56"/>
  <c r="H19" i="56" s="1"/>
  <c r="G17" i="56"/>
  <c r="E17" i="56"/>
  <c r="T16" i="56"/>
  <c r="T19" i="56" s="1"/>
  <c r="S16" i="56"/>
  <c r="S19" i="56" s="1"/>
  <c r="Q16" i="56"/>
  <c r="Q19" i="56" s="1"/>
  <c r="P16" i="56"/>
  <c r="N16" i="56"/>
  <c r="N19" i="56" s="1"/>
  <c r="M16" i="56"/>
  <c r="M19" i="56" s="1"/>
  <c r="K16" i="56"/>
  <c r="K19" i="56" s="1"/>
  <c r="H16" i="56"/>
  <c r="U16" i="56" s="1"/>
  <c r="G16" i="56"/>
  <c r="G19" i="56" s="1"/>
  <c r="E16" i="56"/>
  <c r="E19" i="56" s="1"/>
  <c r="R15" i="56"/>
  <c r="P15" i="56"/>
  <c r="O15" i="56"/>
  <c r="L15" i="56"/>
  <c r="J15" i="56"/>
  <c r="I15" i="56"/>
  <c r="F15" i="56"/>
  <c r="D15" i="56"/>
  <c r="C15" i="56"/>
  <c r="T14" i="56"/>
  <c r="S14" i="56"/>
  <c r="Q14" i="56"/>
  <c r="N14" i="56"/>
  <c r="M14" i="56"/>
  <c r="K14" i="56"/>
  <c r="H14" i="56"/>
  <c r="U14" i="56" s="1"/>
  <c r="G14" i="56"/>
  <c r="E14" i="56"/>
  <c r="T13" i="56"/>
  <c r="S13" i="56"/>
  <c r="S15" i="56" s="1"/>
  <c r="Q13" i="56"/>
  <c r="N13" i="56"/>
  <c r="M13" i="56"/>
  <c r="K13" i="56"/>
  <c r="K15" i="56" s="1"/>
  <c r="H13" i="56"/>
  <c r="U13" i="56" s="1"/>
  <c r="G13" i="56"/>
  <c r="E13" i="56"/>
  <c r="T12" i="56"/>
  <c r="T15" i="56" s="1"/>
  <c r="S12" i="56"/>
  <c r="Q12" i="56"/>
  <c r="Q15" i="56" s="1"/>
  <c r="N12" i="56"/>
  <c r="N15" i="56" s="1"/>
  <c r="M12" i="56"/>
  <c r="M15" i="56" s="1"/>
  <c r="K12" i="56"/>
  <c r="H12" i="56"/>
  <c r="U12" i="56" s="1"/>
  <c r="G12" i="56"/>
  <c r="G15" i="56" s="1"/>
  <c r="E12" i="56"/>
  <c r="E15" i="56" s="1"/>
  <c r="R11" i="56"/>
  <c r="P11" i="56"/>
  <c r="L11" i="56"/>
  <c r="I11" i="56"/>
  <c r="F11" i="56"/>
  <c r="D11" i="56"/>
  <c r="C11" i="56"/>
  <c r="T10" i="56"/>
  <c r="S10" i="56"/>
  <c r="Q10" i="56"/>
  <c r="N10" i="56"/>
  <c r="M10" i="56"/>
  <c r="K10" i="56"/>
  <c r="H10" i="56"/>
  <c r="U10" i="56" s="1"/>
  <c r="G10" i="56"/>
  <c r="E10" i="56"/>
  <c r="S9" i="56"/>
  <c r="Q9" i="56"/>
  <c r="O9" i="56"/>
  <c r="O11" i="56" s="1"/>
  <c r="M9" i="56"/>
  <c r="J9" i="56"/>
  <c r="N9" i="56" s="1"/>
  <c r="H9" i="56"/>
  <c r="G9" i="56"/>
  <c r="E9" i="56"/>
  <c r="T8" i="56"/>
  <c r="S8" i="56"/>
  <c r="Q8" i="56"/>
  <c r="N8" i="56"/>
  <c r="U8" i="56" s="1"/>
  <c r="M8" i="56"/>
  <c r="K8" i="56"/>
  <c r="H8" i="56"/>
  <c r="G8" i="56"/>
  <c r="G11" i="56" s="1"/>
  <c r="E8" i="56"/>
  <c r="T7" i="56"/>
  <c r="S7" i="56"/>
  <c r="S11" i="56" s="1"/>
  <c r="Q7" i="56"/>
  <c r="Q11" i="56" s="1"/>
  <c r="M7" i="56"/>
  <c r="M11" i="56" s="1"/>
  <c r="K7" i="56"/>
  <c r="J7" i="56"/>
  <c r="J11" i="56" s="1"/>
  <c r="H7" i="56"/>
  <c r="H11" i="56" s="1"/>
  <c r="G7" i="56"/>
  <c r="E7" i="56"/>
  <c r="E11" i="56" s="1"/>
  <c r="H65" i="61"/>
  <c r="M61" i="61"/>
  <c r="H61" i="61"/>
  <c r="M60" i="61"/>
  <c r="M58" i="61"/>
  <c r="M57" i="61"/>
  <c r="M55" i="61"/>
  <c r="H65" i="60"/>
  <c r="M61" i="60"/>
  <c r="H61" i="60"/>
  <c r="M60" i="60"/>
  <c r="M58" i="60"/>
  <c r="M57" i="60"/>
  <c r="M55" i="60"/>
  <c r="H65" i="59"/>
  <c r="M61" i="59"/>
  <c r="H61" i="59"/>
  <c r="M60" i="59"/>
  <c r="M58" i="59"/>
  <c r="M57" i="59"/>
  <c r="M55" i="59"/>
  <c r="H65" i="58"/>
  <c r="M61" i="58"/>
  <c r="H61" i="58"/>
  <c r="M60" i="58"/>
  <c r="M58" i="58"/>
  <c r="M57" i="58"/>
  <c r="M55" i="58"/>
  <c r="H65" i="57"/>
  <c r="M61" i="57"/>
  <c r="H61" i="57"/>
  <c r="M60" i="57"/>
  <c r="M58" i="57"/>
  <c r="M57" i="57"/>
  <c r="M55" i="57"/>
  <c r="H65" i="56"/>
  <c r="M61" i="56"/>
  <c r="H61" i="56"/>
  <c r="M60" i="56"/>
  <c r="M58" i="56"/>
  <c r="M57" i="56"/>
  <c r="M55" i="56"/>
  <c r="S51" i="55"/>
  <c r="Q51" i="55"/>
  <c r="G51" i="55"/>
  <c r="C51" i="55"/>
  <c r="S50" i="55"/>
  <c r="Q50" i="55"/>
  <c r="G50" i="55"/>
  <c r="C50" i="55"/>
  <c r="S49" i="55"/>
  <c r="R49" i="55"/>
  <c r="R50" i="55" s="1"/>
  <c r="Q49" i="55"/>
  <c r="P49" i="55"/>
  <c r="P50" i="55" s="1"/>
  <c r="L49" i="55"/>
  <c r="L50" i="55" s="1"/>
  <c r="J49" i="55"/>
  <c r="J50" i="55" s="1"/>
  <c r="G49" i="55"/>
  <c r="F49" i="55"/>
  <c r="F50" i="55" s="1"/>
  <c r="D49" i="55"/>
  <c r="D50" i="55" s="1"/>
  <c r="C49" i="55"/>
  <c r="S48" i="55"/>
  <c r="Q48" i="55"/>
  <c r="O48" i="55"/>
  <c r="T48" i="55" s="1"/>
  <c r="M48" i="55"/>
  <c r="K48" i="55"/>
  <c r="I48" i="55"/>
  <c r="N48" i="55" s="1"/>
  <c r="G48" i="55"/>
  <c r="E48" i="55"/>
  <c r="C48" i="55"/>
  <c r="H48" i="55" s="1"/>
  <c r="S47" i="55"/>
  <c r="Q47" i="55"/>
  <c r="O47" i="55"/>
  <c r="T47" i="55" s="1"/>
  <c r="M47" i="55"/>
  <c r="K47" i="55"/>
  <c r="I47" i="55"/>
  <c r="N47" i="55" s="1"/>
  <c r="G47" i="55"/>
  <c r="E47" i="55"/>
  <c r="C47" i="55"/>
  <c r="H47" i="55" s="1"/>
  <c r="S46" i="55"/>
  <c r="Q46" i="55"/>
  <c r="O46" i="55"/>
  <c r="T46" i="55" s="1"/>
  <c r="M46" i="55"/>
  <c r="K46" i="55"/>
  <c r="I46" i="55"/>
  <c r="N46" i="55" s="1"/>
  <c r="G46" i="55"/>
  <c r="E46" i="55"/>
  <c r="C46" i="55"/>
  <c r="H46" i="55" s="1"/>
  <c r="S45" i="55"/>
  <c r="Q45" i="55"/>
  <c r="O45" i="55"/>
  <c r="O49" i="55" s="1"/>
  <c r="M45" i="55"/>
  <c r="M49" i="55" s="1"/>
  <c r="K45" i="55"/>
  <c r="K49" i="55" s="1"/>
  <c r="I45" i="55"/>
  <c r="N45" i="55" s="1"/>
  <c r="G45" i="55"/>
  <c r="E45" i="55"/>
  <c r="E49" i="55" s="1"/>
  <c r="C45" i="55"/>
  <c r="H45" i="55" s="1"/>
  <c r="S44" i="55"/>
  <c r="R44" i="55"/>
  <c r="Q44" i="55"/>
  <c r="P44" i="55"/>
  <c r="L44" i="55"/>
  <c r="J44" i="55"/>
  <c r="G44" i="55"/>
  <c r="F44" i="55"/>
  <c r="C44" i="55"/>
  <c r="S43" i="55"/>
  <c r="Q43" i="55"/>
  <c r="O43" i="55"/>
  <c r="T43" i="55" s="1"/>
  <c r="M43" i="55"/>
  <c r="K43" i="55"/>
  <c r="I43" i="55"/>
  <c r="N43" i="55" s="1"/>
  <c r="G43" i="55"/>
  <c r="E43" i="55"/>
  <c r="C43" i="55"/>
  <c r="H43" i="55" s="1"/>
  <c r="S42" i="55"/>
  <c r="Q42" i="55"/>
  <c r="O42" i="55"/>
  <c r="T42" i="55" s="1"/>
  <c r="M42" i="55"/>
  <c r="K42" i="55"/>
  <c r="I42" i="55"/>
  <c r="N42" i="55" s="1"/>
  <c r="G42" i="55"/>
  <c r="E42" i="55"/>
  <c r="D42" i="55"/>
  <c r="D44" i="55" s="1"/>
  <c r="C42" i="55"/>
  <c r="H42" i="55" s="1"/>
  <c r="S41" i="55"/>
  <c r="Q41" i="55"/>
  <c r="O41" i="55"/>
  <c r="T41" i="55" s="1"/>
  <c r="M41" i="55"/>
  <c r="K41" i="55"/>
  <c r="I41" i="55"/>
  <c r="N41" i="55" s="1"/>
  <c r="G41" i="55"/>
  <c r="E41" i="55"/>
  <c r="C41" i="55"/>
  <c r="H41" i="55" s="1"/>
  <c r="S40" i="55"/>
  <c r="Q40" i="55"/>
  <c r="O40" i="55"/>
  <c r="T40" i="55" s="1"/>
  <c r="M40" i="55"/>
  <c r="M44" i="55" s="1"/>
  <c r="K40" i="55"/>
  <c r="K44" i="55" s="1"/>
  <c r="I40" i="55"/>
  <c r="I44" i="55" s="1"/>
  <c r="G40" i="55"/>
  <c r="E40" i="55"/>
  <c r="E44" i="55" s="1"/>
  <c r="C40" i="55"/>
  <c r="H40" i="55" s="1"/>
  <c r="S39" i="55"/>
  <c r="Q39" i="55"/>
  <c r="G39" i="55"/>
  <c r="C39" i="55"/>
  <c r="S38" i="55"/>
  <c r="R38" i="55"/>
  <c r="R39" i="55" s="1"/>
  <c r="Q38" i="55"/>
  <c r="P38" i="55"/>
  <c r="P39" i="55" s="1"/>
  <c r="L38" i="55"/>
  <c r="L39" i="55" s="1"/>
  <c r="J38" i="55"/>
  <c r="J39" i="55" s="1"/>
  <c r="G38" i="55"/>
  <c r="F38" i="55"/>
  <c r="F39" i="55" s="1"/>
  <c r="C38" i="55"/>
  <c r="S37" i="55"/>
  <c r="Q37" i="55"/>
  <c r="O37" i="55"/>
  <c r="T37" i="55" s="1"/>
  <c r="M37" i="55"/>
  <c r="K37" i="55"/>
  <c r="I37" i="55"/>
  <c r="N37" i="55" s="1"/>
  <c r="G37" i="55"/>
  <c r="E37" i="55"/>
  <c r="C37" i="55"/>
  <c r="H37" i="55" s="1"/>
  <c r="T36" i="55"/>
  <c r="S36" i="55"/>
  <c r="Q36" i="55"/>
  <c r="O36" i="55"/>
  <c r="N36" i="55"/>
  <c r="M36" i="55"/>
  <c r="K36" i="55"/>
  <c r="I36" i="55"/>
  <c r="G36" i="55"/>
  <c r="E36" i="55"/>
  <c r="D36" i="55"/>
  <c r="C36" i="55"/>
  <c r="H36" i="55" s="1"/>
  <c r="U36" i="55" s="1"/>
  <c r="S35" i="55"/>
  <c r="Q35" i="55"/>
  <c r="O35" i="55"/>
  <c r="T35" i="55" s="1"/>
  <c r="M35" i="55"/>
  <c r="K35" i="55"/>
  <c r="I35" i="55"/>
  <c r="N35" i="55" s="1"/>
  <c r="G35" i="55"/>
  <c r="E35" i="55"/>
  <c r="D35" i="55"/>
  <c r="C35" i="55"/>
  <c r="H35" i="55" s="1"/>
  <c r="S34" i="55"/>
  <c r="Q34" i="55"/>
  <c r="O34" i="55"/>
  <c r="O38" i="55" s="1"/>
  <c r="M34" i="55"/>
  <c r="M38" i="55" s="1"/>
  <c r="K34" i="55"/>
  <c r="K38" i="55" s="1"/>
  <c r="I34" i="55"/>
  <c r="I38" i="55" s="1"/>
  <c r="G34" i="55"/>
  <c r="E34" i="55"/>
  <c r="E38" i="55" s="1"/>
  <c r="D34" i="55"/>
  <c r="D38" i="55" s="1"/>
  <c r="D39" i="55" s="1"/>
  <c r="C34" i="55"/>
  <c r="H34" i="55" s="1"/>
  <c r="S33" i="55"/>
  <c r="R33" i="55"/>
  <c r="Q33" i="55"/>
  <c r="P33" i="55"/>
  <c r="L33" i="55"/>
  <c r="J33" i="55"/>
  <c r="G33" i="55"/>
  <c r="F33" i="55"/>
  <c r="D33" i="55"/>
  <c r="C33" i="55"/>
  <c r="S32" i="55"/>
  <c r="Q32" i="55"/>
  <c r="O32" i="55"/>
  <c r="T32" i="55" s="1"/>
  <c r="M32" i="55"/>
  <c r="K32" i="55"/>
  <c r="I32" i="55"/>
  <c r="N32" i="55" s="1"/>
  <c r="G32" i="55"/>
  <c r="E32" i="55"/>
  <c r="C32" i="55"/>
  <c r="H32" i="55" s="1"/>
  <c r="S31" i="55"/>
  <c r="Q31" i="55"/>
  <c r="O31" i="55"/>
  <c r="T31" i="55" s="1"/>
  <c r="M31" i="55"/>
  <c r="K31" i="55"/>
  <c r="I31" i="55"/>
  <c r="N31" i="55" s="1"/>
  <c r="G31" i="55"/>
  <c r="E31" i="55"/>
  <c r="C31" i="55"/>
  <c r="H31" i="55" s="1"/>
  <c r="S30" i="55"/>
  <c r="Q30" i="55"/>
  <c r="O30" i="55"/>
  <c r="T30" i="55" s="1"/>
  <c r="M30" i="55"/>
  <c r="K30" i="55"/>
  <c r="I30" i="55"/>
  <c r="N30" i="55" s="1"/>
  <c r="G30" i="55"/>
  <c r="E30" i="55"/>
  <c r="C30" i="55"/>
  <c r="H30" i="55" s="1"/>
  <c r="S29" i="55"/>
  <c r="Q29" i="55"/>
  <c r="O29" i="55"/>
  <c r="O33" i="55" s="1"/>
  <c r="M29" i="55"/>
  <c r="M33" i="55" s="1"/>
  <c r="K29" i="55"/>
  <c r="K33" i="55" s="1"/>
  <c r="I29" i="55"/>
  <c r="N29" i="55" s="1"/>
  <c r="G29" i="55"/>
  <c r="E29" i="55"/>
  <c r="E33" i="55" s="1"/>
  <c r="C29" i="55"/>
  <c r="H29" i="55" s="1"/>
  <c r="S28" i="55"/>
  <c r="R28" i="55"/>
  <c r="Q28" i="55"/>
  <c r="P28" i="55"/>
  <c r="L28" i="55"/>
  <c r="J28" i="55"/>
  <c r="G28" i="55"/>
  <c r="F28" i="55"/>
  <c r="D28" i="55"/>
  <c r="C28" i="55"/>
  <c r="S27" i="55"/>
  <c r="Q27" i="55"/>
  <c r="O27" i="55"/>
  <c r="T27" i="55" s="1"/>
  <c r="M27" i="55"/>
  <c r="K27" i="55"/>
  <c r="I27" i="55"/>
  <c r="N27" i="55" s="1"/>
  <c r="G27" i="55"/>
  <c r="E27" i="55"/>
  <c r="C27" i="55"/>
  <c r="H27" i="55" s="1"/>
  <c r="S26" i="55"/>
  <c r="Q26" i="55"/>
  <c r="O26" i="55"/>
  <c r="T26" i="55" s="1"/>
  <c r="M26" i="55"/>
  <c r="M28" i="55" s="1"/>
  <c r="K26" i="55"/>
  <c r="K28" i="55" s="1"/>
  <c r="I26" i="55"/>
  <c r="I28" i="55" s="1"/>
  <c r="G26" i="55"/>
  <c r="E26" i="55"/>
  <c r="E28" i="55" s="1"/>
  <c r="C26" i="55"/>
  <c r="H26" i="55" s="1"/>
  <c r="S25" i="55"/>
  <c r="Q25" i="55"/>
  <c r="G25" i="55"/>
  <c r="C25" i="55"/>
  <c r="S24" i="55"/>
  <c r="R24" i="55"/>
  <c r="R25" i="55" s="1"/>
  <c r="Q24" i="55"/>
  <c r="P24" i="55"/>
  <c r="P25" i="55" s="1"/>
  <c r="L24" i="55"/>
  <c r="L25" i="55" s="1"/>
  <c r="J24" i="55"/>
  <c r="J25" i="55" s="1"/>
  <c r="G24" i="55"/>
  <c r="F24" i="55"/>
  <c r="F25" i="55" s="1"/>
  <c r="D24" i="55"/>
  <c r="D25" i="55" s="1"/>
  <c r="C24" i="55"/>
  <c r="T23" i="55"/>
  <c r="S23" i="55"/>
  <c r="Q23" i="55"/>
  <c r="O23" i="55"/>
  <c r="N23" i="55"/>
  <c r="M23" i="55"/>
  <c r="K23" i="55"/>
  <c r="I23" i="55"/>
  <c r="G23" i="55"/>
  <c r="E23" i="55"/>
  <c r="C23" i="55"/>
  <c r="H23" i="55" s="1"/>
  <c r="S22" i="55"/>
  <c r="Q22" i="55"/>
  <c r="O22" i="55"/>
  <c r="T22" i="55" s="1"/>
  <c r="M22" i="55"/>
  <c r="K22" i="55"/>
  <c r="I22" i="55"/>
  <c r="N22" i="55" s="1"/>
  <c r="G22" i="55"/>
  <c r="E22" i="55"/>
  <c r="C22" i="55"/>
  <c r="H22" i="55" s="1"/>
  <c r="T21" i="55"/>
  <c r="S21" i="55"/>
  <c r="Q21" i="55"/>
  <c r="O21" i="55"/>
  <c r="N21" i="55"/>
  <c r="M21" i="55"/>
  <c r="K21" i="55"/>
  <c r="I21" i="55"/>
  <c r="H21" i="55"/>
  <c r="U21" i="55" s="1"/>
  <c r="G21" i="55"/>
  <c r="E21" i="55"/>
  <c r="C21" i="55"/>
  <c r="S20" i="55"/>
  <c r="Q20" i="55"/>
  <c r="O20" i="55"/>
  <c r="T20" i="55" s="1"/>
  <c r="T24" i="55" s="1"/>
  <c r="M20" i="55"/>
  <c r="M24" i="55" s="1"/>
  <c r="K20" i="55"/>
  <c r="K24" i="55" s="1"/>
  <c r="I20" i="55"/>
  <c r="N20" i="55" s="1"/>
  <c r="G20" i="55"/>
  <c r="E20" i="55"/>
  <c r="C20" i="55"/>
  <c r="H20" i="55" s="1"/>
  <c r="S19" i="55"/>
  <c r="R19" i="55"/>
  <c r="Q19" i="55"/>
  <c r="P19" i="55"/>
  <c r="L19" i="55"/>
  <c r="J19" i="55"/>
  <c r="G19" i="55"/>
  <c r="F19" i="55"/>
  <c r="D19" i="55"/>
  <c r="C19" i="55"/>
  <c r="S18" i="55"/>
  <c r="Q18" i="55"/>
  <c r="O18" i="55"/>
  <c r="T18" i="55" s="1"/>
  <c r="M18" i="55"/>
  <c r="K18" i="55"/>
  <c r="I18" i="55"/>
  <c r="N18" i="55" s="1"/>
  <c r="G18" i="55"/>
  <c r="E18" i="55"/>
  <c r="C18" i="55"/>
  <c r="H18" i="55" s="1"/>
  <c r="S17" i="55"/>
  <c r="Q17" i="55"/>
  <c r="O17" i="55"/>
  <c r="T17" i="55" s="1"/>
  <c r="M17" i="55"/>
  <c r="K17" i="55"/>
  <c r="I17" i="55"/>
  <c r="N17" i="55" s="1"/>
  <c r="G17" i="55"/>
  <c r="E17" i="55"/>
  <c r="C17" i="55"/>
  <c r="H17" i="55" s="1"/>
  <c r="S16" i="55"/>
  <c r="Q16" i="55"/>
  <c r="O16" i="55"/>
  <c r="O19" i="55" s="1"/>
  <c r="M16" i="55"/>
  <c r="M19" i="55" s="1"/>
  <c r="K16" i="55"/>
  <c r="I16" i="55"/>
  <c r="I19" i="55" s="1"/>
  <c r="G16" i="55"/>
  <c r="E16" i="55"/>
  <c r="E19" i="55" s="1"/>
  <c r="C16" i="55"/>
  <c r="H16" i="55" s="1"/>
  <c r="S15" i="55"/>
  <c r="R15" i="55"/>
  <c r="Q15" i="55"/>
  <c r="P15" i="55"/>
  <c r="L15" i="55"/>
  <c r="J15" i="55"/>
  <c r="G15" i="55"/>
  <c r="F15" i="55"/>
  <c r="D15" i="55"/>
  <c r="C15" i="55"/>
  <c r="S14" i="55"/>
  <c r="Q14" i="55"/>
  <c r="O14" i="55"/>
  <c r="T14" i="55" s="1"/>
  <c r="M14" i="55"/>
  <c r="K14" i="55"/>
  <c r="I14" i="55"/>
  <c r="N14" i="55" s="1"/>
  <c r="G14" i="55"/>
  <c r="E14" i="55"/>
  <c r="C14" i="55"/>
  <c r="H14" i="55" s="1"/>
  <c r="S13" i="55"/>
  <c r="Q13" i="55"/>
  <c r="O13" i="55"/>
  <c r="T13" i="55" s="1"/>
  <c r="M13" i="55"/>
  <c r="K13" i="55"/>
  <c r="I13" i="55"/>
  <c r="N13" i="55" s="1"/>
  <c r="G13" i="55"/>
  <c r="E13" i="55"/>
  <c r="C13" i="55"/>
  <c r="H13" i="55" s="1"/>
  <c r="S12" i="55"/>
  <c r="Q12" i="55"/>
  <c r="O12" i="55"/>
  <c r="O15" i="55" s="1"/>
  <c r="M12" i="55"/>
  <c r="M15" i="55" s="1"/>
  <c r="K12" i="55"/>
  <c r="K15" i="55" s="1"/>
  <c r="I12" i="55"/>
  <c r="I15" i="55" s="1"/>
  <c r="G12" i="55"/>
  <c r="E12" i="55"/>
  <c r="E15" i="55" s="1"/>
  <c r="C12" i="55"/>
  <c r="H12" i="55" s="1"/>
  <c r="H15" i="55" s="1"/>
  <c r="S11" i="55"/>
  <c r="R11" i="55"/>
  <c r="Q11" i="55"/>
  <c r="P11" i="55"/>
  <c r="L11" i="55"/>
  <c r="J11" i="55"/>
  <c r="G11" i="55"/>
  <c r="F11" i="55"/>
  <c r="D11" i="55"/>
  <c r="C11" i="55"/>
  <c r="S10" i="55"/>
  <c r="Q10" i="55"/>
  <c r="O10" i="55"/>
  <c r="T10" i="55" s="1"/>
  <c r="M10" i="55"/>
  <c r="K10" i="55"/>
  <c r="I10" i="55"/>
  <c r="N10" i="55" s="1"/>
  <c r="G10" i="55"/>
  <c r="E10" i="55"/>
  <c r="C10" i="55"/>
  <c r="H10" i="55" s="1"/>
  <c r="S9" i="55"/>
  <c r="Q9" i="55"/>
  <c r="O9" i="55"/>
  <c r="T9" i="55" s="1"/>
  <c r="M9" i="55"/>
  <c r="K9" i="55"/>
  <c r="I9" i="55"/>
  <c r="N9" i="55" s="1"/>
  <c r="G9" i="55"/>
  <c r="E9" i="55"/>
  <c r="C9" i="55"/>
  <c r="H9" i="55" s="1"/>
  <c r="S8" i="55"/>
  <c r="Q8" i="55"/>
  <c r="O8" i="55"/>
  <c r="T8" i="55" s="1"/>
  <c r="M8" i="55"/>
  <c r="K8" i="55"/>
  <c r="I8" i="55"/>
  <c r="N8" i="55" s="1"/>
  <c r="G8" i="55"/>
  <c r="E8" i="55"/>
  <c r="C8" i="55"/>
  <c r="H8" i="55" s="1"/>
  <c r="S7" i="55"/>
  <c r="Q7" i="55"/>
  <c r="O7" i="55"/>
  <c r="O11" i="55" s="1"/>
  <c r="M7" i="55"/>
  <c r="M11" i="55" s="1"/>
  <c r="K7" i="55"/>
  <c r="I7" i="55"/>
  <c r="I11" i="55" s="1"/>
  <c r="G7" i="55"/>
  <c r="E7" i="55"/>
  <c r="E11" i="55" s="1"/>
  <c r="C7" i="55"/>
  <c r="H7" i="55" s="1"/>
  <c r="H65" i="55"/>
  <c r="M61" i="55"/>
  <c r="H61" i="55"/>
  <c r="M60" i="55"/>
  <c r="M58" i="55"/>
  <c r="M57" i="55"/>
  <c r="M55" i="55"/>
  <c r="K19" i="55" l="1"/>
  <c r="U23" i="55"/>
  <c r="U13" i="55"/>
  <c r="U43" i="55"/>
  <c r="K11" i="55"/>
  <c r="T16" i="55"/>
  <c r="K39" i="55"/>
  <c r="U41" i="55"/>
  <c r="N49" i="55"/>
  <c r="U9" i="55"/>
  <c r="E24" i="55"/>
  <c r="E25" i="55" s="1"/>
  <c r="U31" i="55"/>
  <c r="T44" i="55"/>
  <c r="N12" i="55"/>
  <c r="N15" i="55" s="1"/>
  <c r="T12" i="55"/>
  <c r="T15" i="55" s="1"/>
  <c r="N33" i="55"/>
  <c r="N34" i="55"/>
  <c r="N38" i="55" s="1"/>
  <c r="T34" i="55"/>
  <c r="E50" i="55"/>
  <c r="U46" i="55"/>
  <c r="J54" i="62"/>
  <c r="U9" i="61"/>
  <c r="S25" i="61"/>
  <c r="K39" i="61"/>
  <c r="G39" i="61"/>
  <c r="G51" i="61" s="1"/>
  <c r="R51" i="61"/>
  <c r="U10" i="61"/>
  <c r="U14" i="61"/>
  <c r="C25" i="61"/>
  <c r="E39" i="61"/>
  <c r="M39" i="61"/>
  <c r="U35" i="61"/>
  <c r="U42" i="61"/>
  <c r="C50" i="61"/>
  <c r="J51" i="61"/>
  <c r="D51" i="61"/>
  <c r="U18" i="61"/>
  <c r="E25" i="61"/>
  <c r="M25" i="61"/>
  <c r="U23" i="61"/>
  <c r="U32" i="61"/>
  <c r="O39" i="61"/>
  <c r="U37" i="61"/>
  <c r="U43" i="61"/>
  <c r="E50" i="61"/>
  <c r="E51" i="61" s="1"/>
  <c r="M50" i="61"/>
  <c r="M51" i="61" s="1"/>
  <c r="U48" i="61"/>
  <c r="L51" i="61"/>
  <c r="T28" i="61"/>
  <c r="C39" i="61"/>
  <c r="S39" i="61"/>
  <c r="Q51" i="61"/>
  <c r="S51" i="61"/>
  <c r="F51" i="61"/>
  <c r="H11" i="61"/>
  <c r="N11" i="61"/>
  <c r="T11" i="61"/>
  <c r="N15" i="61"/>
  <c r="O25" i="61"/>
  <c r="K25" i="61"/>
  <c r="N38" i="61"/>
  <c r="Q39" i="61"/>
  <c r="P39" i="61"/>
  <c r="P51" i="61" s="1"/>
  <c r="O50" i="61"/>
  <c r="O51" i="61" s="1"/>
  <c r="K50" i="61"/>
  <c r="U7" i="61"/>
  <c r="U11" i="61" s="1"/>
  <c r="I15" i="61"/>
  <c r="H16" i="61"/>
  <c r="T16" i="61"/>
  <c r="T19" i="61" s="1"/>
  <c r="H28" i="61"/>
  <c r="I38" i="61"/>
  <c r="I39" i="61" s="1"/>
  <c r="U40" i="61"/>
  <c r="N9" i="61"/>
  <c r="N17" i="61"/>
  <c r="N19" i="61" s="1"/>
  <c r="N25" i="61" s="1"/>
  <c r="I24" i="61"/>
  <c r="I25" i="61" s="1"/>
  <c r="H27" i="61"/>
  <c r="U27" i="61" s="1"/>
  <c r="U28" i="61" s="1"/>
  <c r="T27" i="61"/>
  <c r="H29" i="61"/>
  <c r="N29" i="61"/>
  <c r="N33" i="61" s="1"/>
  <c r="H34" i="61"/>
  <c r="T34" i="61"/>
  <c r="T38" i="61" s="1"/>
  <c r="N42" i="61"/>
  <c r="N44" i="61" s="1"/>
  <c r="N50" i="61" s="1"/>
  <c r="I49" i="61"/>
  <c r="I50" i="61" s="1"/>
  <c r="H12" i="61"/>
  <c r="T12" i="61"/>
  <c r="T15" i="61" s="1"/>
  <c r="H20" i="61"/>
  <c r="T20" i="61"/>
  <c r="T24" i="61" s="1"/>
  <c r="T25" i="61" s="1"/>
  <c r="T29" i="61"/>
  <c r="T33" i="61" s="1"/>
  <c r="H45" i="61"/>
  <c r="T45" i="61"/>
  <c r="T49" i="61" s="1"/>
  <c r="T50" i="61" s="1"/>
  <c r="U9" i="60"/>
  <c r="U11" i="60"/>
  <c r="K11" i="60"/>
  <c r="Q15" i="60"/>
  <c r="O15" i="60"/>
  <c r="C25" i="60"/>
  <c r="O25" i="60"/>
  <c r="U21" i="60"/>
  <c r="D25" i="60"/>
  <c r="P25" i="60"/>
  <c r="U32" i="60"/>
  <c r="E39" i="60"/>
  <c r="M39" i="60"/>
  <c r="U35" i="60"/>
  <c r="C50" i="60"/>
  <c r="R51" i="60"/>
  <c r="H11" i="60"/>
  <c r="C15" i="60"/>
  <c r="U17" i="60"/>
  <c r="K25" i="60"/>
  <c r="E25" i="60"/>
  <c r="I25" i="60"/>
  <c r="F25" i="60"/>
  <c r="F51" i="60" s="1"/>
  <c r="O39" i="60"/>
  <c r="U37" i="60"/>
  <c r="U43" i="60"/>
  <c r="E50" i="60"/>
  <c r="M50" i="60"/>
  <c r="U47" i="60"/>
  <c r="K50" i="60"/>
  <c r="J51" i="60"/>
  <c r="D51" i="60"/>
  <c r="N11" i="60"/>
  <c r="H15" i="60"/>
  <c r="U12" i="60"/>
  <c r="U15" i="60" s="1"/>
  <c r="G25" i="60"/>
  <c r="M25" i="60"/>
  <c r="S25" i="60"/>
  <c r="H28" i="60"/>
  <c r="N33" i="60"/>
  <c r="N38" i="60"/>
  <c r="Q39" i="60"/>
  <c r="O51" i="60"/>
  <c r="L51" i="60"/>
  <c r="T25" i="60"/>
  <c r="Q25" i="60"/>
  <c r="K39" i="60"/>
  <c r="S39" i="60"/>
  <c r="Q51" i="60"/>
  <c r="G50" i="60"/>
  <c r="G51" i="60" s="1"/>
  <c r="S50" i="60"/>
  <c r="P51" i="60"/>
  <c r="U20" i="60"/>
  <c r="C28" i="60"/>
  <c r="C39" i="60" s="1"/>
  <c r="O28" i="60"/>
  <c r="I38" i="60"/>
  <c r="U40" i="60"/>
  <c r="H16" i="60"/>
  <c r="N16" i="60"/>
  <c r="N19" i="60" s="1"/>
  <c r="T16" i="60"/>
  <c r="T19" i="60" s="1"/>
  <c r="N22" i="60"/>
  <c r="U22" i="60" s="1"/>
  <c r="N26" i="60"/>
  <c r="N28" i="60" s="1"/>
  <c r="I33" i="60"/>
  <c r="H34" i="60"/>
  <c r="T34" i="60"/>
  <c r="T38" i="60" s="1"/>
  <c r="N42" i="60"/>
  <c r="U42" i="60" s="1"/>
  <c r="I49" i="60"/>
  <c r="I50" i="60" s="1"/>
  <c r="H29" i="60"/>
  <c r="T29" i="60"/>
  <c r="T33" i="60" s="1"/>
  <c r="H45" i="60"/>
  <c r="T45" i="60"/>
  <c r="T49" i="60" s="1"/>
  <c r="T50" i="60" s="1"/>
  <c r="U24" i="59"/>
  <c r="T24" i="59"/>
  <c r="G25" i="59"/>
  <c r="G39" i="59"/>
  <c r="J51" i="59"/>
  <c r="T11" i="59"/>
  <c r="H38" i="59"/>
  <c r="H39" i="59" s="1"/>
  <c r="N39" i="59"/>
  <c r="I51" i="59"/>
  <c r="K50" i="59"/>
  <c r="Q50" i="59"/>
  <c r="D50" i="59"/>
  <c r="D51" i="59" s="1"/>
  <c r="L51" i="59"/>
  <c r="E25" i="59"/>
  <c r="M25" i="59"/>
  <c r="S25" i="59"/>
  <c r="K25" i="59"/>
  <c r="Q25" i="59"/>
  <c r="U29" i="59"/>
  <c r="U33" i="59" s="1"/>
  <c r="T33" i="59"/>
  <c r="K39" i="59"/>
  <c r="Q39" i="59"/>
  <c r="P39" i="59"/>
  <c r="P51" i="59" s="1"/>
  <c r="H44" i="59"/>
  <c r="E50" i="59"/>
  <c r="E51" i="59" s="1"/>
  <c r="M50" i="59"/>
  <c r="S50" i="59"/>
  <c r="S51" i="59" s="1"/>
  <c r="H50" i="59"/>
  <c r="F51" i="59"/>
  <c r="N25" i="59"/>
  <c r="S39" i="59"/>
  <c r="C51" i="59"/>
  <c r="G50" i="59"/>
  <c r="N50" i="59"/>
  <c r="N51" i="59" s="1"/>
  <c r="T50" i="59"/>
  <c r="R51" i="59"/>
  <c r="O24" i="59"/>
  <c r="O25" i="59" s="1"/>
  <c r="U26" i="59"/>
  <c r="U28" i="59" s="1"/>
  <c r="O28" i="59"/>
  <c r="O33" i="59"/>
  <c r="O39" i="59" s="1"/>
  <c r="O44" i="59"/>
  <c r="O50" i="59" s="1"/>
  <c r="O51" i="59" s="1"/>
  <c r="U46" i="59"/>
  <c r="U49" i="59" s="1"/>
  <c r="U50" i="59" s="1"/>
  <c r="T12" i="59"/>
  <c r="T15" i="59" s="1"/>
  <c r="T16" i="59"/>
  <c r="T19" i="59" s="1"/>
  <c r="H24" i="59"/>
  <c r="H25" i="59" s="1"/>
  <c r="T34" i="59"/>
  <c r="T38" i="59" s="1"/>
  <c r="T39" i="59" s="1"/>
  <c r="H36" i="59"/>
  <c r="U36" i="59" s="1"/>
  <c r="U40" i="59"/>
  <c r="U44" i="59" s="1"/>
  <c r="D44" i="59"/>
  <c r="U8" i="59"/>
  <c r="U11" i="59" s="1"/>
  <c r="U12" i="59"/>
  <c r="U15" i="59" s="1"/>
  <c r="U16" i="59"/>
  <c r="U19" i="59" s="1"/>
  <c r="G25" i="58"/>
  <c r="E25" i="58"/>
  <c r="M25" i="58"/>
  <c r="G39" i="58"/>
  <c r="E39" i="58"/>
  <c r="M39" i="58"/>
  <c r="E50" i="58"/>
  <c r="K50" i="58"/>
  <c r="K51" i="58" s="1"/>
  <c r="T50" i="58"/>
  <c r="C51" i="58"/>
  <c r="J51" i="58"/>
  <c r="R51" i="58"/>
  <c r="H25" i="58"/>
  <c r="Q25" i="58"/>
  <c r="H39" i="58"/>
  <c r="Q39" i="58"/>
  <c r="Q51" i="58" s="1"/>
  <c r="G50" i="58"/>
  <c r="G51" i="58" s="1"/>
  <c r="M50" i="58"/>
  <c r="M51" i="58" s="1"/>
  <c r="D51" i="58"/>
  <c r="K25" i="58"/>
  <c r="S25" i="58"/>
  <c r="P25" i="58"/>
  <c r="P51" i="58" s="1"/>
  <c r="K39" i="58"/>
  <c r="S39" i="58"/>
  <c r="H51" i="58"/>
  <c r="T25" i="58"/>
  <c r="S50" i="58"/>
  <c r="S51" i="58" s="1"/>
  <c r="I51" i="58"/>
  <c r="U40" i="58"/>
  <c r="U44" i="58" s="1"/>
  <c r="U45" i="58"/>
  <c r="U49" i="58" s="1"/>
  <c r="U50" i="58" s="1"/>
  <c r="U20" i="58"/>
  <c r="U27" i="58"/>
  <c r="U28" i="58" s="1"/>
  <c r="N28" i="58"/>
  <c r="N39" i="58" s="1"/>
  <c r="N11" i="58"/>
  <c r="N25" i="58" s="1"/>
  <c r="U17" i="58"/>
  <c r="U19" i="58" s="1"/>
  <c r="T29" i="58"/>
  <c r="T33" i="58" s="1"/>
  <c r="T39" i="58" s="1"/>
  <c r="U34" i="58"/>
  <c r="U38" i="58" s="1"/>
  <c r="U12" i="58"/>
  <c r="U15" i="58" s="1"/>
  <c r="U21" i="58"/>
  <c r="U29" i="58"/>
  <c r="U33" i="58" s="1"/>
  <c r="N25" i="57"/>
  <c r="M39" i="57"/>
  <c r="T39" i="57"/>
  <c r="T51" i="57" s="1"/>
  <c r="E50" i="57"/>
  <c r="M50" i="57"/>
  <c r="M51" i="57" s="1"/>
  <c r="C51" i="57"/>
  <c r="I51" i="57"/>
  <c r="O51" i="57"/>
  <c r="K25" i="57"/>
  <c r="E39" i="57"/>
  <c r="P51" i="57"/>
  <c r="G25" i="57"/>
  <c r="G51" i="57" s="1"/>
  <c r="S25" i="57"/>
  <c r="U33" i="57"/>
  <c r="G39" i="57"/>
  <c r="Q39" i="57"/>
  <c r="D51" i="57"/>
  <c r="J51" i="57"/>
  <c r="R51" i="57"/>
  <c r="Q50" i="57"/>
  <c r="K50" i="57"/>
  <c r="K51" i="57" s="1"/>
  <c r="F51" i="57"/>
  <c r="L51" i="57"/>
  <c r="S51" i="57"/>
  <c r="U7" i="57"/>
  <c r="U11" i="57" s="1"/>
  <c r="U16" i="57"/>
  <c r="U19" i="57" s="1"/>
  <c r="U26" i="57"/>
  <c r="U28" i="57" s="1"/>
  <c r="H34" i="57"/>
  <c r="U45" i="57"/>
  <c r="U49" i="57" s="1"/>
  <c r="U50" i="57" s="1"/>
  <c r="N33" i="57"/>
  <c r="N39" i="57" s="1"/>
  <c r="N51" i="57" s="1"/>
  <c r="U40" i="57"/>
  <c r="U44" i="57" s="1"/>
  <c r="U20" i="57"/>
  <c r="U24" i="57" s="1"/>
  <c r="U25" i="57" s="1"/>
  <c r="U12" i="57"/>
  <c r="U15" i="57" s="1"/>
  <c r="S25" i="56"/>
  <c r="P39" i="56"/>
  <c r="S50" i="56"/>
  <c r="S51" i="56" s="1"/>
  <c r="G50" i="56"/>
  <c r="J25" i="56"/>
  <c r="K39" i="56"/>
  <c r="S39" i="56"/>
  <c r="C51" i="56"/>
  <c r="U15" i="56"/>
  <c r="O25" i="56"/>
  <c r="O51" i="56" s="1"/>
  <c r="G25" i="56"/>
  <c r="E25" i="56"/>
  <c r="M25" i="56"/>
  <c r="M51" i="56" s="1"/>
  <c r="G39" i="56"/>
  <c r="E39" i="56"/>
  <c r="J51" i="56"/>
  <c r="Q25" i="56"/>
  <c r="U28" i="56"/>
  <c r="P51" i="56"/>
  <c r="N50" i="56"/>
  <c r="F51" i="56"/>
  <c r="K50" i="56"/>
  <c r="R51" i="56"/>
  <c r="K9" i="56"/>
  <c r="K11" i="56" s="1"/>
  <c r="K25" i="56" s="1"/>
  <c r="H15" i="56"/>
  <c r="H25" i="56" s="1"/>
  <c r="H51" i="56" s="1"/>
  <c r="Q29" i="56"/>
  <c r="Q33" i="56" s="1"/>
  <c r="Q39" i="56" s="1"/>
  <c r="Q51" i="56" s="1"/>
  <c r="U40" i="56"/>
  <c r="E42" i="56"/>
  <c r="E44" i="56" s="1"/>
  <c r="E50" i="56" s="1"/>
  <c r="E51" i="56" s="1"/>
  <c r="U45" i="56"/>
  <c r="U49" i="56" s="1"/>
  <c r="N7" i="56"/>
  <c r="N11" i="56" s="1"/>
  <c r="N25" i="56" s="1"/>
  <c r="U20" i="56"/>
  <c r="U24" i="56" s="1"/>
  <c r="N28" i="56"/>
  <c r="N39" i="56" s="1"/>
  <c r="D44" i="56"/>
  <c r="D50" i="56" s="1"/>
  <c r="D51" i="56" s="1"/>
  <c r="T9" i="56"/>
  <c r="T11" i="56" s="1"/>
  <c r="T25" i="56" s="1"/>
  <c r="U17" i="56"/>
  <c r="U19" i="56" s="1"/>
  <c r="T29" i="56"/>
  <c r="T33" i="56" s="1"/>
  <c r="T39" i="56" s="1"/>
  <c r="T51" i="56" s="1"/>
  <c r="U34" i="56"/>
  <c r="U38" i="56" s="1"/>
  <c r="U43" i="56"/>
  <c r="H19" i="55"/>
  <c r="T38" i="55"/>
  <c r="U42" i="55"/>
  <c r="M50" i="55"/>
  <c r="D51" i="55"/>
  <c r="L51" i="55"/>
  <c r="H11" i="55"/>
  <c r="U14" i="55"/>
  <c r="T19" i="55"/>
  <c r="N24" i="55"/>
  <c r="H28" i="55"/>
  <c r="H33" i="55"/>
  <c r="U34" i="55"/>
  <c r="H38" i="55"/>
  <c r="U35" i="55"/>
  <c r="H44" i="55"/>
  <c r="F51" i="55"/>
  <c r="P51" i="55"/>
  <c r="U8" i="55"/>
  <c r="K25" i="55"/>
  <c r="U30" i="55"/>
  <c r="U10" i="55"/>
  <c r="U17" i="55"/>
  <c r="H24" i="55"/>
  <c r="U20" i="55"/>
  <c r="U27" i="55"/>
  <c r="U32" i="55"/>
  <c r="U18" i="55"/>
  <c r="M25" i="55"/>
  <c r="U22" i="55"/>
  <c r="T28" i="55"/>
  <c r="E39" i="55"/>
  <c r="M39" i="55"/>
  <c r="U37" i="55"/>
  <c r="H49" i="55"/>
  <c r="K50" i="55"/>
  <c r="U47" i="55"/>
  <c r="U48" i="55"/>
  <c r="J51" i="55"/>
  <c r="R51" i="55"/>
  <c r="N7" i="55"/>
  <c r="N11" i="55" s="1"/>
  <c r="T7" i="55"/>
  <c r="T11" i="55" s="1"/>
  <c r="O24" i="55"/>
  <c r="O25" i="55" s="1"/>
  <c r="O28" i="55"/>
  <c r="O39" i="55" s="1"/>
  <c r="O44" i="55"/>
  <c r="O50" i="55" s="1"/>
  <c r="N16" i="55"/>
  <c r="N19" i="55" s="1"/>
  <c r="N26" i="55"/>
  <c r="N28" i="55" s="1"/>
  <c r="N39" i="55" s="1"/>
  <c r="I33" i="55"/>
  <c r="I39" i="55" s="1"/>
  <c r="I49" i="55"/>
  <c r="I50" i="55" s="1"/>
  <c r="I24" i="55"/>
  <c r="I25" i="55" s="1"/>
  <c r="T29" i="55"/>
  <c r="T33" i="55" s="1"/>
  <c r="N40" i="55"/>
  <c r="N44" i="55" s="1"/>
  <c r="N50" i="55" s="1"/>
  <c r="T45" i="55"/>
  <c r="T49" i="55" s="1"/>
  <c r="T50" i="55" s="1"/>
  <c r="O20" i="43"/>
  <c r="K20" i="43"/>
  <c r="J20" i="43"/>
  <c r="N20" i="43"/>
  <c r="G20" i="43"/>
  <c r="F20" i="43"/>
  <c r="O51" i="55" l="1"/>
  <c r="U45" i="55"/>
  <c r="U29" i="55"/>
  <c r="T25" i="55"/>
  <c r="K51" i="55"/>
  <c r="H39" i="55"/>
  <c r="U12" i="55"/>
  <c r="U15" i="55" s="1"/>
  <c r="E51" i="55"/>
  <c r="U24" i="55"/>
  <c r="U26" i="55"/>
  <c r="U28" i="55" s="1"/>
  <c r="J55" i="62"/>
  <c r="J53" i="61"/>
  <c r="U20" i="61"/>
  <c r="U24" i="61" s="1"/>
  <c r="H24" i="61"/>
  <c r="U29" i="61"/>
  <c r="U33" i="61" s="1"/>
  <c r="H33" i="61"/>
  <c r="U17" i="61"/>
  <c r="U45" i="61"/>
  <c r="U49" i="61" s="1"/>
  <c r="H49" i="61"/>
  <c r="H50" i="61" s="1"/>
  <c r="T39" i="61"/>
  <c r="T51" i="61" s="1"/>
  <c r="I51" i="61"/>
  <c r="H15" i="61"/>
  <c r="U12" i="61"/>
  <c r="U15" i="61" s="1"/>
  <c r="H38" i="61"/>
  <c r="H39" i="61" s="1"/>
  <c r="U34" i="61"/>
  <c r="U38" i="61" s="1"/>
  <c r="U44" i="61"/>
  <c r="H19" i="61"/>
  <c r="U16" i="61"/>
  <c r="U19" i="61" s="1"/>
  <c r="K51" i="61"/>
  <c r="N39" i="61"/>
  <c r="N51" i="61" s="1"/>
  <c r="C51" i="61"/>
  <c r="T51" i="60"/>
  <c r="I51" i="60"/>
  <c r="S51" i="60"/>
  <c r="N44" i="60"/>
  <c r="N50" i="60" s="1"/>
  <c r="K51" i="60"/>
  <c r="C51" i="60"/>
  <c r="U45" i="60"/>
  <c r="U49" i="60" s="1"/>
  <c r="H49" i="60"/>
  <c r="H50" i="60" s="1"/>
  <c r="H19" i="60"/>
  <c r="H25" i="60" s="1"/>
  <c r="U16" i="60"/>
  <c r="U19" i="60" s="1"/>
  <c r="T39" i="60"/>
  <c r="U44" i="60"/>
  <c r="U24" i="60"/>
  <c r="N24" i="60"/>
  <c r="N25" i="60" s="1"/>
  <c r="U26" i="60"/>
  <c r="U28" i="60" s="1"/>
  <c r="M51" i="60"/>
  <c r="U29" i="60"/>
  <c r="U33" i="60" s="1"/>
  <c r="H33" i="60"/>
  <c r="H38" i="60"/>
  <c r="U34" i="60"/>
  <c r="U38" i="60" s="1"/>
  <c r="I39" i="60"/>
  <c r="N39" i="60"/>
  <c r="E51" i="60"/>
  <c r="K51" i="59"/>
  <c r="U25" i="59"/>
  <c r="U51" i="59" s="1"/>
  <c r="H51" i="59"/>
  <c r="U34" i="59"/>
  <c r="U38" i="59" s="1"/>
  <c r="U39" i="59" s="1"/>
  <c r="G51" i="59"/>
  <c r="M51" i="59"/>
  <c r="Q51" i="59"/>
  <c r="T25" i="59"/>
  <c r="T51" i="59" s="1"/>
  <c r="N51" i="58"/>
  <c r="U39" i="58"/>
  <c r="U51" i="58" s="1"/>
  <c r="E51" i="58"/>
  <c r="U24" i="58"/>
  <c r="U25" i="58" s="1"/>
  <c r="T51" i="58"/>
  <c r="H38" i="57"/>
  <c r="H39" i="57" s="1"/>
  <c r="H51" i="57" s="1"/>
  <c r="J55" i="57" s="1"/>
  <c r="U34" i="57"/>
  <c r="U38" i="57" s="1"/>
  <c r="U39" i="57" s="1"/>
  <c r="Q51" i="57"/>
  <c r="E51" i="57"/>
  <c r="U51" i="57"/>
  <c r="K51" i="56"/>
  <c r="N51" i="56"/>
  <c r="U9" i="56"/>
  <c r="U29" i="56"/>
  <c r="U33" i="56" s="1"/>
  <c r="U39" i="56" s="1"/>
  <c r="U7" i="56"/>
  <c r="U11" i="56" s="1"/>
  <c r="U25" i="56" s="1"/>
  <c r="U44" i="56"/>
  <c r="U50" i="56" s="1"/>
  <c r="G51" i="56"/>
  <c r="J54" i="61"/>
  <c r="J53" i="60"/>
  <c r="J54" i="59"/>
  <c r="J53" i="59"/>
  <c r="J54" i="58"/>
  <c r="J55" i="58"/>
  <c r="J53" i="58"/>
  <c r="J53" i="57"/>
  <c r="J54" i="57"/>
  <c r="J54" i="56"/>
  <c r="J53" i="56"/>
  <c r="U33" i="55"/>
  <c r="I51" i="55"/>
  <c r="H50" i="55"/>
  <c r="U40" i="55"/>
  <c r="U44" i="55" s="1"/>
  <c r="J53" i="55"/>
  <c r="T39" i="55"/>
  <c r="T51" i="55" s="1"/>
  <c r="U49" i="55"/>
  <c r="U38" i="55"/>
  <c r="U7" i="55"/>
  <c r="U11" i="55" s="1"/>
  <c r="M51" i="55"/>
  <c r="J54" i="55" s="1"/>
  <c r="H25" i="55"/>
  <c r="N25" i="55"/>
  <c r="N51" i="55" s="1"/>
  <c r="U16" i="55"/>
  <c r="U19" i="55" s="1"/>
  <c r="J19" i="43"/>
  <c r="K18" i="43"/>
  <c r="J18" i="43"/>
  <c r="G18" i="43"/>
  <c r="F18" i="43"/>
  <c r="O19" i="43"/>
  <c r="N19" i="43"/>
  <c r="G19" i="43"/>
  <c r="F19" i="43"/>
  <c r="U25" i="55" l="1"/>
  <c r="U50" i="61"/>
  <c r="U39" i="61"/>
  <c r="U25" i="61"/>
  <c r="H25" i="61"/>
  <c r="H51" i="61" s="1"/>
  <c r="J55" i="61" s="1"/>
  <c r="U25" i="60"/>
  <c r="U39" i="60"/>
  <c r="N51" i="60"/>
  <c r="H39" i="60"/>
  <c r="H51" i="60" s="1"/>
  <c r="J55" i="60" s="1"/>
  <c r="U50" i="60"/>
  <c r="U51" i="60" s="1"/>
  <c r="U51" i="56"/>
  <c r="J54" i="60"/>
  <c r="J55" i="59"/>
  <c r="J55" i="56"/>
  <c r="U39" i="55"/>
  <c r="U50" i="55"/>
  <c r="H51" i="55"/>
  <c r="J55" i="55" s="1"/>
  <c r="N18" i="43"/>
  <c r="U51" i="55" l="1"/>
  <c r="U51" i="61"/>
  <c r="F17" i="43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<sst xmlns="http://schemas.openxmlformats.org/spreadsheetml/2006/main" count="1246" uniqueCount="141">
  <si>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</si>
  <si>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</si>
  <si>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</si>
  <si>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</si>
  <si>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</si>
  <si>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</si>
  <si>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</si>
  <si>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</si>
  <si>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</si>
  <si>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</si>
  <si>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</si>
  <si>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</si>
  <si>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</si>
  <si>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</si>
  <si>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</si>
  <si>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</si>
  <si>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</si>
  <si>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</si>
  <si>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</si>
  <si>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</si>
  <si>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</si>
  <si>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</si>
  <si>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</si>
  <si>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</si>
  <si>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</si>
  <si>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</si>
  <si>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</si>
  <si>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</si>
  <si>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</si>
  <si>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</si>
  <si>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</si>
  <si>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</si>
  <si>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</si>
  <si>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</si>
  <si>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</si>
  <si>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</si>
  <si>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</si>
  <si>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</si>
  <si>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</si>
  <si>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</si>
  <si>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</si>
  <si>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</si>
  <si>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</si>
  <si>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</si>
  <si>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</si>
  <si>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</si>
  <si>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</si>
  <si>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</si>
  <si>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</si>
  <si>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</si>
  <si>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</si>
  <si>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</si>
  <si>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</si>
  <si>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</si>
  <si>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</si>
  <si>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</si>
  <si>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</si>
  <si>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</si>
  <si>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</si>
  <si>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</si>
  <si>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</si>
  <si>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</si>
  <si>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</si>
  <si>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</si>
  <si>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</si>
  <si>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</si>
  <si>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</si>
  <si>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</si>
  <si>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</si>
  <si>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</si>
  <si>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</si>
  <si>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</si>
  <si>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</si>
  <si>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</si>
  <si>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</si>
  <si>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</si>
  <si>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</si>
  <si>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</si>
  <si>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</si>
  <si>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</si>
  <si>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</si>
  <si>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</si>
  <si>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</si>
  <si>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</si>
  <si>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</si>
  <si>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</si>
  <si>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</si>
  <si>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</si>
  <si>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</si>
  <si>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</si>
  <si>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</si>
  <si>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</si>
  <si>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</si>
  <si>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</si>
  <si>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</si>
  <si>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</si>
  <si>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</si>
  <si>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</si>
  <si>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</si>
  <si>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</si>
  <si>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</si>
  <si>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</si>
  <si>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</si>
  <si>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</si>
  <si>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</si>
  <si>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</si>
  <si>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</si>
  <si>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</si>
  <si>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</si>
  <si>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</si>
  <si>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</si>
  <si>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</si>
  <si>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</si>
  <si>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</si>
  <si>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</si>
  <si>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</si>
  <si>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</si>
  <si>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</si>
  <si>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</si>
  <si>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</si>
  <si>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</si>
  <si>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</si>
  <si>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</si>
  <si>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</si>
  <si>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</si>
  <si>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</si>
  <si>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</si>
  <si>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</si>
  <si>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</si>
  <si>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</si>
  <si>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</si>
  <si>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</si>
  <si>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</si>
  <si>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¸É¥ÉÖA§gï-2023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</si>
  <si>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</si>
  <si>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</si>
  <si>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dÆ£ï-2023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</si>
  <si>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</si>
  <si>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</si>
  <si>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</si>
  <si>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ನವೆಂಬರ್-2023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</si>
</sst>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</cellStyleXfs>
  <cellXfs count="262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/>
    </xf>
    <xf numFmtId="2" fontId="51" fillId="0" borderId="1" xfId="1" applyNumberFormat="1" applyFont="1" applyFill="1" applyBorder="1" applyAlignment="1">
      <alignment horizontal="center" vertical="center"/>
    </xf>
    <xf numFmtId="2" fontId="51" fillId="2" borderId="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5"/>
    <cellStyle name="Normal 2" xfId="1"/>
    <cellStyle name="Normal 2 2" xfId="3"/>
    <cellStyle name="Normal 20" xfId="2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scom\Desktop\revised%20forwarded%20to%20energy%20dept%2015.05.23\LT%20Lines%20FY%20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Tlines%20FY%2023-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Tlines%20FY%2023-24%20Oct-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Tlines%20FY%2023-24%20Nov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 "/>
      <sheetName val="May 2022"/>
      <sheetName val="June 2022"/>
      <sheetName val="July 2022"/>
      <sheetName val="aug 2022"/>
      <sheetName val="sep 2022"/>
      <sheetName val="Oct 2022"/>
      <sheetName val="Nov 2022"/>
      <sheetName val="Dec 2022"/>
      <sheetName val="Jan 2023"/>
      <sheetName val="Feb 2023"/>
      <sheetName val="march 2023"/>
    </sheetNames>
    <sheetDataSet>
      <sheetData sheetId="0">
        <row r="58">
          <cell r="H58">
            <v>179340.57699999996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47.73</v>
          </cell>
          <cell r="G7">
            <v>124.8</v>
          </cell>
          <cell r="H7">
            <v>83.970000000000653</v>
          </cell>
          <cell r="K7">
            <v>44.056000000000004</v>
          </cell>
          <cell r="M7">
            <v>0.04</v>
          </cell>
          <cell r="N7">
            <v>174.82099999999994</v>
          </cell>
          <cell r="Q7">
            <v>0.46</v>
          </cell>
          <cell r="S7">
            <v>0</v>
          </cell>
          <cell r="T7">
            <v>284.1400000000001</v>
          </cell>
        </row>
        <row r="8">
          <cell r="E8">
            <v>0.48000000000000009</v>
          </cell>
          <cell r="G8">
            <v>0.33999999999999997</v>
          </cell>
          <cell r="H8">
            <v>497.61499999999984</v>
          </cell>
          <cell r="K8">
            <v>21.271000000000001</v>
          </cell>
          <cell r="M8">
            <v>0</v>
          </cell>
          <cell r="N8">
            <v>141.30100000000002</v>
          </cell>
          <cell r="Q8">
            <v>34.629999999999995</v>
          </cell>
          <cell r="S8">
            <v>0</v>
          </cell>
          <cell r="T8">
            <v>222.27000000000004</v>
          </cell>
        </row>
        <row r="9">
          <cell r="E9">
            <v>0</v>
          </cell>
          <cell r="G9">
            <v>90</v>
          </cell>
          <cell r="H9">
            <v>653.9599999999997</v>
          </cell>
          <cell r="K9">
            <v>17.257999999999999</v>
          </cell>
          <cell r="M9">
            <v>0</v>
          </cell>
          <cell r="N9">
            <v>214.59100000000001</v>
          </cell>
          <cell r="Q9">
            <v>125.15</v>
          </cell>
          <cell r="S9">
            <v>0</v>
          </cell>
          <cell r="T9">
            <v>266.58999999999997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4.5510000000000002</v>
          </cell>
          <cell r="M10">
            <v>0</v>
          </cell>
          <cell r="N10">
            <v>146.58500000000009</v>
          </cell>
          <cell r="Q10">
            <v>1.1100000000000001</v>
          </cell>
          <cell r="S10">
            <v>0</v>
          </cell>
          <cell r="T10">
            <v>234.27999999999997</v>
          </cell>
        </row>
        <row r="11">
          <cell r="G11">
            <v>215.14000000000001</v>
          </cell>
          <cell r="H11">
            <v>1235.5450000000001</v>
          </cell>
          <cell r="Q11">
            <v>161.35</v>
          </cell>
          <cell r="S11">
            <v>0</v>
          </cell>
        </row>
        <row r="12">
          <cell r="E12">
            <v>0</v>
          </cell>
          <cell r="G12">
            <v>1434.6</v>
          </cell>
          <cell r="H12">
            <v>218.88999999999885</v>
          </cell>
          <cell r="K12">
            <v>5.9799999999999995</v>
          </cell>
          <cell r="M12">
            <v>38.24</v>
          </cell>
          <cell r="N12">
            <v>89.373000000000005</v>
          </cell>
          <cell r="Q12">
            <v>969.1099999999999</v>
          </cell>
          <cell r="S12">
            <v>0</v>
          </cell>
          <cell r="T12">
            <v>1548.02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9.3099999999999987</v>
          </cell>
          <cell r="M13">
            <v>0.72</v>
          </cell>
          <cell r="N13">
            <v>156.90400000000008</v>
          </cell>
          <cell r="Q13">
            <v>0.67</v>
          </cell>
          <cell r="S13">
            <v>0</v>
          </cell>
          <cell r="T13">
            <v>87.2</v>
          </cell>
        </row>
        <row r="14">
          <cell r="E14">
            <v>0.08</v>
          </cell>
          <cell r="G14">
            <v>0</v>
          </cell>
          <cell r="H14">
            <v>2084.5799999999995</v>
          </cell>
          <cell r="K14">
            <v>14.32</v>
          </cell>
          <cell r="M14">
            <v>0</v>
          </cell>
          <cell r="N14">
            <v>208.17399999999998</v>
          </cell>
          <cell r="Q14">
            <v>51.42</v>
          </cell>
          <cell r="S14">
            <v>0</v>
          </cell>
          <cell r="T14">
            <v>403.58</v>
          </cell>
        </row>
        <row r="15">
          <cell r="G15">
            <v>1434.6</v>
          </cell>
          <cell r="H15">
            <v>3327.239999999998</v>
          </cell>
          <cell r="Q15">
            <v>1021.2</v>
          </cell>
          <cell r="S15">
            <v>0</v>
          </cell>
        </row>
        <row r="16">
          <cell r="E16">
            <v>21.149999999999995</v>
          </cell>
          <cell r="G16">
            <v>461.17</v>
          </cell>
          <cell r="H16">
            <v>1306.5919999999992</v>
          </cell>
          <cell r="K16">
            <v>2.8800000000000003</v>
          </cell>
          <cell r="M16">
            <v>0</v>
          </cell>
          <cell r="N16">
            <v>113.90000000000005</v>
          </cell>
          <cell r="Q16">
            <v>763.16000000000008</v>
          </cell>
          <cell r="S16">
            <v>0</v>
          </cell>
          <cell r="T16">
            <v>874.55900000000008</v>
          </cell>
        </row>
        <row r="17">
          <cell r="E17">
            <v>39.92</v>
          </cell>
          <cell r="G17">
            <v>0</v>
          </cell>
          <cell r="H17">
            <v>239.35399999999987</v>
          </cell>
          <cell r="K17">
            <v>8.57</v>
          </cell>
          <cell r="M17">
            <v>0.99</v>
          </cell>
          <cell r="N17">
            <v>29.656999999999993</v>
          </cell>
          <cell r="Q17">
            <v>77.23</v>
          </cell>
          <cell r="S17">
            <v>70.959999999999994</v>
          </cell>
          <cell r="T17">
            <v>414.54100000000005</v>
          </cell>
        </row>
        <row r="18">
          <cell r="E18">
            <v>0</v>
          </cell>
          <cell r="G18">
            <v>191.73</v>
          </cell>
          <cell r="H18">
            <v>478.13499999999931</v>
          </cell>
          <cell r="K18">
            <v>1.8399999999999999</v>
          </cell>
          <cell r="M18">
            <v>3.07</v>
          </cell>
          <cell r="N18">
            <v>15.13999999999999</v>
          </cell>
          <cell r="Q18">
            <v>285.99</v>
          </cell>
          <cell r="S18">
            <v>0.05</v>
          </cell>
          <cell r="T18">
            <v>480.83799999999997</v>
          </cell>
        </row>
        <row r="19">
          <cell r="G19">
            <v>652.9</v>
          </cell>
          <cell r="H19">
            <v>2024.0809999999983</v>
          </cell>
          <cell r="Q19">
            <v>1126.3800000000001</v>
          </cell>
          <cell r="S19">
            <v>71.009999999999991</v>
          </cell>
        </row>
        <row r="20">
          <cell r="E20">
            <v>0.91</v>
          </cell>
          <cell r="G20">
            <v>180</v>
          </cell>
          <cell r="H20">
            <v>1024.4549999999992</v>
          </cell>
          <cell r="K20">
            <v>2.86</v>
          </cell>
          <cell r="M20">
            <v>0</v>
          </cell>
          <cell r="N20">
            <v>155.16100000000009</v>
          </cell>
          <cell r="Q20">
            <v>400.64</v>
          </cell>
          <cell r="S20">
            <v>0</v>
          </cell>
          <cell r="T20">
            <v>742.5709999999998</v>
          </cell>
        </row>
        <row r="21">
          <cell r="E21">
            <v>0</v>
          </cell>
          <cell r="G21">
            <v>0</v>
          </cell>
          <cell r="H21">
            <v>142.68999999999988</v>
          </cell>
          <cell r="K21">
            <v>2.42</v>
          </cell>
          <cell r="M21">
            <v>0</v>
          </cell>
          <cell r="N21">
            <v>52.583000000000013</v>
          </cell>
          <cell r="Q21">
            <v>44.3</v>
          </cell>
          <cell r="S21">
            <v>0</v>
          </cell>
          <cell r="T21">
            <v>310.79999999999995</v>
          </cell>
        </row>
        <row r="22">
          <cell r="E22">
            <v>0</v>
          </cell>
          <cell r="G22">
            <v>0</v>
          </cell>
          <cell r="H22">
            <v>27.069999999999879</v>
          </cell>
          <cell r="K22">
            <v>0.33999999999999997</v>
          </cell>
          <cell r="M22">
            <v>0</v>
          </cell>
          <cell r="N22">
            <v>15.940000000000005</v>
          </cell>
          <cell r="Q22">
            <v>104.39000000000001</v>
          </cell>
          <cell r="S22">
            <v>0</v>
          </cell>
          <cell r="T22">
            <v>775.89999999999986</v>
          </cell>
        </row>
        <row r="23">
          <cell r="E23">
            <v>33.08</v>
          </cell>
          <cell r="G23">
            <v>75</v>
          </cell>
          <cell r="H23">
            <v>1131.0419999999997</v>
          </cell>
          <cell r="K23">
            <v>32.76</v>
          </cell>
          <cell r="M23">
            <v>0</v>
          </cell>
          <cell r="N23">
            <v>48.053999999999995</v>
          </cell>
          <cell r="Q23">
            <v>237.10000000000002</v>
          </cell>
          <cell r="S23">
            <v>0</v>
          </cell>
          <cell r="T23">
            <v>404.38499999999999</v>
          </cell>
        </row>
        <row r="24">
          <cell r="G24">
            <v>255</v>
          </cell>
          <cell r="H24">
            <v>2325.2569999999987</v>
          </cell>
          <cell r="Q24">
            <v>786.43000000000018</v>
          </cell>
          <cell r="S24">
            <v>0</v>
          </cell>
        </row>
        <row r="25">
          <cell r="G25">
            <v>2557.6400000000003</v>
          </cell>
          <cell r="H25">
            <v>8912.122999999996</v>
          </cell>
          <cell r="Q25">
            <v>3095.36</v>
          </cell>
          <cell r="S25">
            <v>71.009999999999991</v>
          </cell>
        </row>
        <row r="26">
          <cell r="E26">
            <v>28.169999999999995</v>
          </cell>
          <cell r="G26">
            <v>0</v>
          </cell>
          <cell r="H26">
            <v>1211.8119999999994</v>
          </cell>
          <cell r="K26">
            <v>0.15</v>
          </cell>
          <cell r="M26">
            <v>0.04</v>
          </cell>
          <cell r="N26">
            <v>0.11</v>
          </cell>
          <cell r="Q26">
            <v>62.040000000000006</v>
          </cell>
          <cell r="S26">
            <v>0.42</v>
          </cell>
          <cell r="T26">
            <v>191.18</v>
          </cell>
        </row>
        <row r="27">
          <cell r="E27">
            <v>107.98</v>
          </cell>
          <cell r="G27">
            <v>0</v>
          </cell>
          <cell r="H27">
            <v>10406.166999999992</v>
          </cell>
          <cell r="K27">
            <v>19.849999999999998</v>
          </cell>
          <cell r="M27">
            <v>0</v>
          </cell>
          <cell r="N27">
            <v>404.88499999999999</v>
          </cell>
          <cell r="Q27">
            <v>13.030000000000001</v>
          </cell>
          <cell r="S27">
            <v>45.22</v>
          </cell>
          <cell r="T27">
            <v>43.160000000000018</v>
          </cell>
        </row>
        <row r="28">
          <cell r="G28">
            <v>0</v>
          </cell>
          <cell r="H28">
            <v>11617.978999999992</v>
          </cell>
          <cell r="Q28">
            <v>75.070000000000007</v>
          </cell>
          <cell r="S28">
            <v>45.64</v>
          </cell>
        </row>
        <row r="29">
          <cell r="E29">
            <v>139.22300000000001</v>
          </cell>
          <cell r="G29">
            <v>0</v>
          </cell>
          <cell r="H29">
            <v>4540.8360000000011</v>
          </cell>
          <cell r="K29">
            <v>113.00999999999999</v>
          </cell>
          <cell r="M29">
            <v>0</v>
          </cell>
          <cell r="N29">
            <v>184.70000000000002</v>
          </cell>
          <cell r="Q29">
            <v>379.19</v>
          </cell>
          <cell r="S29">
            <v>0</v>
          </cell>
          <cell r="T29">
            <v>517.27</v>
          </cell>
        </row>
        <row r="30">
          <cell r="E30">
            <v>262.57800000000003</v>
          </cell>
          <cell r="G30">
            <v>0</v>
          </cell>
          <cell r="H30">
            <v>6437.9220000000023</v>
          </cell>
          <cell r="K30">
            <v>130.80000000000001</v>
          </cell>
          <cell r="M30">
            <v>0</v>
          </cell>
          <cell r="N30">
            <v>130.80000000000001</v>
          </cell>
          <cell r="Q30">
            <v>194.55999999999997</v>
          </cell>
          <cell r="S30">
            <v>0</v>
          </cell>
          <cell r="T30">
            <v>194.78</v>
          </cell>
        </row>
        <row r="31">
          <cell r="E31">
            <v>51.031000000000006</v>
          </cell>
          <cell r="G31">
            <v>3.38</v>
          </cell>
          <cell r="H31">
            <v>3121.7139999999995</v>
          </cell>
          <cell r="K31">
            <v>47.02</v>
          </cell>
          <cell r="M31">
            <v>0</v>
          </cell>
          <cell r="N31">
            <v>50.180000000000007</v>
          </cell>
          <cell r="Q31">
            <v>115.96000000000001</v>
          </cell>
          <cell r="S31">
            <v>0</v>
          </cell>
          <cell r="T31">
            <v>244.44</v>
          </cell>
        </row>
        <row r="32">
          <cell r="E32">
            <v>34.159999999999997</v>
          </cell>
          <cell r="G32">
            <v>12.81</v>
          </cell>
          <cell r="H32">
            <v>4390.03</v>
          </cell>
          <cell r="K32">
            <v>92.539999999999992</v>
          </cell>
          <cell r="M32">
            <v>0</v>
          </cell>
          <cell r="N32">
            <v>226.37999999999997</v>
          </cell>
          <cell r="Q32">
            <v>0.01</v>
          </cell>
          <cell r="S32">
            <v>27.41</v>
          </cell>
          <cell r="T32">
            <v>243.64999999999995</v>
          </cell>
        </row>
        <row r="33">
          <cell r="G33">
            <v>16.190000000000001</v>
          </cell>
          <cell r="H33">
            <v>18490.502000000004</v>
          </cell>
          <cell r="Q33">
            <v>689.72000000000014</v>
          </cell>
          <cell r="S33">
            <v>27.41</v>
          </cell>
        </row>
        <row r="34">
          <cell r="E34">
            <v>235.60000000000002</v>
          </cell>
          <cell r="G34">
            <v>0</v>
          </cell>
          <cell r="H34">
            <v>6101.7100000000019</v>
          </cell>
          <cell r="K34">
            <v>2</v>
          </cell>
          <cell r="M34">
            <v>0</v>
          </cell>
          <cell r="N34">
            <v>2</v>
          </cell>
          <cell r="Q34">
            <v>38.700000000000003</v>
          </cell>
          <cell r="S34">
            <v>0</v>
          </cell>
          <cell r="T34">
            <v>38.700000000000003</v>
          </cell>
        </row>
        <row r="35">
          <cell r="E35">
            <v>234.89000000000001</v>
          </cell>
          <cell r="G35">
            <v>13.64</v>
          </cell>
          <cell r="H35">
            <v>4846.1550000000016</v>
          </cell>
          <cell r="K35">
            <v>0</v>
          </cell>
          <cell r="M35">
            <v>0</v>
          </cell>
          <cell r="N35">
            <v>0.1</v>
          </cell>
          <cell r="Q35">
            <v>109.04</v>
          </cell>
          <cell r="S35">
            <v>0</v>
          </cell>
          <cell r="T35">
            <v>125.47000000000001</v>
          </cell>
        </row>
        <row r="36">
          <cell r="E36">
            <v>57.97</v>
          </cell>
          <cell r="G36">
            <v>0</v>
          </cell>
          <cell r="H36">
            <v>19424.840000000004</v>
          </cell>
          <cell r="K36">
            <v>0</v>
          </cell>
          <cell r="M36">
            <v>0</v>
          </cell>
          <cell r="N36">
            <v>8.5</v>
          </cell>
          <cell r="Q36">
            <v>72.39</v>
          </cell>
          <cell r="S36">
            <v>0</v>
          </cell>
          <cell r="T36">
            <v>72.39</v>
          </cell>
        </row>
        <row r="37">
          <cell r="E37">
            <v>16.64</v>
          </cell>
          <cell r="G37">
            <v>0</v>
          </cell>
          <cell r="H37">
            <v>7024.24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3.1</v>
          </cell>
        </row>
        <row r="38">
          <cell r="G38">
            <v>13.64</v>
          </cell>
          <cell r="H38">
            <v>37396.945000000007</v>
          </cell>
          <cell r="Q38">
            <v>220.13</v>
          </cell>
          <cell r="S38">
            <v>0</v>
          </cell>
        </row>
        <row r="39">
          <cell r="G39">
            <v>29.830000000000002</v>
          </cell>
          <cell r="H39">
            <v>67505.426000000007</v>
          </cell>
          <cell r="Q39">
            <v>984.91999999999985</v>
          </cell>
          <cell r="S39">
            <v>73.05</v>
          </cell>
        </row>
        <row r="40">
          <cell r="E40">
            <v>115.70999999999998</v>
          </cell>
          <cell r="G40">
            <v>0.24</v>
          </cell>
          <cell r="H40">
            <v>13900.558000000003</v>
          </cell>
          <cell r="K40">
            <v>226.8</v>
          </cell>
          <cell r="M40">
            <v>0</v>
          </cell>
          <cell r="N40">
            <v>226.8</v>
          </cell>
          <cell r="Q40">
            <v>75.02000000000001</v>
          </cell>
          <cell r="S40">
            <v>0</v>
          </cell>
          <cell r="T40">
            <v>75.02000000000001</v>
          </cell>
        </row>
        <row r="41">
          <cell r="E41">
            <v>579.04</v>
          </cell>
          <cell r="G41">
            <v>0</v>
          </cell>
          <cell r="H41">
            <v>10688.755999999994</v>
          </cell>
          <cell r="K41">
            <v>0</v>
          </cell>
          <cell r="M41">
            <v>0</v>
          </cell>
          <cell r="N41">
            <v>0</v>
          </cell>
          <cell r="Q41">
            <v>89.580000000000013</v>
          </cell>
          <cell r="S41">
            <v>0</v>
          </cell>
          <cell r="T41">
            <v>89.580000000000013</v>
          </cell>
        </row>
        <row r="42">
          <cell r="E42">
            <v>113.54999999999998</v>
          </cell>
          <cell r="G42">
            <v>0</v>
          </cell>
          <cell r="H42">
            <v>23987.464000000004</v>
          </cell>
          <cell r="K42">
            <v>0</v>
          </cell>
          <cell r="M42">
            <v>0</v>
          </cell>
          <cell r="N42">
            <v>0</v>
          </cell>
          <cell r="Q42">
            <v>38.47</v>
          </cell>
          <cell r="S42">
            <v>0</v>
          </cell>
          <cell r="T42">
            <v>38.47</v>
          </cell>
        </row>
        <row r="43">
          <cell r="E43">
            <v>181.54</v>
          </cell>
          <cell r="G43">
            <v>0</v>
          </cell>
          <cell r="H43">
            <v>2468.0030000000002</v>
          </cell>
          <cell r="K43">
            <v>0</v>
          </cell>
          <cell r="M43">
            <v>0</v>
          </cell>
          <cell r="N43">
            <v>0</v>
          </cell>
          <cell r="Q43">
            <v>146.49</v>
          </cell>
          <cell r="S43">
            <v>0</v>
          </cell>
          <cell r="T43">
            <v>146.49</v>
          </cell>
        </row>
        <row r="44">
          <cell r="G44">
            <v>0.24</v>
          </cell>
          <cell r="H44">
            <v>51044.781000000003</v>
          </cell>
          <cell r="Q44">
            <v>349.56</v>
          </cell>
          <cell r="S44">
            <v>0</v>
          </cell>
        </row>
        <row r="45">
          <cell r="E45">
            <v>163.995</v>
          </cell>
          <cell r="G45">
            <v>0</v>
          </cell>
          <cell r="H45">
            <v>14118.045</v>
          </cell>
          <cell r="K45">
            <v>0.04</v>
          </cell>
          <cell r="M45">
            <v>0</v>
          </cell>
          <cell r="N45">
            <v>6.67</v>
          </cell>
          <cell r="Q45">
            <v>75.7</v>
          </cell>
          <cell r="S45">
            <v>0</v>
          </cell>
          <cell r="T45">
            <v>105.87000000000002</v>
          </cell>
        </row>
        <row r="46">
          <cell r="E46">
            <v>121.355</v>
          </cell>
          <cell r="G46">
            <v>0.03</v>
          </cell>
          <cell r="H46">
            <v>7386.6849999999986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0.31</v>
          </cell>
          <cell r="T46">
            <v>7.5900000000000007</v>
          </cell>
        </row>
        <row r="47">
          <cell r="E47">
            <v>10.509999999999998</v>
          </cell>
          <cell r="G47">
            <v>0</v>
          </cell>
          <cell r="H47">
            <v>12303.770000000004</v>
          </cell>
          <cell r="K47">
            <v>0</v>
          </cell>
          <cell r="M47">
            <v>0</v>
          </cell>
          <cell r="N47">
            <v>1.2999999999999998</v>
          </cell>
          <cell r="Q47">
            <v>0</v>
          </cell>
          <cell r="S47">
            <v>0.1</v>
          </cell>
          <cell r="T47">
            <v>86.18</v>
          </cell>
        </row>
        <row r="48">
          <cell r="E48">
            <v>16.52</v>
          </cell>
          <cell r="G48">
            <v>0</v>
          </cell>
          <cell r="H48">
            <v>11106.712000000009</v>
          </cell>
          <cell r="K48">
            <v>0</v>
          </cell>
          <cell r="M48">
            <v>0</v>
          </cell>
          <cell r="N48">
            <v>0</v>
          </cell>
          <cell r="Q48">
            <v>0.53</v>
          </cell>
          <cell r="S48">
            <v>0</v>
          </cell>
          <cell r="T48">
            <v>30.53</v>
          </cell>
        </row>
        <row r="49">
          <cell r="G49">
            <v>0.03</v>
          </cell>
          <cell r="H49">
            <v>44915.212000000007</v>
          </cell>
          <cell r="Q49">
            <v>76.23</v>
          </cell>
          <cell r="S49">
            <v>0.41000000000000003</v>
          </cell>
        </row>
        <row r="50">
          <cell r="G50">
            <v>0.27</v>
          </cell>
          <cell r="H50">
            <v>95959.993000000017</v>
          </cell>
          <cell r="Q50">
            <v>425.79</v>
          </cell>
          <cell r="S50">
            <v>0.41000000000000003</v>
          </cell>
        </row>
        <row r="51">
          <cell r="G51">
            <v>2587.7400000000002</v>
          </cell>
          <cell r="H51">
            <v>172377.54200000002</v>
          </cell>
          <cell r="Q51">
            <v>4506.0700000000006</v>
          </cell>
          <cell r="S51">
            <v>144.47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023"/>
      <sheetName val="June 2023"/>
      <sheetName val="JULY 2023"/>
      <sheetName val="August 2023"/>
      <sheetName val="Sept 2023"/>
    </sheetNames>
    <sheetDataSet>
      <sheetData sheetId="0">
        <row r="7">
          <cell r="D7">
            <v>0</v>
          </cell>
          <cell r="F7">
            <v>0</v>
          </cell>
          <cell r="J7">
            <v>0.05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1.605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0.91500000000000004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0.64</v>
          </cell>
          <cell r="L10">
            <v>0</v>
          </cell>
          <cell r="P10">
            <v>0</v>
          </cell>
          <cell r="R10">
            <v>0</v>
          </cell>
        </row>
        <row r="11">
          <cell r="F11">
            <v>0</v>
          </cell>
          <cell r="P11">
            <v>0</v>
          </cell>
          <cell r="R11">
            <v>0</v>
          </cell>
        </row>
        <row r="12">
          <cell r="D12">
            <v>0</v>
          </cell>
          <cell r="F12">
            <v>0</v>
          </cell>
          <cell r="J12">
            <v>0.51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0.76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0.96</v>
          </cell>
          <cell r="L14">
            <v>0</v>
          </cell>
          <cell r="P14">
            <v>0</v>
          </cell>
          <cell r="R14">
            <v>0</v>
          </cell>
        </row>
        <row r="15">
          <cell r="F15">
            <v>0</v>
          </cell>
          <cell r="P15">
            <v>0</v>
          </cell>
          <cell r="R15">
            <v>0</v>
          </cell>
        </row>
        <row r="16">
          <cell r="D16">
            <v>0.74</v>
          </cell>
          <cell r="F16">
            <v>0</v>
          </cell>
          <cell r="J16">
            <v>7.0000000000000007E-2</v>
          </cell>
          <cell r="L16">
            <v>0</v>
          </cell>
          <cell r="P16">
            <v>0.69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0.04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  <cell r="P18">
            <v>0</v>
          </cell>
          <cell r="R18">
            <v>0</v>
          </cell>
        </row>
        <row r="19">
          <cell r="F19">
            <v>0</v>
          </cell>
          <cell r="P19">
            <v>0.69</v>
          </cell>
          <cell r="R19">
            <v>0</v>
          </cell>
        </row>
        <row r="20">
          <cell r="D20">
            <v>0</v>
          </cell>
          <cell r="F20">
            <v>0</v>
          </cell>
          <cell r="J20">
            <v>0.08</v>
          </cell>
          <cell r="L20">
            <v>0</v>
          </cell>
          <cell r="P20">
            <v>0.15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0.2</v>
          </cell>
          <cell r="L21">
            <v>0</v>
          </cell>
          <cell r="P21">
            <v>0.1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  <cell r="P22">
            <v>0.13</v>
          </cell>
          <cell r="R22">
            <v>0</v>
          </cell>
        </row>
        <row r="23">
          <cell r="D23">
            <v>2.16</v>
          </cell>
          <cell r="F23">
            <v>0</v>
          </cell>
          <cell r="J23">
            <v>2.15</v>
          </cell>
          <cell r="L23">
            <v>0</v>
          </cell>
          <cell r="P23">
            <v>0.45</v>
          </cell>
          <cell r="R23">
            <v>0</v>
          </cell>
        </row>
        <row r="24">
          <cell r="F24">
            <v>0</v>
          </cell>
          <cell r="P24">
            <v>0.83000000000000007</v>
          </cell>
          <cell r="R24">
            <v>0</v>
          </cell>
        </row>
        <row r="25">
          <cell r="F25">
            <v>0</v>
          </cell>
          <cell r="P25">
            <v>1.52</v>
          </cell>
          <cell r="R25">
            <v>0</v>
          </cell>
        </row>
        <row r="26">
          <cell r="D26">
            <v>26.19</v>
          </cell>
          <cell r="F26">
            <v>0</v>
          </cell>
          <cell r="J26">
            <v>0</v>
          </cell>
          <cell r="L26">
            <v>0</v>
          </cell>
          <cell r="P26">
            <v>12.55</v>
          </cell>
          <cell r="R26">
            <v>0</v>
          </cell>
        </row>
        <row r="27">
          <cell r="D27">
            <v>7.99</v>
          </cell>
          <cell r="F27">
            <v>0</v>
          </cell>
          <cell r="J27">
            <v>3.55</v>
          </cell>
          <cell r="L27">
            <v>0</v>
          </cell>
          <cell r="P27">
            <v>0.36</v>
          </cell>
          <cell r="R27">
            <v>0</v>
          </cell>
        </row>
        <row r="28">
          <cell r="F28">
            <v>0</v>
          </cell>
          <cell r="P28">
            <v>12.91</v>
          </cell>
          <cell r="R28">
            <v>0</v>
          </cell>
        </row>
        <row r="29">
          <cell r="D29">
            <v>10.202999999999999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13.07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6.641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11.25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3">
          <cell r="F33">
            <v>0</v>
          </cell>
          <cell r="P33">
            <v>0</v>
          </cell>
          <cell r="R33">
            <v>0</v>
          </cell>
        </row>
        <row r="34">
          <cell r="D34">
            <v>26.29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63.61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44.18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0.72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38">
          <cell r="F38">
            <v>0</v>
          </cell>
          <cell r="P38">
            <v>0</v>
          </cell>
          <cell r="R38">
            <v>0</v>
          </cell>
        </row>
        <row r="39">
          <cell r="F39">
            <v>0</v>
          </cell>
          <cell r="P39">
            <v>12.91</v>
          </cell>
          <cell r="R39">
            <v>0</v>
          </cell>
        </row>
        <row r="40">
          <cell r="D40">
            <v>8.69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3.48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92.77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12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4">
          <cell r="F44">
            <v>0</v>
          </cell>
          <cell r="P44">
            <v>0</v>
          </cell>
          <cell r="R44">
            <v>0</v>
          </cell>
        </row>
        <row r="45">
          <cell r="D45">
            <v>7.62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26.37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0.27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0.5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  <row r="49">
          <cell r="F49">
            <v>0</v>
          </cell>
          <cell r="P49">
            <v>0</v>
          </cell>
          <cell r="R49">
            <v>0</v>
          </cell>
        </row>
        <row r="50">
          <cell r="F50">
            <v>0</v>
          </cell>
          <cell r="P50">
            <v>0</v>
          </cell>
          <cell r="R50">
            <v>0</v>
          </cell>
        </row>
        <row r="51">
          <cell r="F51">
            <v>0</v>
          </cell>
          <cell r="P51">
            <v>14.43</v>
          </cell>
          <cell r="R51">
            <v>0</v>
          </cell>
        </row>
      </sheetData>
      <sheetData sheetId="1">
        <row r="7">
          <cell r="E7">
            <v>0</v>
          </cell>
          <cell r="G7">
            <v>0</v>
          </cell>
          <cell r="K7">
            <v>0.57499999999999996</v>
          </cell>
          <cell r="M7">
            <v>0</v>
          </cell>
          <cell r="Q7">
            <v>0</v>
          </cell>
          <cell r="S7">
            <v>0</v>
          </cell>
        </row>
        <row r="8">
          <cell r="E8">
            <v>0</v>
          </cell>
          <cell r="G8">
            <v>0</v>
          </cell>
          <cell r="K8">
            <v>1.03</v>
          </cell>
          <cell r="M8">
            <v>0</v>
          </cell>
          <cell r="Q8">
            <v>0</v>
          </cell>
          <cell r="S8">
            <v>0</v>
          </cell>
        </row>
        <row r="9">
          <cell r="E9">
            <v>0</v>
          </cell>
          <cell r="G9">
            <v>0</v>
          </cell>
          <cell r="K9">
            <v>3.8639999999999999</v>
          </cell>
          <cell r="M9">
            <v>0</v>
          </cell>
          <cell r="Q9">
            <v>0</v>
          </cell>
          <cell r="S9">
            <v>0</v>
          </cell>
        </row>
        <row r="10">
          <cell r="E10">
            <v>0</v>
          </cell>
          <cell r="G10">
            <v>0</v>
          </cell>
          <cell r="K10">
            <v>0.19500000000000001</v>
          </cell>
          <cell r="M10">
            <v>0</v>
          </cell>
          <cell r="Q10">
            <v>0</v>
          </cell>
          <cell r="S10">
            <v>0</v>
          </cell>
        </row>
        <row r="12">
          <cell r="E12">
            <v>0</v>
          </cell>
          <cell r="G12">
            <v>0</v>
          </cell>
          <cell r="K12">
            <v>0.21</v>
          </cell>
          <cell r="M12">
            <v>0</v>
          </cell>
          <cell r="Q12">
            <v>0.28000000000000003</v>
          </cell>
          <cell r="S12">
            <v>0</v>
          </cell>
        </row>
        <row r="13">
          <cell r="E13">
            <v>0</v>
          </cell>
          <cell r="G13">
            <v>0</v>
          </cell>
          <cell r="K13">
            <v>0.96</v>
          </cell>
          <cell r="M13">
            <v>0</v>
          </cell>
          <cell r="Q13">
            <v>0</v>
          </cell>
          <cell r="S13">
            <v>0</v>
          </cell>
        </row>
        <row r="14">
          <cell r="E14">
            <v>0</v>
          </cell>
          <cell r="G14">
            <v>0.5</v>
          </cell>
          <cell r="K14">
            <v>2.08</v>
          </cell>
          <cell r="M14">
            <v>0</v>
          </cell>
          <cell r="Q14">
            <v>0.09</v>
          </cell>
          <cell r="S14">
            <v>0</v>
          </cell>
        </row>
        <row r="16">
          <cell r="E16">
            <v>1.44</v>
          </cell>
          <cell r="G16">
            <v>0</v>
          </cell>
          <cell r="K16">
            <v>0.04</v>
          </cell>
          <cell r="M16">
            <v>0</v>
          </cell>
          <cell r="Q16">
            <v>85.38</v>
          </cell>
          <cell r="S16">
            <v>0</v>
          </cell>
        </row>
        <row r="17">
          <cell r="E17">
            <v>0</v>
          </cell>
          <cell r="G17">
            <v>0</v>
          </cell>
          <cell r="K17">
            <v>0.03</v>
          </cell>
          <cell r="M17">
            <v>0</v>
          </cell>
          <cell r="Q17">
            <v>83.4</v>
          </cell>
          <cell r="S17">
            <v>0</v>
          </cell>
        </row>
        <row r="18">
          <cell r="E18">
            <v>0</v>
          </cell>
          <cell r="G18">
            <v>0</v>
          </cell>
          <cell r="K18">
            <v>0.03</v>
          </cell>
          <cell r="M18">
            <v>0.04</v>
          </cell>
          <cell r="Q18">
            <v>0.06</v>
          </cell>
          <cell r="S18">
            <v>0</v>
          </cell>
        </row>
        <row r="20">
          <cell r="E20">
            <v>0</v>
          </cell>
          <cell r="G20">
            <v>0</v>
          </cell>
          <cell r="K20">
            <v>0.09</v>
          </cell>
          <cell r="M20">
            <v>0</v>
          </cell>
          <cell r="Q20">
            <v>0.19</v>
          </cell>
          <cell r="S20">
            <v>0</v>
          </cell>
        </row>
        <row r="21">
          <cell r="E21">
            <v>0</v>
          </cell>
          <cell r="G21">
            <v>0</v>
          </cell>
          <cell r="K21">
            <v>0.2</v>
          </cell>
          <cell r="M21">
            <v>0</v>
          </cell>
          <cell r="Q21">
            <v>0</v>
          </cell>
          <cell r="S21">
            <v>0</v>
          </cell>
        </row>
        <row r="22">
          <cell r="E22">
            <v>0</v>
          </cell>
          <cell r="G22">
            <v>0</v>
          </cell>
          <cell r="K22">
            <v>0</v>
          </cell>
          <cell r="M22">
            <v>0</v>
          </cell>
          <cell r="Q22">
            <v>0.18</v>
          </cell>
          <cell r="S22">
            <v>0</v>
          </cell>
        </row>
        <row r="23">
          <cell r="E23">
            <v>0.87</v>
          </cell>
          <cell r="G23">
            <v>0</v>
          </cell>
          <cell r="K23">
            <v>0.28999999999999998</v>
          </cell>
          <cell r="M23">
            <v>0</v>
          </cell>
          <cell r="Q23">
            <v>0.23</v>
          </cell>
          <cell r="S23">
            <v>0</v>
          </cell>
        </row>
        <row r="26">
          <cell r="E26">
            <v>9.14</v>
          </cell>
          <cell r="G26">
            <v>0.02</v>
          </cell>
          <cell r="K26">
            <v>0.65</v>
          </cell>
          <cell r="M26">
            <v>0</v>
          </cell>
          <cell r="Q26">
            <v>1.97</v>
          </cell>
          <cell r="S26">
            <v>0</v>
          </cell>
        </row>
        <row r="27">
          <cell r="E27">
            <v>4.2300000000000004</v>
          </cell>
          <cell r="G27">
            <v>0</v>
          </cell>
          <cell r="K27">
            <v>0.51</v>
          </cell>
          <cell r="M27">
            <v>0</v>
          </cell>
          <cell r="Q27">
            <v>0.22</v>
          </cell>
          <cell r="S27">
            <v>0</v>
          </cell>
        </row>
        <row r="29">
          <cell r="E29">
            <v>10.3</v>
          </cell>
          <cell r="G29">
            <v>0</v>
          </cell>
          <cell r="K29">
            <v>0</v>
          </cell>
          <cell r="M29">
            <v>0</v>
          </cell>
          <cell r="Q29">
            <v>0.48599999999999999</v>
          </cell>
          <cell r="S29">
            <v>0</v>
          </cell>
        </row>
        <row r="30">
          <cell r="E30">
            <v>22.71</v>
          </cell>
          <cell r="G30">
            <v>0</v>
          </cell>
          <cell r="K30">
            <v>3.9</v>
          </cell>
          <cell r="M30">
            <v>0</v>
          </cell>
          <cell r="Q30">
            <v>89.82</v>
          </cell>
          <cell r="S30">
            <v>0</v>
          </cell>
        </row>
        <row r="31">
          <cell r="E31">
            <v>3.4430000000000001</v>
          </cell>
          <cell r="G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</row>
        <row r="32">
          <cell r="E32">
            <v>2.79</v>
          </cell>
          <cell r="G32">
            <v>0</v>
          </cell>
          <cell r="K32">
            <v>12.22</v>
          </cell>
          <cell r="M32">
            <v>0</v>
          </cell>
          <cell r="Q32">
            <v>0.05</v>
          </cell>
          <cell r="S32">
            <v>0</v>
          </cell>
        </row>
        <row r="34">
          <cell r="E34">
            <v>9.89</v>
          </cell>
          <cell r="G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</row>
        <row r="35">
          <cell r="E35">
            <v>16</v>
          </cell>
          <cell r="G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</row>
        <row r="36">
          <cell r="E36">
            <v>0</v>
          </cell>
          <cell r="G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</row>
        <row r="37">
          <cell r="E37">
            <v>6.17</v>
          </cell>
          <cell r="G37">
            <v>0.02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</row>
        <row r="40">
          <cell r="E40">
            <v>6.39</v>
          </cell>
          <cell r="G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</row>
        <row r="41">
          <cell r="E41">
            <v>0.86</v>
          </cell>
          <cell r="G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</row>
        <row r="42">
          <cell r="E42">
            <v>19.010000000000002</v>
          </cell>
          <cell r="G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</row>
        <row r="43">
          <cell r="E43">
            <v>5.26</v>
          </cell>
          <cell r="G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</row>
        <row r="45">
          <cell r="E45">
            <v>3.79</v>
          </cell>
          <cell r="G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</row>
        <row r="46">
          <cell r="E46">
            <v>27.68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E47">
            <v>0.04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E48">
            <v>2.5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</sheetData>
      <sheetData sheetId="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J7">
            <v>0.24</v>
          </cell>
          <cell r="K7">
            <v>0.81499999999999995</v>
          </cell>
          <cell r="L7">
            <v>0</v>
          </cell>
          <cell r="M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D8">
            <v>0.36</v>
          </cell>
          <cell r="E8">
            <v>0.36</v>
          </cell>
          <cell r="F8">
            <v>0</v>
          </cell>
          <cell r="G8">
            <v>0</v>
          </cell>
          <cell r="J8">
            <v>2.16</v>
          </cell>
          <cell r="K8">
            <v>3.1900000000000004</v>
          </cell>
          <cell r="L8">
            <v>0</v>
          </cell>
          <cell r="M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1.3720000000000001</v>
          </cell>
          <cell r="K9">
            <v>5.2359999999999998</v>
          </cell>
          <cell r="L9">
            <v>0</v>
          </cell>
          <cell r="M9">
            <v>0</v>
          </cell>
          <cell r="P9">
            <v>54.47</v>
          </cell>
          <cell r="Q9">
            <v>54.47</v>
          </cell>
          <cell r="R9">
            <v>0</v>
          </cell>
          <cell r="S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0.09</v>
          </cell>
          <cell r="K10">
            <v>0.28500000000000003</v>
          </cell>
          <cell r="L10">
            <v>0</v>
          </cell>
          <cell r="M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0.49</v>
          </cell>
          <cell r="K12">
            <v>0.7</v>
          </cell>
          <cell r="L12">
            <v>0</v>
          </cell>
          <cell r="M12">
            <v>0</v>
          </cell>
          <cell r="P12">
            <v>0</v>
          </cell>
          <cell r="Q12">
            <v>0.28000000000000003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0.91</v>
          </cell>
          <cell r="K13">
            <v>1.87</v>
          </cell>
          <cell r="L13">
            <v>0</v>
          </cell>
          <cell r="M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0.5</v>
          </cell>
          <cell r="J14">
            <v>0.37</v>
          </cell>
          <cell r="K14">
            <v>2.4500000000000002</v>
          </cell>
          <cell r="L14">
            <v>0</v>
          </cell>
          <cell r="M14">
            <v>0</v>
          </cell>
          <cell r="P14">
            <v>0.12</v>
          </cell>
          <cell r="Q14">
            <v>0.21</v>
          </cell>
          <cell r="R14">
            <v>0</v>
          </cell>
          <cell r="S14">
            <v>0</v>
          </cell>
        </row>
        <row r="16">
          <cell r="D16">
            <v>1.93</v>
          </cell>
          <cell r="E16">
            <v>3.37</v>
          </cell>
          <cell r="F16">
            <v>0</v>
          </cell>
          <cell r="G16">
            <v>0</v>
          </cell>
          <cell r="J16">
            <v>0.12</v>
          </cell>
          <cell r="K16">
            <v>0.16</v>
          </cell>
          <cell r="L16">
            <v>0</v>
          </cell>
          <cell r="M16">
            <v>0</v>
          </cell>
          <cell r="P16">
            <v>1.83</v>
          </cell>
          <cell r="Q16">
            <v>87.21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2.7</v>
          </cell>
          <cell r="G17">
            <v>2.7</v>
          </cell>
          <cell r="J17">
            <v>0.31</v>
          </cell>
          <cell r="K17">
            <v>0.33999999999999997</v>
          </cell>
          <cell r="L17">
            <v>0</v>
          </cell>
          <cell r="M17">
            <v>0</v>
          </cell>
          <cell r="P17">
            <v>3.96</v>
          </cell>
          <cell r="Q17">
            <v>87.36</v>
          </cell>
          <cell r="R17">
            <v>0</v>
          </cell>
          <cell r="S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0.11</v>
          </cell>
          <cell r="K18">
            <v>0.14000000000000001</v>
          </cell>
          <cell r="L18">
            <v>0.08</v>
          </cell>
          <cell r="M18">
            <v>0.12</v>
          </cell>
          <cell r="P18">
            <v>0</v>
          </cell>
          <cell r="Q18">
            <v>0.06</v>
          </cell>
          <cell r="R18">
            <v>0</v>
          </cell>
          <cell r="S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0.57999999999999996</v>
          </cell>
          <cell r="K20">
            <v>0.66999999999999993</v>
          </cell>
          <cell r="L20">
            <v>0</v>
          </cell>
          <cell r="M20">
            <v>0</v>
          </cell>
          <cell r="P20">
            <v>0.19</v>
          </cell>
          <cell r="Q20">
            <v>0.38</v>
          </cell>
          <cell r="R20">
            <v>0</v>
          </cell>
          <cell r="S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2.12</v>
          </cell>
          <cell r="K21">
            <v>2.3200000000000003</v>
          </cell>
          <cell r="L21">
            <v>0</v>
          </cell>
          <cell r="M21">
            <v>0</v>
          </cell>
          <cell r="P21">
            <v>0.44</v>
          </cell>
          <cell r="Q21">
            <v>0.44</v>
          </cell>
          <cell r="R21">
            <v>0</v>
          </cell>
          <cell r="S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0.18</v>
          </cell>
          <cell r="Q22">
            <v>0.36</v>
          </cell>
          <cell r="R22">
            <v>0</v>
          </cell>
          <cell r="S22">
            <v>0</v>
          </cell>
        </row>
        <row r="23">
          <cell r="D23">
            <v>2.9</v>
          </cell>
          <cell r="E23">
            <v>3.77</v>
          </cell>
          <cell r="F23">
            <v>0</v>
          </cell>
          <cell r="G23">
            <v>0</v>
          </cell>
          <cell r="J23">
            <v>0.73</v>
          </cell>
          <cell r="K23">
            <v>1.02</v>
          </cell>
          <cell r="L23">
            <v>0</v>
          </cell>
          <cell r="M23">
            <v>0</v>
          </cell>
          <cell r="P23">
            <v>0.5</v>
          </cell>
          <cell r="Q23">
            <v>0.73</v>
          </cell>
          <cell r="R23">
            <v>0</v>
          </cell>
          <cell r="S23">
            <v>0</v>
          </cell>
        </row>
        <row r="26">
          <cell r="D26">
            <v>3.27</v>
          </cell>
          <cell r="E26">
            <v>12.41</v>
          </cell>
          <cell r="F26">
            <v>0</v>
          </cell>
          <cell r="G26">
            <v>0.02</v>
          </cell>
          <cell r="J26">
            <v>0</v>
          </cell>
          <cell r="K26">
            <v>0.65</v>
          </cell>
          <cell r="L26">
            <v>0</v>
          </cell>
          <cell r="M26">
            <v>0</v>
          </cell>
          <cell r="P26">
            <v>0</v>
          </cell>
          <cell r="Q26">
            <v>1.97</v>
          </cell>
          <cell r="R26">
            <v>0</v>
          </cell>
          <cell r="S26">
            <v>0</v>
          </cell>
        </row>
        <row r="27">
          <cell r="D27">
            <v>13.18</v>
          </cell>
          <cell r="E27">
            <v>17.41</v>
          </cell>
          <cell r="F27">
            <v>0</v>
          </cell>
          <cell r="G27">
            <v>0</v>
          </cell>
          <cell r="J27">
            <v>0.27</v>
          </cell>
          <cell r="K27">
            <v>0.78</v>
          </cell>
          <cell r="L27">
            <v>0</v>
          </cell>
          <cell r="M27">
            <v>0</v>
          </cell>
          <cell r="P27">
            <v>0.1</v>
          </cell>
          <cell r="Q27">
            <v>0.32</v>
          </cell>
          <cell r="R27">
            <v>0</v>
          </cell>
          <cell r="S27">
            <v>0</v>
          </cell>
        </row>
        <row r="29">
          <cell r="D29">
            <v>17.36</v>
          </cell>
          <cell r="E29">
            <v>27.66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P29">
            <v>24.53</v>
          </cell>
          <cell r="Q29">
            <v>25.016000000000002</v>
          </cell>
          <cell r="R29">
            <v>0</v>
          </cell>
          <cell r="S29">
            <v>0</v>
          </cell>
        </row>
        <row r="30">
          <cell r="D30">
            <v>9.8800000000000008</v>
          </cell>
          <cell r="E30">
            <v>32.590000000000003</v>
          </cell>
          <cell r="F30">
            <v>0</v>
          </cell>
          <cell r="G30">
            <v>0</v>
          </cell>
          <cell r="J30">
            <v>0</v>
          </cell>
          <cell r="K30">
            <v>3.9</v>
          </cell>
          <cell r="L30">
            <v>0</v>
          </cell>
          <cell r="M30">
            <v>0</v>
          </cell>
          <cell r="P30">
            <v>0</v>
          </cell>
          <cell r="Q30">
            <v>89.82</v>
          </cell>
          <cell r="R30">
            <v>0</v>
          </cell>
          <cell r="S30">
            <v>0</v>
          </cell>
        </row>
        <row r="31">
          <cell r="D31">
            <v>4.1379999999999999</v>
          </cell>
          <cell r="E31">
            <v>7.5809999999999995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>
            <v>2.73</v>
          </cell>
          <cell r="E32">
            <v>5.52</v>
          </cell>
          <cell r="F32">
            <v>0</v>
          </cell>
          <cell r="G32">
            <v>0</v>
          </cell>
          <cell r="J32">
            <v>2.04</v>
          </cell>
          <cell r="K32">
            <v>14.260000000000002</v>
          </cell>
          <cell r="L32">
            <v>0</v>
          </cell>
          <cell r="M32">
            <v>0</v>
          </cell>
          <cell r="P32">
            <v>0</v>
          </cell>
          <cell r="Q32">
            <v>0.05</v>
          </cell>
          <cell r="R32">
            <v>0</v>
          </cell>
          <cell r="S32">
            <v>0</v>
          </cell>
        </row>
        <row r="34">
          <cell r="D34">
            <v>31.97</v>
          </cell>
          <cell r="E34">
            <v>41.86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P34">
            <v>0.18</v>
          </cell>
          <cell r="Q34">
            <v>0.18</v>
          </cell>
          <cell r="R34">
            <v>0</v>
          </cell>
          <cell r="S34">
            <v>0</v>
          </cell>
        </row>
        <row r="35">
          <cell r="D35">
            <v>18.510000000000002</v>
          </cell>
          <cell r="E35">
            <v>34.510000000000005</v>
          </cell>
          <cell r="F35">
            <v>0</v>
          </cell>
          <cell r="G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D36">
            <v>31.37</v>
          </cell>
          <cell r="E36">
            <v>31.37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D37">
            <v>0.46</v>
          </cell>
          <cell r="E37">
            <v>6.63</v>
          </cell>
          <cell r="F37">
            <v>0</v>
          </cell>
          <cell r="G37">
            <v>0.02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40">
          <cell r="D40">
            <v>8.6999999999999993</v>
          </cell>
          <cell r="E40">
            <v>15.09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D41">
            <v>4.8600000000000003</v>
          </cell>
          <cell r="E41">
            <v>5.7200000000000006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D42">
            <v>12.15</v>
          </cell>
          <cell r="E42">
            <v>31.160000000000004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D43">
            <v>4.4000000000000004</v>
          </cell>
          <cell r="E43">
            <v>9.66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5">
          <cell r="D45">
            <v>6.23</v>
          </cell>
          <cell r="E45">
            <v>10.02</v>
          </cell>
          <cell r="F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D46">
            <v>14.56</v>
          </cell>
          <cell r="E46">
            <v>42.24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D47">
            <v>0.61</v>
          </cell>
          <cell r="E47">
            <v>0.65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D48">
            <v>1.0900000000000001</v>
          </cell>
          <cell r="E48">
            <v>3.59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</sheetData>
      <sheetData sheetId="3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J7">
            <v>31.31</v>
          </cell>
          <cell r="K7">
            <v>32.125</v>
          </cell>
          <cell r="L7">
            <v>0</v>
          </cell>
          <cell r="M7">
            <v>0</v>
          </cell>
          <cell r="P7">
            <v>0</v>
          </cell>
          <cell r="Q7">
            <v>0</v>
          </cell>
          <cell r="R7">
            <v>19.239999999999998</v>
          </cell>
          <cell r="S7">
            <v>19.239999999999998</v>
          </cell>
          <cell r="T7">
            <v>264.90000000000009</v>
          </cell>
        </row>
        <row r="8">
          <cell r="D8">
            <v>0.15</v>
          </cell>
          <cell r="E8">
            <v>0.51</v>
          </cell>
          <cell r="F8">
            <v>0</v>
          </cell>
          <cell r="G8">
            <v>0</v>
          </cell>
          <cell r="J8">
            <v>2.65</v>
          </cell>
          <cell r="K8">
            <v>5.84</v>
          </cell>
          <cell r="L8">
            <v>0</v>
          </cell>
          <cell r="M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222.27000000000004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7.6879999999999997</v>
          </cell>
          <cell r="K9">
            <v>12.923999999999999</v>
          </cell>
          <cell r="L9">
            <v>0</v>
          </cell>
          <cell r="M9">
            <v>0</v>
          </cell>
          <cell r="P9">
            <v>39.86</v>
          </cell>
          <cell r="Q9">
            <v>94.33</v>
          </cell>
          <cell r="R9">
            <v>0</v>
          </cell>
          <cell r="S9">
            <v>0</v>
          </cell>
          <cell r="T9">
            <v>360.91999999999996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0.06</v>
          </cell>
          <cell r="K10">
            <v>0.34500000000000003</v>
          </cell>
          <cell r="L10">
            <v>0</v>
          </cell>
          <cell r="M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234.27999999999997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0.33</v>
          </cell>
          <cell r="K12">
            <v>1.03</v>
          </cell>
          <cell r="L12">
            <v>0</v>
          </cell>
          <cell r="M12">
            <v>0</v>
          </cell>
          <cell r="P12">
            <v>0.09</v>
          </cell>
          <cell r="Q12">
            <v>0.37</v>
          </cell>
          <cell r="R12">
            <v>0</v>
          </cell>
          <cell r="S12">
            <v>0</v>
          </cell>
          <cell r="T12">
            <v>1548.3899999999999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0.81</v>
          </cell>
          <cell r="K13">
            <v>2.68</v>
          </cell>
          <cell r="L13">
            <v>0</v>
          </cell>
          <cell r="M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87.2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0.5</v>
          </cell>
          <cell r="J14">
            <v>1.23</v>
          </cell>
          <cell r="K14">
            <v>3.68</v>
          </cell>
          <cell r="L14">
            <v>0</v>
          </cell>
          <cell r="M14">
            <v>0</v>
          </cell>
          <cell r="P14">
            <v>0.32</v>
          </cell>
          <cell r="Q14">
            <v>0.53</v>
          </cell>
          <cell r="R14">
            <v>0</v>
          </cell>
          <cell r="S14">
            <v>0</v>
          </cell>
          <cell r="T14">
            <v>404.10999999999996</v>
          </cell>
        </row>
        <row r="16">
          <cell r="D16">
            <v>2.5</v>
          </cell>
          <cell r="E16">
            <v>5.87</v>
          </cell>
          <cell r="F16">
            <v>0</v>
          </cell>
          <cell r="G16">
            <v>0</v>
          </cell>
          <cell r="J16">
            <v>0.08</v>
          </cell>
          <cell r="K16">
            <v>0.24</v>
          </cell>
          <cell r="L16">
            <v>0</v>
          </cell>
          <cell r="M16">
            <v>0</v>
          </cell>
          <cell r="P16">
            <v>2.5</v>
          </cell>
          <cell r="Q16">
            <v>89.71</v>
          </cell>
          <cell r="R16">
            <v>0</v>
          </cell>
          <cell r="S16">
            <v>0</v>
          </cell>
          <cell r="T16">
            <v>964.95900000000017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2.7</v>
          </cell>
          <cell r="J17">
            <v>0.14000000000000001</v>
          </cell>
          <cell r="K17">
            <v>0.48</v>
          </cell>
          <cell r="L17">
            <v>0</v>
          </cell>
          <cell r="M17">
            <v>0</v>
          </cell>
          <cell r="P17">
            <v>0</v>
          </cell>
          <cell r="Q17">
            <v>87.36</v>
          </cell>
          <cell r="R17">
            <v>0</v>
          </cell>
          <cell r="S17">
            <v>0</v>
          </cell>
          <cell r="T17">
            <v>501.90100000000001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0.14000000000000001</v>
          </cell>
          <cell r="L18">
            <v>0</v>
          </cell>
          <cell r="M18">
            <v>0.12</v>
          </cell>
          <cell r="P18">
            <v>0</v>
          </cell>
          <cell r="Q18">
            <v>0.06</v>
          </cell>
          <cell r="R18">
            <v>0</v>
          </cell>
          <cell r="S18">
            <v>0</v>
          </cell>
          <cell r="T18">
            <v>480.89799999999997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0.43</v>
          </cell>
          <cell r="K20">
            <v>1.0999999999999999</v>
          </cell>
          <cell r="L20">
            <v>0</v>
          </cell>
          <cell r="M20">
            <v>0</v>
          </cell>
          <cell r="P20">
            <v>0</v>
          </cell>
          <cell r="Q20">
            <v>0.38</v>
          </cell>
          <cell r="R20">
            <v>0</v>
          </cell>
          <cell r="S20">
            <v>0</v>
          </cell>
          <cell r="T20">
            <v>743.10099999999989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0.02</v>
          </cell>
          <cell r="K21">
            <v>2.3400000000000003</v>
          </cell>
          <cell r="L21">
            <v>0</v>
          </cell>
          <cell r="M21">
            <v>0</v>
          </cell>
          <cell r="P21">
            <v>0.44</v>
          </cell>
          <cell r="Q21">
            <v>0.88</v>
          </cell>
          <cell r="R21">
            <v>0</v>
          </cell>
          <cell r="S21">
            <v>0</v>
          </cell>
          <cell r="T21">
            <v>311.77999999999997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0.01</v>
          </cell>
          <cell r="Q22">
            <v>0.37</v>
          </cell>
          <cell r="R22">
            <v>0</v>
          </cell>
          <cell r="S22">
            <v>0</v>
          </cell>
          <cell r="T22">
            <v>776.39999999999975</v>
          </cell>
        </row>
        <row r="23">
          <cell r="D23">
            <v>2.77</v>
          </cell>
          <cell r="E23">
            <v>6.54</v>
          </cell>
          <cell r="F23">
            <v>0</v>
          </cell>
          <cell r="G23">
            <v>0</v>
          </cell>
          <cell r="J23">
            <v>1.4</v>
          </cell>
          <cell r="K23">
            <v>2.42</v>
          </cell>
          <cell r="L23">
            <v>0</v>
          </cell>
          <cell r="M23">
            <v>0</v>
          </cell>
          <cell r="P23">
            <v>1.53</v>
          </cell>
          <cell r="Q23">
            <v>2.2599999999999998</v>
          </cell>
          <cell r="R23">
            <v>0</v>
          </cell>
          <cell r="S23">
            <v>0</v>
          </cell>
          <cell r="T23">
            <v>407.09499999999997</v>
          </cell>
        </row>
        <row r="26">
          <cell r="D26">
            <v>2.68</v>
          </cell>
          <cell r="E26">
            <v>15.09</v>
          </cell>
          <cell r="F26">
            <v>0</v>
          </cell>
          <cell r="G26">
            <v>0.02</v>
          </cell>
          <cell r="J26">
            <v>0</v>
          </cell>
          <cell r="K26">
            <v>0.65</v>
          </cell>
          <cell r="L26">
            <v>0</v>
          </cell>
          <cell r="M26">
            <v>0</v>
          </cell>
          <cell r="P26">
            <v>0.5</v>
          </cell>
          <cell r="Q26">
            <v>2.4699999999999998</v>
          </cell>
          <cell r="R26">
            <v>0</v>
          </cell>
          <cell r="S26">
            <v>0</v>
          </cell>
          <cell r="T26">
            <v>206.20000000000002</v>
          </cell>
        </row>
        <row r="27">
          <cell r="D27">
            <v>10.52</v>
          </cell>
          <cell r="E27">
            <v>27.93</v>
          </cell>
          <cell r="F27">
            <v>0</v>
          </cell>
          <cell r="G27">
            <v>0</v>
          </cell>
          <cell r="J27">
            <v>6.28</v>
          </cell>
          <cell r="K27">
            <v>7.0600000000000005</v>
          </cell>
          <cell r="L27">
            <v>0</v>
          </cell>
          <cell r="M27">
            <v>0</v>
          </cell>
          <cell r="P27">
            <v>0.54</v>
          </cell>
          <cell r="Q27">
            <v>0.8600000000000001</v>
          </cell>
          <cell r="R27">
            <v>0</v>
          </cell>
          <cell r="S27">
            <v>0</v>
          </cell>
          <cell r="T27">
            <v>44.380000000000017</v>
          </cell>
        </row>
        <row r="29">
          <cell r="D29">
            <v>18.36</v>
          </cell>
          <cell r="E29">
            <v>46.019999999999996</v>
          </cell>
          <cell r="F29">
            <v>0</v>
          </cell>
          <cell r="G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P29">
            <v>41.49</v>
          </cell>
          <cell r="Q29">
            <v>66.506</v>
          </cell>
          <cell r="R29">
            <v>0</v>
          </cell>
          <cell r="S29">
            <v>0</v>
          </cell>
          <cell r="T29">
            <v>583.77599999999995</v>
          </cell>
        </row>
        <row r="30">
          <cell r="D30">
            <v>5.71</v>
          </cell>
          <cell r="E30">
            <v>38.300000000000004</v>
          </cell>
          <cell r="F30">
            <v>0</v>
          </cell>
          <cell r="G30">
            <v>0</v>
          </cell>
          <cell r="J30">
            <v>0</v>
          </cell>
          <cell r="K30">
            <v>3.9</v>
          </cell>
          <cell r="L30">
            <v>0</v>
          </cell>
          <cell r="M30">
            <v>0</v>
          </cell>
          <cell r="P30">
            <v>0</v>
          </cell>
          <cell r="Q30">
            <v>89.82</v>
          </cell>
          <cell r="R30">
            <v>0</v>
          </cell>
          <cell r="S30">
            <v>0</v>
          </cell>
          <cell r="T30">
            <v>284.60000000000002</v>
          </cell>
        </row>
        <row r="31">
          <cell r="D31">
            <v>4.1509999999999998</v>
          </cell>
          <cell r="E31">
            <v>11.731999999999999</v>
          </cell>
          <cell r="F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244.44</v>
          </cell>
        </row>
        <row r="32">
          <cell r="D32">
            <v>4.01</v>
          </cell>
          <cell r="E32">
            <v>9.5299999999999994</v>
          </cell>
          <cell r="F32">
            <v>0</v>
          </cell>
          <cell r="G32">
            <v>0</v>
          </cell>
          <cell r="J32">
            <v>2.19</v>
          </cell>
          <cell r="K32">
            <v>16.450000000000003</v>
          </cell>
          <cell r="L32">
            <v>0</v>
          </cell>
          <cell r="M32">
            <v>0</v>
          </cell>
          <cell r="P32">
            <v>0</v>
          </cell>
          <cell r="Q32">
            <v>0.05</v>
          </cell>
          <cell r="R32">
            <v>0</v>
          </cell>
          <cell r="S32">
            <v>0</v>
          </cell>
          <cell r="T32">
            <v>243.69999999999996</v>
          </cell>
        </row>
        <row r="34">
          <cell r="D34">
            <v>4.1900000000000004</v>
          </cell>
          <cell r="E34">
            <v>46.05</v>
          </cell>
          <cell r="F34">
            <v>0</v>
          </cell>
          <cell r="G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P34">
            <v>0</v>
          </cell>
          <cell r="Q34">
            <v>0.18</v>
          </cell>
          <cell r="R34">
            <v>0</v>
          </cell>
          <cell r="S34">
            <v>0</v>
          </cell>
          <cell r="T34">
            <v>38.880000000000003</v>
          </cell>
        </row>
        <row r="35">
          <cell r="D35">
            <v>23.61</v>
          </cell>
          <cell r="E35">
            <v>58.120000000000005</v>
          </cell>
          <cell r="F35">
            <v>0</v>
          </cell>
          <cell r="G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125.47000000000001</v>
          </cell>
        </row>
        <row r="36">
          <cell r="D36">
            <v>1.34</v>
          </cell>
          <cell r="E36">
            <v>32.71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72.39</v>
          </cell>
        </row>
        <row r="37">
          <cell r="D37">
            <v>1.78</v>
          </cell>
          <cell r="E37">
            <v>8.41</v>
          </cell>
          <cell r="F37">
            <v>0</v>
          </cell>
          <cell r="G37">
            <v>0.02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3.1</v>
          </cell>
        </row>
        <row r="40">
          <cell r="D40">
            <v>21.75</v>
          </cell>
          <cell r="E40">
            <v>36.840000000000003</v>
          </cell>
          <cell r="F40">
            <v>0</v>
          </cell>
          <cell r="G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75.02000000000001</v>
          </cell>
        </row>
        <row r="41">
          <cell r="D41">
            <v>0.5</v>
          </cell>
          <cell r="E41">
            <v>6.2200000000000006</v>
          </cell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89.580000000000013</v>
          </cell>
        </row>
        <row r="42">
          <cell r="D42">
            <v>12.63</v>
          </cell>
          <cell r="E42">
            <v>43.790000000000006</v>
          </cell>
          <cell r="F42">
            <v>0</v>
          </cell>
          <cell r="G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38.47</v>
          </cell>
        </row>
        <row r="43">
          <cell r="D43">
            <v>0.44</v>
          </cell>
          <cell r="E43">
            <v>10.1</v>
          </cell>
          <cell r="F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146.49</v>
          </cell>
        </row>
        <row r="45">
          <cell r="D45">
            <v>9.09</v>
          </cell>
          <cell r="E45">
            <v>19.11</v>
          </cell>
          <cell r="F45">
            <v>0</v>
          </cell>
          <cell r="G45">
            <v>0</v>
          </cell>
          <cell r="J45">
            <v>1.48</v>
          </cell>
          <cell r="K45">
            <v>1.48</v>
          </cell>
          <cell r="L45">
            <v>0</v>
          </cell>
          <cell r="M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105.87000000000002</v>
          </cell>
        </row>
        <row r="46">
          <cell r="D46">
            <v>25.38</v>
          </cell>
          <cell r="E46">
            <v>67.62</v>
          </cell>
          <cell r="F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7.5900000000000007</v>
          </cell>
        </row>
        <row r="47">
          <cell r="D47">
            <v>0.04</v>
          </cell>
          <cell r="E47">
            <v>0.69000000000000006</v>
          </cell>
          <cell r="F47">
            <v>0</v>
          </cell>
          <cell r="G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86.18</v>
          </cell>
        </row>
        <row r="48">
          <cell r="D48">
            <v>0.55000000000000004</v>
          </cell>
          <cell r="E48">
            <v>4.1399999999999997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30.53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83.970000000000653</v>
          </cell>
          <cell r="J7">
            <v>0.84</v>
          </cell>
          <cell r="K7">
            <v>32.965000000000003</v>
          </cell>
          <cell r="L7">
            <v>0</v>
          </cell>
          <cell r="M7">
            <v>0</v>
          </cell>
          <cell r="N7">
            <v>207.83599999999996</v>
          </cell>
          <cell r="P7">
            <v>0</v>
          </cell>
          <cell r="Q7">
            <v>0</v>
          </cell>
          <cell r="R7">
            <v>0</v>
          </cell>
          <cell r="S7">
            <v>19.239999999999998</v>
          </cell>
          <cell r="T7">
            <v>264.90000000000009</v>
          </cell>
        </row>
        <row r="8">
          <cell r="D8">
            <v>0.33</v>
          </cell>
          <cell r="E8">
            <v>0.84000000000000008</v>
          </cell>
          <cell r="F8">
            <v>0</v>
          </cell>
          <cell r="G8">
            <v>0</v>
          </cell>
          <cell r="H8">
            <v>498.45499999999981</v>
          </cell>
          <cell r="J8">
            <v>2.38</v>
          </cell>
          <cell r="K8">
            <v>8.2199999999999989</v>
          </cell>
          <cell r="L8">
            <v>0</v>
          </cell>
          <cell r="M8">
            <v>0</v>
          </cell>
          <cell r="N8">
            <v>151.126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222.27000000000004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653.9599999999997</v>
          </cell>
          <cell r="J9">
            <v>1.65</v>
          </cell>
          <cell r="K9">
            <v>14.574</v>
          </cell>
          <cell r="L9">
            <v>0</v>
          </cell>
          <cell r="M9">
            <v>0</v>
          </cell>
          <cell r="N9">
            <v>230.08</v>
          </cell>
          <cell r="P9">
            <v>17.010000000000002</v>
          </cell>
          <cell r="Q9">
            <v>111.34</v>
          </cell>
          <cell r="R9">
            <v>0</v>
          </cell>
          <cell r="S9">
            <v>0</v>
          </cell>
          <cell r="T9">
            <v>377.92999999999995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2.5000000000000001E-2</v>
          </cell>
          <cell r="K10">
            <v>0.37000000000000005</v>
          </cell>
          <cell r="L10">
            <v>0</v>
          </cell>
          <cell r="M10">
            <v>0</v>
          </cell>
          <cell r="N10">
            <v>147.59500000000008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234.27999999999997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218.88999999999885</v>
          </cell>
          <cell r="J12">
            <v>1.21</v>
          </cell>
          <cell r="K12">
            <v>2.2400000000000002</v>
          </cell>
          <cell r="L12">
            <v>0</v>
          </cell>
          <cell r="M12">
            <v>0</v>
          </cell>
          <cell r="N12">
            <v>92.12299999999999</v>
          </cell>
          <cell r="P12">
            <v>0</v>
          </cell>
          <cell r="Q12">
            <v>0.37</v>
          </cell>
          <cell r="R12">
            <v>0</v>
          </cell>
          <cell r="S12">
            <v>0</v>
          </cell>
          <cell r="T12">
            <v>1548.3899999999999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1023.7699999999998</v>
          </cell>
          <cell r="J13">
            <v>0.7</v>
          </cell>
          <cell r="K13">
            <v>3.38</v>
          </cell>
          <cell r="L13">
            <v>0</v>
          </cell>
          <cell r="M13">
            <v>0</v>
          </cell>
          <cell r="N13">
            <v>161.04400000000007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87.2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0.5</v>
          </cell>
          <cell r="H14">
            <v>2084.0799999999995</v>
          </cell>
          <cell r="J14">
            <v>0.61</v>
          </cell>
          <cell r="K14">
            <v>4.29</v>
          </cell>
          <cell r="L14">
            <v>0</v>
          </cell>
          <cell r="M14">
            <v>0</v>
          </cell>
          <cell r="N14">
            <v>213.42400000000001</v>
          </cell>
          <cell r="P14">
            <v>0.12</v>
          </cell>
          <cell r="Q14">
            <v>0.65</v>
          </cell>
          <cell r="R14">
            <v>0</v>
          </cell>
          <cell r="S14">
            <v>0</v>
          </cell>
          <cell r="T14">
            <v>404.22999999999996</v>
          </cell>
        </row>
        <row r="16">
          <cell r="D16">
            <v>6.65</v>
          </cell>
          <cell r="E16">
            <v>12.52</v>
          </cell>
          <cell r="F16">
            <v>0</v>
          </cell>
          <cell r="G16">
            <v>0</v>
          </cell>
          <cell r="H16">
            <v>1319.8519999999994</v>
          </cell>
          <cell r="J16">
            <v>1.23</v>
          </cell>
          <cell r="K16">
            <v>1.47</v>
          </cell>
          <cell r="L16">
            <v>0</v>
          </cell>
          <cell r="M16">
            <v>0</v>
          </cell>
          <cell r="N16">
            <v>115.44000000000005</v>
          </cell>
          <cell r="P16">
            <v>2.77</v>
          </cell>
          <cell r="Q16">
            <v>92.47999999999999</v>
          </cell>
          <cell r="R16">
            <v>0</v>
          </cell>
          <cell r="S16">
            <v>0</v>
          </cell>
          <cell r="T16">
            <v>967.72900000000016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2.7</v>
          </cell>
          <cell r="H17">
            <v>236.65399999999988</v>
          </cell>
          <cell r="J17">
            <v>0.17</v>
          </cell>
          <cell r="K17">
            <v>0.65</v>
          </cell>
          <cell r="L17">
            <v>0</v>
          </cell>
          <cell r="M17">
            <v>0</v>
          </cell>
          <cell r="N17">
            <v>30.346999999999994</v>
          </cell>
          <cell r="P17">
            <v>0</v>
          </cell>
          <cell r="Q17">
            <v>87.36</v>
          </cell>
          <cell r="R17">
            <v>0</v>
          </cell>
          <cell r="S17">
            <v>0</v>
          </cell>
          <cell r="T17">
            <v>501.90100000000001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478.13499999999931</v>
          </cell>
          <cell r="J18">
            <v>0</v>
          </cell>
          <cell r="K18">
            <v>0.14000000000000001</v>
          </cell>
          <cell r="L18">
            <v>0</v>
          </cell>
          <cell r="M18">
            <v>0.12</v>
          </cell>
          <cell r="N18">
            <v>15.159999999999989</v>
          </cell>
          <cell r="P18">
            <v>0</v>
          </cell>
          <cell r="Q18">
            <v>0.06</v>
          </cell>
          <cell r="R18">
            <v>0</v>
          </cell>
          <cell r="S18">
            <v>0</v>
          </cell>
          <cell r="T18">
            <v>480.89799999999997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1024.4549999999992</v>
          </cell>
          <cell r="J20">
            <v>0.28000000000000003</v>
          </cell>
          <cell r="K20">
            <v>1.38</v>
          </cell>
          <cell r="L20">
            <v>0</v>
          </cell>
          <cell r="M20">
            <v>0</v>
          </cell>
          <cell r="N20">
            <v>156.62100000000012</v>
          </cell>
          <cell r="P20">
            <v>0.5</v>
          </cell>
          <cell r="Q20">
            <v>0.88</v>
          </cell>
          <cell r="R20">
            <v>0</v>
          </cell>
          <cell r="S20">
            <v>0</v>
          </cell>
          <cell r="T20">
            <v>743.60099999999989</v>
          </cell>
        </row>
        <row r="21">
          <cell r="D21">
            <v>0</v>
          </cell>
          <cell r="E21">
            <v>0</v>
          </cell>
          <cell r="F21">
            <v>90.67</v>
          </cell>
          <cell r="G21">
            <v>90.67</v>
          </cell>
          <cell r="H21">
            <v>52.019999999999882</v>
          </cell>
          <cell r="J21">
            <v>0</v>
          </cell>
          <cell r="K21">
            <v>2.3400000000000003</v>
          </cell>
          <cell r="L21">
            <v>0</v>
          </cell>
          <cell r="M21">
            <v>0</v>
          </cell>
          <cell r="N21">
            <v>55.123000000000019</v>
          </cell>
          <cell r="P21">
            <v>0</v>
          </cell>
          <cell r="Q21">
            <v>0.88</v>
          </cell>
          <cell r="R21">
            <v>2.48</v>
          </cell>
          <cell r="S21">
            <v>2.48</v>
          </cell>
          <cell r="T21">
            <v>309.29999999999995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27.069999999999879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15.940000000000005</v>
          </cell>
          <cell r="P22">
            <v>0.05</v>
          </cell>
          <cell r="Q22">
            <v>0.42</v>
          </cell>
          <cell r="R22">
            <v>0</v>
          </cell>
          <cell r="S22">
            <v>0</v>
          </cell>
          <cell r="T22">
            <v>776.4499999999997</v>
          </cell>
        </row>
        <row r="23">
          <cell r="D23">
            <v>1.54</v>
          </cell>
          <cell r="E23">
            <v>8.08</v>
          </cell>
          <cell r="F23">
            <v>0</v>
          </cell>
          <cell r="G23">
            <v>0</v>
          </cell>
          <cell r="H23">
            <v>1141.2819999999997</v>
          </cell>
          <cell r="J23">
            <v>1.01</v>
          </cell>
          <cell r="K23">
            <v>3.4299999999999997</v>
          </cell>
          <cell r="L23">
            <v>0</v>
          </cell>
          <cell r="M23">
            <v>0</v>
          </cell>
          <cell r="N23">
            <v>53.633999999999986</v>
          </cell>
          <cell r="P23">
            <v>3.69</v>
          </cell>
          <cell r="Q23">
            <v>5.9499999999999993</v>
          </cell>
          <cell r="R23">
            <v>0</v>
          </cell>
          <cell r="S23">
            <v>0</v>
          </cell>
          <cell r="T23">
            <v>410.78499999999997</v>
          </cell>
        </row>
        <row r="26">
          <cell r="D26">
            <v>6.97</v>
          </cell>
          <cell r="E26">
            <v>22.06</v>
          </cell>
          <cell r="F26">
            <v>0</v>
          </cell>
          <cell r="G26">
            <v>0.02</v>
          </cell>
          <cell r="H26">
            <v>1260.0419999999997</v>
          </cell>
          <cell r="J26">
            <v>0</v>
          </cell>
          <cell r="K26">
            <v>0.65</v>
          </cell>
          <cell r="L26">
            <v>0</v>
          </cell>
          <cell r="M26">
            <v>0</v>
          </cell>
          <cell r="N26">
            <v>0.76</v>
          </cell>
          <cell r="P26">
            <v>0.03</v>
          </cell>
          <cell r="Q26">
            <v>2.4999999999999996</v>
          </cell>
          <cell r="R26">
            <v>0</v>
          </cell>
          <cell r="S26">
            <v>0</v>
          </cell>
          <cell r="T26">
            <v>206.23000000000002</v>
          </cell>
        </row>
        <row r="27">
          <cell r="D27">
            <v>9.18</v>
          </cell>
          <cell r="E27">
            <v>37.11</v>
          </cell>
          <cell r="F27">
            <v>0</v>
          </cell>
          <cell r="G27">
            <v>0</v>
          </cell>
          <cell r="H27">
            <v>10451.266999999993</v>
          </cell>
          <cell r="J27">
            <v>3.7</v>
          </cell>
          <cell r="K27">
            <v>10.760000000000002</v>
          </cell>
          <cell r="L27">
            <v>0</v>
          </cell>
          <cell r="M27">
            <v>0</v>
          </cell>
          <cell r="N27">
            <v>419.19499999999994</v>
          </cell>
          <cell r="P27">
            <v>0.76</v>
          </cell>
          <cell r="Q27">
            <v>1.62</v>
          </cell>
          <cell r="R27">
            <v>0</v>
          </cell>
          <cell r="S27">
            <v>0</v>
          </cell>
          <cell r="T27">
            <v>45.140000000000015</v>
          </cell>
        </row>
        <row r="29">
          <cell r="D29">
            <v>12.35</v>
          </cell>
          <cell r="E29">
            <v>58.37</v>
          </cell>
          <cell r="F29">
            <v>0</v>
          </cell>
          <cell r="G29">
            <v>0</v>
          </cell>
          <cell r="H29">
            <v>4609.4090000000015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184.70000000000002</v>
          </cell>
          <cell r="P29">
            <v>51.19</v>
          </cell>
          <cell r="Q29">
            <v>117.696</v>
          </cell>
          <cell r="R29">
            <v>0</v>
          </cell>
          <cell r="S29">
            <v>0</v>
          </cell>
          <cell r="T29">
            <v>634.96599999999989</v>
          </cell>
        </row>
        <row r="30">
          <cell r="D30">
            <v>18.605</v>
          </cell>
          <cell r="E30">
            <v>56.905000000000001</v>
          </cell>
          <cell r="F30">
            <v>0</v>
          </cell>
          <cell r="G30">
            <v>0</v>
          </cell>
          <cell r="H30">
            <v>6507.8970000000018</v>
          </cell>
          <cell r="J30">
            <v>0</v>
          </cell>
          <cell r="K30">
            <v>3.9</v>
          </cell>
          <cell r="L30">
            <v>0</v>
          </cell>
          <cell r="M30">
            <v>0</v>
          </cell>
          <cell r="N30">
            <v>134.70000000000002</v>
          </cell>
          <cell r="P30">
            <v>26.52</v>
          </cell>
          <cell r="Q30">
            <v>116.33999999999999</v>
          </cell>
          <cell r="R30">
            <v>0</v>
          </cell>
          <cell r="S30">
            <v>0</v>
          </cell>
          <cell r="T30">
            <v>311.12</v>
          </cell>
        </row>
        <row r="31">
          <cell r="D31">
            <v>4.4800000000000004</v>
          </cell>
          <cell r="E31">
            <v>16.212</v>
          </cell>
          <cell r="F31">
            <v>0</v>
          </cell>
          <cell r="G31">
            <v>0</v>
          </cell>
          <cell r="H31">
            <v>3144.5669999999996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50.180000000000007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244.44</v>
          </cell>
        </row>
        <row r="32">
          <cell r="D32">
            <v>5.29</v>
          </cell>
          <cell r="E32">
            <v>14.82</v>
          </cell>
          <cell r="F32">
            <v>0</v>
          </cell>
          <cell r="G32">
            <v>0</v>
          </cell>
          <cell r="H32">
            <v>4416.0999999999995</v>
          </cell>
          <cell r="J32">
            <v>2</v>
          </cell>
          <cell r="K32">
            <v>18.450000000000003</v>
          </cell>
          <cell r="L32">
            <v>0</v>
          </cell>
          <cell r="M32">
            <v>0</v>
          </cell>
          <cell r="N32">
            <v>244.82999999999996</v>
          </cell>
          <cell r="P32">
            <v>0</v>
          </cell>
          <cell r="Q32">
            <v>0.05</v>
          </cell>
          <cell r="R32">
            <v>0</v>
          </cell>
          <cell r="S32">
            <v>0</v>
          </cell>
          <cell r="T32">
            <v>243.69999999999996</v>
          </cell>
        </row>
        <row r="34">
          <cell r="D34">
            <v>19.079999999999998</v>
          </cell>
          <cell r="E34">
            <v>65.13</v>
          </cell>
          <cell r="F34">
            <v>26.64</v>
          </cell>
          <cell r="G34">
            <v>26.64</v>
          </cell>
          <cell r="H34">
            <v>6166.4900000000016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</v>
          </cell>
          <cell r="P34">
            <v>0</v>
          </cell>
          <cell r="Q34">
            <v>0.18</v>
          </cell>
          <cell r="R34">
            <v>17.010000000000002</v>
          </cell>
          <cell r="S34">
            <v>17.010000000000002</v>
          </cell>
          <cell r="T34">
            <v>21.87</v>
          </cell>
        </row>
        <row r="35">
          <cell r="D35">
            <v>28.84</v>
          </cell>
          <cell r="E35">
            <v>86.960000000000008</v>
          </cell>
          <cell r="F35">
            <v>0</v>
          </cell>
          <cell r="G35">
            <v>0</v>
          </cell>
          <cell r="H35">
            <v>4996.7250000000013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125.47000000000001</v>
          </cell>
        </row>
        <row r="36">
          <cell r="D36">
            <v>35.19</v>
          </cell>
          <cell r="E36">
            <v>67.900000000000006</v>
          </cell>
          <cell r="F36">
            <v>0</v>
          </cell>
          <cell r="G36">
            <v>0</v>
          </cell>
          <cell r="H36">
            <v>19536.920000000002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72.39</v>
          </cell>
        </row>
        <row r="37">
          <cell r="D37">
            <v>7.65</v>
          </cell>
          <cell r="E37">
            <v>16.060000000000002</v>
          </cell>
          <cell r="F37">
            <v>0</v>
          </cell>
          <cell r="G37">
            <v>0.02</v>
          </cell>
          <cell r="H37">
            <v>7040.9999999999991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3.1</v>
          </cell>
        </row>
        <row r="40">
          <cell r="D40">
            <v>6.46</v>
          </cell>
          <cell r="E40">
            <v>43.300000000000004</v>
          </cell>
          <cell r="F40">
            <v>0</v>
          </cell>
          <cell r="G40">
            <v>0</v>
          </cell>
          <cell r="H40">
            <v>13952.548000000003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226.8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75.02000000000001</v>
          </cell>
        </row>
        <row r="41">
          <cell r="D41">
            <v>3.27</v>
          </cell>
          <cell r="E41">
            <v>9.49</v>
          </cell>
          <cell r="F41">
            <v>0</v>
          </cell>
          <cell r="G41">
            <v>0</v>
          </cell>
          <cell r="H41">
            <v>10701.725999999995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89.580000000000013</v>
          </cell>
        </row>
        <row r="42">
          <cell r="D42">
            <v>12.49</v>
          </cell>
          <cell r="E42">
            <v>56.280000000000008</v>
          </cell>
          <cell r="F42">
            <v>0</v>
          </cell>
          <cell r="G42">
            <v>0</v>
          </cell>
          <cell r="H42">
            <v>24136.514000000006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38.47</v>
          </cell>
        </row>
        <row r="43">
          <cell r="D43">
            <v>91.06</v>
          </cell>
          <cell r="E43">
            <v>101.16</v>
          </cell>
          <cell r="F43">
            <v>0</v>
          </cell>
          <cell r="G43">
            <v>0</v>
          </cell>
          <cell r="H43">
            <v>2581.1630000000005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146.49</v>
          </cell>
        </row>
        <row r="45">
          <cell r="D45">
            <v>7.8</v>
          </cell>
          <cell r="E45">
            <v>26.91</v>
          </cell>
          <cell r="F45">
            <v>0</v>
          </cell>
          <cell r="G45">
            <v>0</v>
          </cell>
          <cell r="H45">
            <v>14152.575000000001</v>
          </cell>
          <cell r="J45">
            <v>0</v>
          </cell>
          <cell r="K45">
            <v>1.48</v>
          </cell>
          <cell r="L45">
            <v>0</v>
          </cell>
          <cell r="M45">
            <v>0</v>
          </cell>
          <cell r="N45">
            <v>8.15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105.87000000000002</v>
          </cell>
        </row>
        <row r="46">
          <cell r="D46">
            <v>17.86</v>
          </cell>
          <cell r="E46">
            <v>85.48</v>
          </cell>
          <cell r="F46">
            <v>0</v>
          </cell>
          <cell r="G46">
            <v>0</v>
          </cell>
          <cell r="H46">
            <v>7498.5349999999989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7.5900000000000007</v>
          </cell>
        </row>
        <row r="47">
          <cell r="D47">
            <v>0.65</v>
          </cell>
          <cell r="E47">
            <v>1.34</v>
          </cell>
          <cell r="F47">
            <v>0</v>
          </cell>
          <cell r="G47">
            <v>0</v>
          </cell>
          <cell r="H47">
            <v>12305.380000000006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1.2999999999999998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86.18</v>
          </cell>
        </row>
        <row r="48">
          <cell r="D48">
            <v>0.9</v>
          </cell>
          <cell r="E48">
            <v>5.04</v>
          </cell>
          <cell r="F48">
            <v>0</v>
          </cell>
          <cell r="G48">
            <v>0</v>
          </cell>
          <cell r="H48">
            <v>11112.252000000008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30.53</v>
          </cell>
        </row>
      </sheetData>
      <sheetData sheetId="5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83.970000000000653</v>
          </cell>
          <cell r="J7">
            <v>0.99</v>
          </cell>
          <cell r="K7">
            <v>33.955000000000005</v>
          </cell>
          <cell r="L7">
            <v>0</v>
          </cell>
          <cell r="M7">
            <v>0</v>
          </cell>
          <cell r="N7">
            <v>208.82599999999996</v>
          </cell>
          <cell r="P7">
            <v>0</v>
          </cell>
          <cell r="Q7">
            <v>0</v>
          </cell>
          <cell r="R7">
            <v>0</v>
          </cell>
          <cell r="S7">
            <v>19.239999999999998</v>
          </cell>
          <cell r="T7">
            <v>264.90000000000009</v>
          </cell>
        </row>
        <row r="8">
          <cell r="D8">
            <v>0.36</v>
          </cell>
          <cell r="E8">
            <v>1.2000000000000002</v>
          </cell>
          <cell r="F8">
            <v>0</v>
          </cell>
          <cell r="G8">
            <v>0</v>
          </cell>
          <cell r="H8">
            <v>498.81499999999983</v>
          </cell>
          <cell r="J8">
            <v>1.42</v>
          </cell>
          <cell r="K8">
            <v>9.6399999999999988</v>
          </cell>
          <cell r="L8">
            <v>0</v>
          </cell>
          <cell r="M8">
            <v>0</v>
          </cell>
          <cell r="N8">
            <v>152.54599999999999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222.27000000000004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653.9599999999997</v>
          </cell>
          <cell r="J9">
            <v>1.405</v>
          </cell>
          <cell r="K9">
            <v>15.978999999999999</v>
          </cell>
          <cell r="L9">
            <v>0</v>
          </cell>
          <cell r="M9">
            <v>0</v>
          </cell>
          <cell r="N9">
            <v>231.48500000000001</v>
          </cell>
          <cell r="P9">
            <v>0</v>
          </cell>
          <cell r="Q9">
            <v>111.34</v>
          </cell>
          <cell r="R9">
            <v>0</v>
          </cell>
          <cell r="S9">
            <v>0</v>
          </cell>
          <cell r="T9">
            <v>377.92999999999995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0.152</v>
          </cell>
          <cell r="K10">
            <v>0.52200000000000002</v>
          </cell>
          <cell r="L10">
            <v>0</v>
          </cell>
          <cell r="M10">
            <v>0</v>
          </cell>
          <cell r="N10">
            <v>147.74700000000007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234.27999999999997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218.88999999999885</v>
          </cell>
          <cell r="J12">
            <v>0.36</v>
          </cell>
          <cell r="K12">
            <v>2.6</v>
          </cell>
          <cell r="L12">
            <v>0</v>
          </cell>
          <cell r="M12">
            <v>0</v>
          </cell>
          <cell r="N12">
            <v>92.48299999999999</v>
          </cell>
          <cell r="P12">
            <v>0</v>
          </cell>
          <cell r="Q12">
            <v>0.37</v>
          </cell>
          <cell r="R12">
            <v>0</v>
          </cell>
          <cell r="S12">
            <v>0</v>
          </cell>
          <cell r="T12">
            <v>1548.3899999999999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1023.7699999999998</v>
          </cell>
          <cell r="J13">
            <v>0.93</v>
          </cell>
          <cell r="K13">
            <v>4.3099999999999996</v>
          </cell>
          <cell r="L13">
            <v>0</v>
          </cell>
          <cell r="M13">
            <v>0</v>
          </cell>
          <cell r="N13">
            <v>161.97400000000007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87.2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0.5</v>
          </cell>
          <cell r="H14">
            <v>2084.0799999999995</v>
          </cell>
          <cell r="J14">
            <v>1.68</v>
          </cell>
          <cell r="K14">
            <v>5.97</v>
          </cell>
          <cell r="L14">
            <v>0</v>
          </cell>
          <cell r="M14">
            <v>0</v>
          </cell>
          <cell r="N14">
            <v>215.10400000000001</v>
          </cell>
          <cell r="P14">
            <v>8.3800000000000008</v>
          </cell>
          <cell r="Q14">
            <v>9.0300000000000011</v>
          </cell>
          <cell r="R14">
            <v>0</v>
          </cell>
          <cell r="S14">
            <v>0</v>
          </cell>
          <cell r="T14">
            <v>412.60999999999996</v>
          </cell>
        </row>
        <row r="16">
          <cell r="D16">
            <v>1.58</v>
          </cell>
          <cell r="E16">
            <v>14.1</v>
          </cell>
          <cell r="F16">
            <v>0</v>
          </cell>
          <cell r="G16">
            <v>0</v>
          </cell>
          <cell r="H16">
            <v>1321.4319999999993</v>
          </cell>
          <cell r="J16">
            <v>0.38</v>
          </cell>
          <cell r="K16">
            <v>1.85</v>
          </cell>
          <cell r="L16">
            <v>0</v>
          </cell>
          <cell r="M16">
            <v>0</v>
          </cell>
          <cell r="N16">
            <v>115.82000000000005</v>
          </cell>
          <cell r="P16">
            <v>1.79</v>
          </cell>
          <cell r="Q16">
            <v>94.27</v>
          </cell>
          <cell r="R16">
            <v>0</v>
          </cell>
          <cell r="S16">
            <v>0</v>
          </cell>
          <cell r="T16">
            <v>969.51900000000012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2.7</v>
          </cell>
          <cell r="H17">
            <v>236.65399999999988</v>
          </cell>
          <cell r="J17">
            <v>0.18</v>
          </cell>
          <cell r="K17">
            <v>0.83000000000000007</v>
          </cell>
          <cell r="L17">
            <v>0</v>
          </cell>
          <cell r="M17">
            <v>0</v>
          </cell>
          <cell r="N17">
            <v>30.526999999999994</v>
          </cell>
          <cell r="P17">
            <v>0</v>
          </cell>
          <cell r="Q17">
            <v>87.36</v>
          </cell>
          <cell r="R17">
            <v>0</v>
          </cell>
          <cell r="S17">
            <v>0</v>
          </cell>
          <cell r="T17">
            <v>501.90100000000001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478.13499999999931</v>
          </cell>
          <cell r="J18">
            <v>1.58</v>
          </cell>
          <cell r="K18">
            <v>1.7200000000000002</v>
          </cell>
          <cell r="L18">
            <v>0</v>
          </cell>
          <cell r="M18">
            <v>0.12</v>
          </cell>
          <cell r="N18">
            <v>16.739999999999988</v>
          </cell>
          <cell r="P18">
            <v>0.28000000000000003</v>
          </cell>
          <cell r="Q18">
            <v>0.34</v>
          </cell>
          <cell r="R18">
            <v>0</v>
          </cell>
          <cell r="S18">
            <v>0</v>
          </cell>
          <cell r="T18">
            <v>481.17799999999994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1024.4549999999992</v>
          </cell>
          <cell r="J20">
            <v>0.28000000000000003</v>
          </cell>
          <cell r="K20">
            <v>1.66</v>
          </cell>
          <cell r="L20">
            <v>0</v>
          </cell>
          <cell r="M20">
            <v>0</v>
          </cell>
          <cell r="N20">
            <v>156.90100000000012</v>
          </cell>
          <cell r="P20">
            <v>0.5</v>
          </cell>
          <cell r="Q20">
            <v>1.38</v>
          </cell>
          <cell r="R20">
            <v>0</v>
          </cell>
          <cell r="S20">
            <v>0</v>
          </cell>
          <cell r="T20">
            <v>744.10099999999989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90.67</v>
          </cell>
          <cell r="H21">
            <v>52.019999999999882</v>
          </cell>
          <cell r="J21">
            <v>0.97</v>
          </cell>
          <cell r="K21">
            <v>3.3100000000000005</v>
          </cell>
          <cell r="L21">
            <v>0</v>
          </cell>
          <cell r="M21">
            <v>0</v>
          </cell>
          <cell r="N21">
            <v>56.093000000000018</v>
          </cell>
          <cell r="P21">
            <v>4.83</v>
          </cell>
          <cell r="Q21">
            <v>5.71</v>
          </cell>
          <cell r="R21">
            <v>0</v>
          </cell>
          <cell r="S21">
            <v>2.48</v>
          </cell>
          <cell r="T21">
            <v>314.12999999999994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27.069999999999879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15.940000000000005</v>
          </cell>
          <cell r="P22">
            <v>0.15</v>
          </cell>
          <cell r="Q22">
            <v>0.56999999999999995</v>
          </cell>
          <cell r="R22">
            <v>0</v>
          </cell>
          <cell r="S22">
            <v>0</v>
          </cell>
          <cell r="T22">
            <v>776.59999999999968</v>
          </cell>
        </row>
        <row r="23">
          <cell r="D23">
            <v>0.96</v>
          </cell>
          <cell r="E23">
            <v>9.0399999999999991</v>
          </cell>
          <cell r="F23">
            <v>0</v>
          </cell>
          <cell r="G23">
            <v>0</v>
          </cell>
          <cell r="H23">
            <v>1142.2419999999997</v>
          </cell>
          <cell r="J23">
            <v>0.94</v>
          </cell>
          <cell r="K23">
            <v>4.3699999999999992</v>
          </cell>
          <cell r="L23">
            <v>0</v>
          </cell>
          <cell r="M23">
            <v>0</v>
          </cell>
          <cell r="N23">
            <v>54.573999999999984</v>
          </cell>
          <cell r="P23">
            <v>1.93</v>
          </cell>
          <cell r="Q23">
            <v>7.879999999999999</v>
          </cell>
          <cell r="R23">
            <v>0</v>
          </cell>
          <cell r="S23">
            <v>0</v>
          </cell>
          <cell r="T23">
            <v>412.71499999999997</v>
          </cell>
        </row>
        <row r="26">
          <cell r="D26">
            <v>17.239999999999998</v>
          </cell>
          <cell r="E26">
            <v>39.299999999999997</v>
          </cell>
          <cell r="F26">
            <v>0</v>
          </cell>
          <cell r="G26">
            <v>0.02</v>
          </cell>
          <cell r="H26">
            <v>1277.2819999999997</v>
          </cell>
          <cell r="J26">
            <v>0</v>
          </cell>
          <cell r="K26">
            <v>0.65</v>
          </cell>
          <cell r="L26">
            <v>0</v>
          </cell>
          <cell r="M26">
            <v>0</v>
          </cell>
          <cell r="N26">
            <v>0.76</v>
          </cell>
          <cell r="P26">
            <v>0.21</v>
          </cell>
          <cell r="Q26">
            <v>2.7099999999999995</v>
          </cell>
          <cell r="R26">
            <v>0</v>
          </cell>
          <cell r="S26">
            <v>0</v>
          </cell>
          <cell r="T26">
            <v>206.44000000000003</v>
          </cell>
        </row>
        <row r="27">
          <cell r="D27">
            <v>10.039999999999999</v>
          </cell>
          <cell r="E27">
            <v>47.15</v>
          </cell>
          <cell r="F27">
            <v>0</v>
          </cell>
          <cell r="G27">
            <v>0</v>
          </cell>
          <cell r="H27">
            <v>10461.306999999993</v>
          </cell>
          <cell r="J27">
            <v>3.49</v>
          </cell>
          <cell r="K27">
            <v>14.250000000000002</v>
          </cell>
          <cell r="L27">
            <v>0</v>
          </cell>
          <cell r="M27">
            <v>0</v>
          </cell>
          <cell r="N27">
            <v>422.68499999999995</v>
          </cell>
          <cell r="P27">
            <v>0.05</v>
          </cell>
          <cell r="Q27">
            <v>1.6700000000000002</v>
          </cell>
          <cell r="R27">
            <v>0</v>
          </cell>
          <cell r="S27">
            <v>0</v>
          </cell>
          <cell r="T27">
            <v>45.190000000000012</v>
          </cell>
        </row>
        <row r="29">
          <cell r="D29">
            <v>19.440000000000001</v>
          </cell>
          <cell r="E29">
            <v>77.81</v>
          </cell>
          <cell r="F29">
            <v>0</v>
          </cell>
          <cell r="G29">
            <v>0</v>
          </cell>
          <cell r="H29">
            <v>4628.8490000000011</v>
          </cell>
          <cell r="J29">
            <v>0.67</v>
          </cell>
          <cell r="K29">
            <v>0.67</v>
          </cell>
          <cell r="L29">
            <v>0</v>
          </cell>
          <cell r="M29">
            <v>0</v>
          </cell>
          <cell r="N29">
            <v>185.37</v>
          </cell>
          <cell r="P29">
            <v>0.34</v>
          </cell>
          <cell r="Q29">
            <v>118.036</v>
          </cell>
          <cell r="R29">
            <v>0</v>
          </cell>
          <cell r="S29">
            <v>0</v>
          </cell>
          <cell r="T29">
            <v>635.30599999999993</v>
          </cell>
        </row>
        <row r="30">
          <cell r="D30">
            <v>16.66</v>
          </cell>
          <cell r="E30">
            <v>73.564999999999998</v>
          </cell>
          <cell r="F30">
            <v>0</v>
          </cell>
          <cell r="G30">
            <v>0</v>
          </cell>
          <cell r="H30">
            <v>6524.5570000000016</v>
          </cell>
          <cell r="J30">
            <v>0</v>
          </cell>
          <cell r="K30">
            <v>3.9</v>
          </cell>
          <cell r="L30">
            <v>0</v>
          </cell>
          <cell r="M30">
            <v>0</v>
          </cell>
          <cell r="N30">
            <v>134.70000000000002</v>
          </cell>
          <cell r="P30">
            <v>0</v>
          </cell>
          <cell r="Q30">
            <v>116.33999999999999</v>
          </cell>
          <cell r="R30">
            <v>0</v>
          </cell>
          <cell r="S30">
            <v>0</v>
          </cell>
          <cell r="T30">
            <v>311.12</v>
          </cell>
        </row>
        <row r="31">
          <cell r="D31">
            <v>2.7080000000000002</v>
          </cell>
          <cell r="E31">
            <v>18.920000000000002</v>
          </cell>
          <cell r="F31">
            <v>0</v>
          </cell>
          <cell r="G31">
            <v>0</v>
          </cell>
          <cell r="H31">
            <v>3147.2749999999996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50.180000000000007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244.44</v>
          </cell>
        </row>
        <row r="32">
          <cell r="D32">
            <v>5.91</v>
          </cell>
          <cell r="E32">
            <v>20.73</v>
          </cell>
          <cell r="F32">
            <v>0</v>
          </cell>
          <cell r="G32">
            <v>0</v>
          </cell>
          <cell r="H32">
            <v>4422.0099999999993</v>
          </cell>
          <cell r="J32">
            <v>3.88</v>
          </cell>
          <cell r="K32">
            <v>22.330000000000002</v>
          </cell>
          <cell r="L32">
            <v>0</v>
          </cell>
          <cell r="M32">
            <v>0</v>
          </cell>
          <cell r="N32">
            <v>248.70999999999995</v>
          </cell>
          <cell r="P32">
            <v>0</v>
          </cell>
          <cell r="Q32">
            <v>0.05</v>
          </cell>
          <cell r="R32">
            <v>0</v>
          </cell>
          <cell r="S32">
            <v>0</v>
          </cell>
          <cell r="T32">
            <v>243.69999999999996</v>
          </cell>
        </row>
        <row r="34">
          <cell r="D34">
            <v>3.1</v>
          </cell>
          <cell r="E34">
            <v>68.22999999999999</v>
          </cell>
          <cell r="F34">
            <v>0</v>
          </cell>
          <cell r="G34">
            <v>26.64</v>
          </cell>
          <cell r="H34">
            <v>6169.590000000002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</v>
          </cell>
          <cell r="P34">
            <v>0</v>
          </cell>
          <cell r="Q34">
            <v>0.18</v>
          </cell>
          <cell r="R34">
            <v>0</v>
          </cell>
          <cell r="S34">
            <v>17.010000000000002</v>
          </cell>
          <cell r="T34">
            <v>21.87</v>
          </cell>
        </row>
        <row r="35">
          <cell r="D35">
            <v>13.42</v>
          </cell>
          <cell r="E35">
            <v>100.38000000000001</v>
          </cell>
          <cell r="F35">
            <v>0</v>
          </cell>
          <cell r="G35">
            <v>0</v>
          </cell>
          <cell r="H35">
            <v>5010.1450000000013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125.47000000000001</v>
          </cell>
        </row>
        <row r="36">
          <cell r="D36">
            <v>8.5399999999999991</v>
          </cell>
          <cell r="E36">
            <v>76.44</v>
          </cell>
          <cell r="F36">
            <v>0</v>
          </cell>
          <cell r="G36">
            <v>0</v>
          </cell>
          <cell r="H36">
            <v>19545.460000000003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72.39</v>
          </cell>
        </row>
        <row r="37">
          <cell r="D37">
            <v>6.04</v>
          </cell>
          <cell r="E37">
            <v>22.1</v>
          </cell>
          <cell r="F37">
            <v>0</v>
          </cell>
          <cell r="G37">
            <v>0.02</v>
          </cell>
          <cell r="H37">
            <v>7047.0399999999991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3.1</v>
          </cell>
        </row>
        <row r="40">
          <cell r="D40">
            <v>14.61</v>
          </cell>
          <cell r="E40">
            <v>57.910000000000004</v>
          </cell>
          <cell r="F40">
            <v>0</v>
          </cell>
          <cell r="G40">
            <v>0</v>
          </cell>
          <cell r="H40">
            <v>13967.158000000003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226.8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75.02000000000001</v>
          </cell>
        </row>
        <row r="41">
          <cell r="D41">
            <v>2.96</v>
          </cell>
          <cell r="E41">
            <v>12.45</v>
          </cell>
          <cell r="F41">
            <v>0</v>
          </cell>
          <cell r="G41">
            <v>0</v>
          </cell>
          <cell r="H41">
            <v>10704.685999999994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89.580000000000013</v>
          </cell>
        </row>
        <row r="42">
          <cell r="D42">
            <v>18.8</v>
          </cell>
          <cell r="E42">
            <v>75.080000000000013</v>
          </cell>
          <cell r="F42">
            <v>0</v>
          </cell>
          <cell r="G42">
            <v>0</v>
          </cell>
          <cell r="H42">
            <v>24155.314000000006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38.47</v>
          </cell>
        </row>
        <row r="43">
          <cell r="D43">
            <v>2.75</v>
          </cell>
          <cell r="E43">
            <v>103.91</v>
          </cell>
          <cell r="F43">
            <v>0</v>
          </cell>
          <cell r="G43">
            <v>0</v>
          </cell>
          <cell r="H43">
            <v>2583.9130000000005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146.49</v>
          </cell>
        </row>
        <row r="45">
          <cell r="D45">
            <v>4.7</v>
          </cell>
          <cell r="E45">
            <v>31.61</v>
          </cell>
          <cell r="F45">
            <v>0</v>
          </cell>
          <cell r="G45">
            <v>0</v>
          </cell>
          <cell r="H45">
            <v>14157.275000000001</v>
          </cell>
          <cell r="J45">
            <v>0</v>
          </cell>
          <cell r="K45">
            <v>1.48</v>
          </cell>
          <cell r="L45">
            <v>0</v>
          </cell>
          <cell r="M45">
            <v>0</v>
          </cell>
          <cell r="N45">
            <v>8.15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105.87000000000002</v>
          </cell>
        </row>
        <row r="46">
          <cell r="D46">
            <v>13.67</v>
          </cell>
          <cell r="E46">
            <v>99.15</v>
          </cell>
          <cell r="F46">
            <v>0</v>
          </cell>
          <cell r="G46">
            <v>0</v>
          </cell>
          <cell r="H46">
            <v>7512.204999999999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7.5900000000000007</v>
          </cell>
        </row>
        <row r="47">
          <cell r="D47">
            <v>0.91</v>
          </cell>
          <cell r="E47">
            <v>2.25</v>
          </cell>
          <cell r="F47">
            <v>0</v>
          </cell>
          <cell r="G47">
            <v>0</v>
          </cell>
          <cell r="H47">
            <v>12306.290000000006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1.2999999999999998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86.18</v>
          </cell>
        </row>
        <row r="48">
          <cell r="D48">
            <v>0.5</v>
          </cell>
          <cell r="E48">
            <v>5.54</v>
          </cell>
          <cell r="F48">
            <v>0</v>
          </cell>
          <cell r="G48">
            <v>0</v>
          </cell>
          <cell r="H48">
            <v>11112.752000000008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30.53</v>
          </cell>
        </row>
      </sheetData>
      <sheetData sheetId="6">
        <row r="7">
          <cell r="D7">
            <v>0</v>
          </cell>
          <cell r="F7">
            <v>0</v>
          </cell>
          <cell r="J7">
            <v>0.34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0.15</v>
          </cell>
          <cell r="F8">
            <v>0</v>
          </cell>
          <cell r="J8">
            <v>4.24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1.5109999999999999</v>
          </cell>
          <cell r="L9">
            <v>0</v>
          </cell>
          <cell r="P9">
            <v>43.34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0.05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0.46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0.72</v>
          </cell>
          <cell r="L13">
            <v>0</v>
          </cell>
          <cell r="P13">
            <v>0.03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1.07</v>
          </cell>
          <cell r="L14">
            <v>0</v>
          </cell>
          <cell r="P14">
            <v>0.09</v>
          </cell>
          <cell r="R14">
            <v>0</v>
          </cell>
        </row>
        <row r="16">
          <cell r="D16">
            <v>0.21</v>
          </cell>
          <cell r="F16">
            <v>0</v>
          </cell>
          <cell r="J16">
            <v>1.49</v>
          </cell>
          <cell r="L16">
            <v>0</v>
          </cell>
          <cell r="P16">
            <v>2.17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0.42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0.13</v>
          </cell>
          <cell r="L18">
            <v>0</v>
          </cell>
          <cell r="P18">
            <v>0.06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0.18</v>
          </cell>
          <cell r="L20">
            <v>0</v>
          </cell>
          <cell r="P20">
            <v>0.5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0.25</v>
          </cell>
          <cell r="L21">
            <v>0</v>
          </cell>
          <cell r="P21">
            <v>0.55000000000000004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3.9</v>
          </cell>
          <cell r="F23">
            <v>0</v>
          </cell>
          <cell r="J23">
            <v>0.27</v>
          </cell>
          <cell r="L23">
            <v>0</v>
          </cell>
          <cell r="P23">
            <v>0.71</v>
          </cell>
          <cell r="R23">
            <v>0</v>
          </cell>
        </row>
        <row r="26">
          <cell r="D26">
            <v>10.46</v>
          </cell>
          <cell r="F26">
            <v>0</v>
          </cell>
          <cell r="J26">
            <v>0</v>
          </cell>
          <cell r="L26">
            <v>0</v>
          </cell>
          <cell r="P26">
            <v>0.12</v>
          </cell>
          <cell r="R26">
            <v>0</v>
          </cell>
        </row>
        <row r="27">
          <cell r="D27">
            <v>8.3699999999999992</v>
          </cell>
          <cell r="F27">
            <v>0</v>
          </cell>
          <cell r="J27">
            <v>1.98</v>
          </cell>
          <cell r="L27">
            <v>0</v>
          </cell>
          <cell r="P27">
            <v>0.31</v>
          </cell>
          <cell r="R27">
            <v>0</v>
          </cell>
        </row>
        <row r="29">
          <cell r="D29">
            <v>9.11</v>
          </cell>
          <cell r="F29">
            <v>0</v>
          </cell>
          <cell r="J29">
            <v>0</v>
          </cell>
          <cell r="L29">
            <v>0</v>
          </cell>
          <cell r="P29">
            <v>77.13</v>
          </cell>
          <cell r="R29">
            <v>0</v>
          </cell>
        </row>
        <row r="30">
          <cell r="D30">
            <v>9.5350000000000001</v>
          </cell>
          <cell r="F30">
            <v>0</v>
          </cell>
          <cell r="J30">
            <v>0.23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2.3029999999999999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2.34</v>
          </cell>
          <cell r="F32">
            <v>0</v>
          </cell>
          <cell r="J32">
            <v>1.98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5.47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23.37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12.47</v>
          </cell>
          <cell r="F36">
            <v>0</v>
          </cell>
          <cell r="J36">
            <v>0.26</v>
          </cell>
          <cell r="L36">
            <v>0.26</v>
          </cell>
          <cell r="P36">
            <v>0</v>
          </cell>
          <cell r="R36">
            <v>0</v>
          </cell>
        </row>
        <row r="37">
          <cell r="D37">
            <v>1.25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6.31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1.7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12.93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2.17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1.27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13.06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0.65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0.15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023"/>
      <sheetName val="June 2023"/>
      <sheetName val="JULY 2023"/>
      <sheetName val="August 2023"/>
      <sheetName val="Sept 2023"/>
      <sheetName val="Oct-202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7">
            <v>0</v>
          </cell>
          <cell r="G7">
            <v>0</v>
          </cell>
          <cell r="H7">
            <v>83.970000000000653</v>
          </cell>
          <cell r="K7">
            <v>34.295000000000009</v>
          </cell>
          <cell r="M7">
            <v>0</v>
          </cell>
          <cell r="N7">
            <v>209.16599999999997</v>
          </cell>
          <cell r="Q7">
            <v>0</v>
          </cell>
          <cell r="S7">
            <v>19.239999999999998</v>
          </cell>
          <cell r="T7">
            <v>264.90000000000009</v>
          </cell>
        </row>
        <row r="8">
          <cell r="E8">
            <v>1.35</v>
          </cell>
          <cell r="G8">
            <v>0</v>
          </cell>
          <cell r="H8">
            <v>498.9649999999998</v>
          </cell>
          <cell r="K8">
            <v>13.879999999999999</v>
          </cell>
          <cell r="M8">
            <v>0</v>
          </cell>
          <cell r="N8">
            <v>156.786</v>
          </cell>
          <cell r="Q8">
            <v>0</v>
          </cell>
          <cell r="S8">
            <v>0</v>
          </cell>
          <cell r="T8">
            <v>222.27000000000004</v>
          </cell>
        </row>
        <row r="9">
          <cell r="E9">
            <v>0</v>
          </cell>
          <cell r="G9">
            <v>0</v>
          </cell>
          <cell r="H9">
            <v>653.9599999999997</v>
          </cell>
          <cell r="K9">
            <v>17.489999999999998</v>
          </cell>
          <cell r="M9">
            <v>0</v>
          </cell>
          <cell r="N9">
            <v>232.99600000000001</v>
          </cell>
          <cell r="Q9">
            <v>154.68</v>
          </cell>
          <cell r="S9">
            <v>0</v>
          </cell>
          <cell r="T9">
            <v>421.27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0.57200000000000006</v>
          </cell>
          <cell r="M10">
            <v>0</v>
          </cell>
          <cell r="N10">
            <v>147.79700000000008</v>
          </cell>
          <cell r="Q10">
            <v>0</v>
          </cell>
          <cell r="S10">
            <v>0</v>
          </cell>
          <cell r="T10">
            <v>234.27999999999997</v>
          </cell>
        </row>
        <row r="12">
          <cell r="E12">
            <v>0</v>
          </cell>
          <cell r="G12">
            <v>0</v>
          </cell>
          <cell r="H12">
            <v>218.88999999999885</v>
          </cell>
          <cell r="K12">
            <v>3.06</v>
          </cell>
          <cell r="M12">
            <v>0</v>
          </cell>
          <cell r="N12">
            <v>92.942999999999984</v>
          </cell>
          <cell r="Q12">
            <v>0.37</v>
          </cell>
          <cell r="S12">
            <v>0</v>
          </cell>
          <cell r="T12">
            <v>1548.3899999999999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5.0299999999999994</v>
          </cell>
          <cell r="M13">
            <v>0</v>
          </cell>
          <cell r="N13">
            <v>162.69400000000007</v>
          </cell>
          <cell r="Q13">
            <v>0.03</v>
          </cell>
          <cell r="S13">
            <v>0</v>
          </cell>
          <cell r="T13">
            <v>87.23</v>
          </cell>
        </row>
        <row r="14">
          <cell r="E14">
            <v>0</v>
          </cell>
          <cell r="G14">
            <v>0.5</v>
          </cell>
          <cell r="H14">
            <v>2084.0799999999995</v>
          </cell>
          <cell r="K14">
            <v>7.04</v>
          </cell>
          <cell r="M14">
            <v>0</v>
          </cell>
          <cell r="N14">
            <v>216.17400000000001</v>
          </cell>
          <cell r="Q14">
            <v>9.120000000000001</v>
          </cell>
          <cell r="S14">
            <v>0</v>
          </cell>
          <cell r="T14">
            <v>412.69999999999993</v>
          </cell>
        </row>
        <row r="16">
          <cell r="E16">
            <v>14.31</v>
          </cell>
          <cell r="G16">
            <v>0</v>
          </cell>
          <cell r="H16">
            <v>1321.6419999999994</v>
          </cell>
          <cell r="K16">
            <v>3.34</v>
          </cell>
          <cell r="M16">
            <v>0</v>
          </cell>
          <cell r="N16">
            <v>117.31000000000004</v>
          </cell>
          <cell r="Q16">
            <v>96.44</v>
          </cell>
          <cell r="S16">
            <v>0</v>
          </cell>
          <cell r="T16">
            <v>971.68900000000008</v>
          </cell>
        </row>
        <row r="17">
          <cell r="E17">
            <v>0</v>
          </cell>
          <cell r="G17">
            <v>2.7</v>
          </cell>
          <cell r="H17">
            <v>236.65399999999988</v>
          </cell>
          <cell r="K17">
            <v>1.25</v>
          </cell>
          <cell r="M17">
            <v>0</v>
          </cell>
          <cell r="N17">
            <v>30.946999999999996</v>
          </cell>
          <cell r="Q17">
            <v>87.36</v>
          </cell>
          <cell r="S17">
            <v>0</v>
          </cell>
          <cell r="T17">
            <v>501.90100000000001</v>
          </cell>
        </row>
        <row r="18">
          <cell r="E18">
            <v>0</v>
          </cell>
          <cell r="G18">
            <v>0</v>
          </cell>
          <cell r="H18">
            <v>478.13499999999931</v>
          </cell>
          <cell r="K18">
            <v>1.85</v>
          </cell>
          <cell r="M18">
            <v>0.12</v>
          </cell>
          <cell r="N18">
            <v>16.869999999999987</v>
          </cell>
          <cell r="Q18">
            <v>0.4</v>
          </cell>
          <cell r="S18">
            <v>0</v>
          </cell>
          <cell r="T18">
            <v>481.23799999999994</v>
          </cell>
        </row>
        <row r="20">
          <cell r="E20">
            <v>0</v>
          </cell>
          <cell r="G20">
            <v>0</v>
          </cell>
          <cell r="H20">
            <v>1024.4549999999992</v>
          </cell>
          <cell r="K20">
            <v>1.8399999999999999</v>
          </cell>
          <cell r="M20">
            <v>0</v>
          </cell>
          <cell r="N20">
            <v>157.08100000000013</v>
          </cell>
          <cell r="Q20">
            <v>1.88</v>
          </cell>
          <cell r="S20">
            <v>0</v>
          </cell>
          <cell r="T20">
            <v>744.60099999999989</v>
          </cell>
        </row>
        <row r="21">
          <cell r="E21">
            <v>0</v>
          </cell>
          <cell r="G21">
            <v>90.67</v>
          </cell>
          <cell r="H21">
            <v>52.019999999999882</v>
          </cell>
          <cell r="K21">
            <v>3.5600000000000005</v>
          </cell>
          <cell r="M21">
            <v>0</v>
          </cell>
          <cell r="N21">
            <v>56.343000000000018</v>
          </cell>
          <cell r="Q21">
            <v>6.26</v>
          </cell>
          <cell r="S21">
            <v>2.48</v>
          </cell>
          <cell r="T21">
            <v>314.67999999999995</v>
          </cell>
        </row>
        <row r="22">
          <cell r="E22">
            <v>0</v>
          </cell>
          <cell r="G22">
            <v>0</v>
          </cell>
          <cell r="H22">
            <v>27.069999999999879</v>
          </cell>
          <cell r="K22">
            <v>0</v>
          </cell>
          <cell r="M22">
            <v>0</v>
          </cell>
          <cell r="N22">
            <v>15.940000000000005</v>
          </cell>
          <cell r="Q22">
            <v>0.56999999999999995</v>
          </cell>
          <cell r="S22">
            <v>0</v>
          </cell>
          <cell r="T22">
            <v>776.59999999999968</v>
          </cell>
        </row>
        <row r="23">
          <cell r="E23">
            <v>12.94</v>
          </cell>
          <cell r="G23">
            <v>0</v>
          </cell>
          <cell r="H23">
            <v>1146.1419999999998</v>
          </cell>
          <cell r="K23">
            <v>4.6399999999999988</v>
          </cell>
          <cell r="M23">
            <v>0</v>
          </cell>
          <cell r="N23">
            <v>54.843999999999987</v>
          </cell>
          <cell r="Q23">
            <v>8.59</v>
          </cell>
          <cell r="S23">
            <v>0</v>
          </cell>
          <cell r="T23">
            <v>413.42499999999995</v>
          </cell>
        </row>
        <row r="26">
          <cell r="E26">
            <v>49.76</v>
          </cell>
          <cell r="G26">
            <v>0.02</v>
          </cell>
          <cell r="H26">
            <v>1287.7419999999997</v>
          </cell>
          <cell r="K26">
            <v>0.65</v>
          </cell>
          <cell r="M26">
            <v>0</v>
          </cell>
          <cell r="N26">
            <v>0.76</v>
          </cell>
          <cell r="Q26">
            <v>2.8299999999999996</v>
          </cell>
          <cell r="S26">
            <v>0</v>
          </cell>
          <cell r="T26">
            <v>206.56000000000003</v>
          </cell>
        </row>
        <row r="27">
          <cell r="E27">
            <v>55.519999999999996</v>
          </cell>
          <cell r="G27">
            <v>0</v>
          </cell>
          <cell r="H27">
            <v>10469.676999999994</v>
          </cell>
          <cell r="K27">
            <v>16.23</v>
          </cell>
          <cell r="M27">
            <v>0</v>
          </cell>
          <cell r="N27">
            <v>424.66499999999996</v>
          </cell>
          <cell r="Q27">
            <v>1.9800000000000002</v>
          </cell>
          <cell r="S27">
            <v>0</v>
          </cell>
          <cell r="T27">
            <v>45.500000000000014</v>
          </cell>
        </row>
        <row r="29">
          <cell r="E29">
            <v>86.92</v>
          </cell>
          <cell r="G29">
            <v>0</v>
          </cell>
          <cell r="H29">
            <v>4637.9590000000007</v>
          </cell>
          <cell r="K29">
            <v>0.67</v>
          </cell>
          <cell r="M29">
            <v>0</v>
          </cell>
          <cell r="N29">
            <v>185.37</v>
          </cell>
          <cell r="Q29">
            <v>195.166</v>
          </cell>
          <cell r="S29">
            <v>0</v>
          </cell>
          <cell r="T29">
            <v>712.43599999999992</v>
          </cell>
        </row>
        <row r="30">
          <cell r="E30">
            <v>83.1</v>
          </cell>
          <cell r="G30">
            <v>0</v>
          </cell>
          <cell r="H30">
            <v>6534.0920000000015</v>
          </cell>
          <cell r="K30">
            <v>4.13</v>
          </cell>
          <cell r="M30">
            <v>0</v>
          </cell>
          <cell r="N30">
            <v>134.93</v>
          </cell>
          <cell r="Q30">
            <v>116.33999999999999</v>
          </cell>
          <cell r="S30">
            <v>0</v>
          </cell>
          <cell r="T30">
            <v>311.12</v>
          </cell>
        </row>
        <row r="31">
          <cell r="E31">
            <v>21.223000000000003</v>
          </cell>
          <cell r="G31">
            <v>0</v>
          </cell>
          <cell r="H31">
            <v>3149.5779999999995</v>
          </cell>
          <cell r="K31">
            <v>0</v>
          </cell>
          <cell r="M31">
            <v>0</v>
          </cell>
          <cell r="N31">
            <v>50.180000000000007</v>
          </cell>
          <cell r="Q31">
            <v>0</v>
          </cell>
          <cell r="S31">
            <v>0</v>
          </cell>
          <cell r="T31">
            <v>244.44</v>
          </cell>
        </row>
        <row r="32">
          <cell r="E32">
            <v>23.07</v>
          </cell>
          <cell r="G32">
            <v>0</v>
          </cell>
          <cell r="H32">
            <v>4424.3499999999995</v>
          </cell>
          <cell r="K32">
            <v>24.310000000000002</v>
          </cell>
          <cell r="M32">
            <v>0</v>
          </cell>
          <cell r="N32">
            <v>250.68999999999994</v>
          </cell>
          <cell r="Q32">
            <v>0.05</v>
          </cell>
          <cell r="S32">
            <v>0</v>
          </cell>
          <cell r="T32">
            <v>243.69999999999996</v>
          </cell>
        </row>
        <row r="34">
          <cell r="E34">
            <v>73.699999999999989</v>
          </cell>
          <cell r="G34">
            <v>26.64</v>
          </cell>
          <cell r="H34">
            <v>6175.0600000000022</v>
          </cell>
          <cell r="K34">
            <v>0</v>
          </cell>
          <cell r="M34">
            <v>0</v>
          </cell>
          <cell r="N34">
            <v>2</v>
          </cell>
          <cell r="Q34">
            <v>0.18</v>
          </cell>
          <cell r="S34">
            <v>17.010000000000002</v>
          </cell>
          <cell r="T34">
            <v>21.87</v>
          </cell>
        </row>
        <row r="35">
          <cell r="E35">
            <v>123.75000000000001</v>
          </cell>
          <cell r="G35">
            <v>0</v>
          </cell>
          <cell r="H35">
            <v>5033.5150000000012</v>
          </cell>
          <cell r="K35">
            <v>0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125.47000000000001</v>
          </cell>
        </row>
        <row r="36">
          <cell r="E36">
            <v>88.91</v>
          </cell>
          <cell r="G36">
            <v>0</v>
          </cell>
          <cell r="H36">
            <v>19557.930000000004</v>
          </cell>
          <cell r="K36">
            <v>0.26</v>
          </cell>
          <cell r="M36">
            <v>0.26</v>
          </cell>
          <cell r="N36">
            <v>8.5</v>
          </cell>
          <cell r="Q36">
            <v>0</v>
          </cell>
          <cell r="S36">
            <v>0</v>
          </cell>
          <cell r="T36">
            <v>72.39</v>
          </cell>
        </row>
        <row r="37">
          <cell r="E37">
            <v>23.35</v>
          </cell>
          <cell r="G37">
            <v>0.02</v>
          </cell>
          <cell r="H37">
            <v>7048.2899999999991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3.1</v>
          </cell>
        </row>
        <row r="40">
          <cell r="E40">
            <v>64.22</v>
          </cell>
          <cell r="G40">
            <v>0</v>
          </cell>
          <cell r="H40">
            <v>13973.468000000003</v>
          </cell>
          <cell r="K40">
            <v>0</v>
          </cell>
          <cell r="M40">
            <v>0</v>
          </cell>
          <cell r="N40">
            <v>226.8</v>
          </cell>
          <cell r="Q40">
            <v>0</v>
          </cell>
          <cell r="S40">
            <v>0</v>
          </cell>
          <cell r="T40">
            <v>75.02000000000001</v>
          </cell>
        </row>
        <row r="41">
          <cell r="E41">
            <v>14.149999999999999</v>
          </cell>
          <cell r="G41">
            <v>0</v>
          </cell>
          <cell r="H41">
            <v>10706.385999999995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89.580000000000013</v>
          </cell>
        </row>
        <row r="42">
          <cell r="E42">
            <v>88.010000000000019</v>
          </cell>
          <cell r="G42">
            <v>0</v>
          </cell>
          <cell r="H42">
            <v>24168.244000000006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38.47</v>
          </cell>
        </row>
        <row r="43">
          <cell r="E43">
            <v>106.08</v>
          </cell>
          <cell r="G43">
            <v>0</v>
          </cell>
          <cell r="H43">
            <v>2586.0830000000005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146.49</v>
          </cell>
        </row>
        <row r="45">
          <cell r="E45">
            <v>32.880000000000003</v>
          </cell>
          <cell r="G45">
            <v>0</v>
          </cell>
          <cell r="H45">
            <v>14158.545000000002</v>
          </cell>
          <cell r="K45">
            <v>1.48</v>
          </cell>
          <cell r="M45">
            <v>0</v>
          </cell>
          <cell r="N45">
            <v>8.15</v>
          </cell>
          <cell r="Q45">
            <v>0</v>
          </cell>
          <cell r="S45">
            <v>0</v>
          </cell>
          <cell r="T45">
            <v>105.87000000000002</v>
          </cell>
        </row>
        <row r="46">
          <cell r="E46">
            <v>112.21000000000001</v>
          </cell>
          <cell r="G46">
            <v>0</v>
          </cell>
          <cell r="H46">
            <v>7525.2649999999994</v>
          </cell>
          <cell r="K46">
            <v>0</v>
          </cell>
          <cell r="M46">
            <v>0</v>
          </cell>
          <cell r="N46">
            <v>0</v>
          </cell>
          <cell r="Q46">
            <v>0</v>
          </cell>
          <cell r="S46">
            <v>0</v>
          </cell>
          <cell r="T46">
            <v>7.5900000000000007</v>
          </cell>
        </row>
        <row r="47">
          <cell r="E47">
            <v>2.9</v>
          </cell>
          <cell r="G47">
            <v>0</v>
          </cell>
          <cell r="H47">
            <v>12306.940000000006</v>
          </cell>
          <cell r="K47">
            <v>0</v>
          </cell>
          <cell r="M47">
            <v>0</v>
          </cell>
          <cell r="N47">
            <v>1.2999999999999998</v>
          </cell>
          <cell r="Q47">
            <v>0</v>
          </cell>
          <cell r="S47">
            <v>0</v>
          </cell>
          <cell r="T47">
            <v>86.18</v>
          </cell>
        </row>
        <row r="48">
          <cell r="E48">
            <v>5.69</v>
          </cell>
          <cell r="G48">
            <v>0</v>
          </cell>
          <cell r="H48">
            <v>11112.902000000007</v>
          </cell>
          <cell r="K48">
            <v>0</v>
          </cell>
          <cell r="M48">
            <v>0</v>
          </cell>
          <cell r="N48">
            <v>0</v>
          </cell>
          <cell r="Q48">
            <v>0</v>
          </cell>
          <cell r="S48">
            <v>0</v>
          </cell>
          <cell r="T48">
            <v>30.53</v>
          </cell>
        </row>
      </sheetData>
      <sheetData sheetId="7">
        <row r="7">
          <cell r="D7">
            <v>0</v>
          </cell>
          <cell r="F7">
            <v>0</v>
          </cell>
          <cell r="J7">
            <v>0.65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0.33</v>
          </cell>
          <cell r="F8">
            <v>0</v>
          </cell>
          <cell r="J8">
            <v>0.8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1.41</v>
          </cell>
          <cell r="L9">
            <v>0</v>
          </cell>
          <cell r="P9">
            <v>12.5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0.1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0</v>
          </cell>
          <cell r="J12">
            <v>0.92</v>
          </cell>
          <cell r="L12">
            <v>0</v>
          </cell>
          <cell r="P12">
            <v>0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0.94</v>
          </cell>
          <cell r="L13">
            <v>0.72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1.01</v>
          </cell>
          <cell r="L14">
            <v>8.2799999999999994</v>
          </cell>
          <cell r="P14">
            <v>0.09</v>
          </cell>
          <cell r="R14">
            <v>0</v>
          </cell>
        </row>
        <row r="16">
          <cell r="D16">
            <v>0.62</v>
          </cell>
          <cell r="F16">
            <v>0</v>
          </cell>
          <cell r="J16">
            <v>0.25</v>
          </cell>
          <cell r="L16">
            <v>0</v>
          </cell>
          <cell r="P16">
            <v>0.63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0.28999999999999998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1.58</v>
          </cell>
          <cell r="L18">
            <v>1.34</v>
          </cell>
          <cell r="P18">
            <v>0.67</v>
          </cell>
          <cell r="R18">
            <v>0.7</v>
          </cell>
        </row>
        <row r="20">
          <cell r="D20">
            <v>0</v>
          </cell>
          <cell r="F20">
            <v>0</v>
          </cell>
          <cell r="J20">
            <v>0.18</v>
          </cell>
          <cell r="L20">
            <v>0</v>
          </cell>
          <cell r="P20">
            <v>0.02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0.11</v>
          </cell>
          <cell r="L21">
            <v>0</v>
          </cell>
          <cell r="P21">
            <v>0.55000000000000004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0.02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0.71</v>
          </cell>
          <cell r="F23">
            <v>0</v>
          </cell>
          <cell r="J23">
            <v>0.21</v>
          </cell>
          <cell r="L23">
            <v>0</v>
          </cell>
          <cell r="P23">
            <v>0.48</v>
          </cell>
          <cell r="R23">
            <v>0</v>
          </cell>
        </row>
        <row r="26">
          <cell r="D26">
            <v>11.66</v>
          </cell>
          <cell r="F26">
            <v>0</v>
          </cell>
          <cell r="J26">
            <v>0</v>
          </cell>
          <cell r="L26">
            <v>0</v>
          </cell>
          <cell r="P26">
            <v>0</v>
          </cell>
          <cell r="R26">
            <v>0</v>
          </cell>
        </row>
        <row r="27">
          <cell r="D27">
            <v>8.6199999999999992</v>
          </cell>
          <cell r="F27">
            <v>0</v>
          </cell>
          <cell r="J27">
            <v>4.75</v>
          </cell>
          <cell r="L27">
            <v>0</v>
          </cell>
          <cell r="P27">
            <v>0.27</v>
          </cell>
          <cell r="R27">
            <v>0</v>
          </cell>
        </row>
        <row r="29">
          <cell r="D29">
            <v>7.85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13.33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3.94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3.58</v>
          </cell>
          <cell r="F32">
            <v>0</v>
          </cell>
          <cell r="J32">
            <v>1.3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4.6900000000000004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16.84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44.45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3.58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5.8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4.0599999999999996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23.52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26.419999999999998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3.84</v>
          </cell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10.039999999999999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0.38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0.88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023"/>
      <sheetName val="June 2023"/>
      <sheetName val="JULY 2023"/>
      <sheetName val="August 2023"/>
      <sheetName val="Sept 2023"/>
      <sheetName val="Oct-2023"/>
      <sheetName val="Nov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E7">
            <v>0</v>
          </cell>
          <cell r="G7">
            <v>0</v>
          </cell>
          <cell r="K7">
            <v>34.945000000000007</v>
          </cell>
          <cell r="M7">
            <v>0</v>
          </cell>
          <cell r="Q7">
            <v>0</v>
          </cell>
          <cell r="S7">
            <v>19.239999999999998</v>
          </cell>
        </row>
        <row r="8">
          <cell r="E8">
            <v>1.6800000000000002</v>
          </cell>
          <cell r="G8">
            <v>0</v>
          </cell>
          <cell r="K8">
            <v>14.68</v>
          </cell>
          <cell r="M8">
            <v>0</v>
          </cell>
          <cell r="Q8">
            <v>0</v>
          </cell>
          <cell r="S8">
            <v>0</v>
          </cell>
        </row>
        <row r="9">
          <cell r="E9">
            <v>0</v>
          </cell>
          <cell r="G9">
            <v>0</v>
          </cell>
          <cell r="K9">
            <v>18.899999999999999</v>
          </cell>
          <cell r="M9">
            <v>0</v>
          </cell>
          <cell r="Q9">
            <v>167.18</v>
          </cell>
          <cell r="S9">
            <v>0</v>
          </cell>
        </row>
        <row r="10">
          <cell r="E10">
            <v>0</v>
          </cell>
          <cell r="G10">
            <v>0</v>
          </cell>
          <cell r="K10">
            <v>0.67200000000000004</v>
          </cell>
          <cell r="M10">
            <v>0</v>
          </cell>
          <cell r="Q10">
            <v>0</v>
          </cell>
          <cell r="S10">
            <v>0</v>
          </cell>
        </row>
        <row r="12">
          <cell r="E12">
            <v>0</v>
          </cell>
          <cell r="G12">
            <v>0</v>
          </cell>
          <cell r="K12">
            <v>3.98</v>
          </cell>
          <cell r="M12">
            <v>0</v>
          </cell>
          <cell r="Q12">
            <v>0.37</v>
          </cell>
          <cell r="S12">
            <v>0</v>
          </cell>
        </row>
        <row r="13">
          <cell r="E13">
            <v>0</v>
          </cell>
          <cell r="G13">
            <v>0</v>
          </cell>
          <cell r="K13">
            <v>5.9699999999999989</v>
          </cell>
          <cell r="M13">
            <v>0.72</v>
          </cell>
          <cell r="Q13">
            <v>0.03</v>
          </cell>
          <cell r="S13">
            <v>0</v>
          </cell>
        </row>
        <row r="14">
          <cell r="E14">
            <v>0</v>
          </cell>
          <cell r="G14">
            <v>0.5</v>
          </cell>
          <cell r="K14">
            <v>8.0500000000000007</v>
          </cell>
          <cell r="M14">
            <v>8.2799999999999994</v>
          </cell>
          <cell r="Q14">
            <v>9.2100000000000009</v>
          </cell>
          <cell r="S14">
            <v>0</v>
          </cell>
        </row>
        <row r="16">
          <cell r="E16">
            <v>14.93</v>
          </cell>
          <cell r="G16">
            <v>0</v>
          </cell>
          <cell r="K16">
            <v>3.59</v>
          </cell>
          <cell r="M16">
            <v>0</v>
          </cell>
          <cell r="Q16">
            <v>97.07</v>
          </cell>
          <cell r="S16">
            <v>0</v>
          </cell>
        </row>
        <row r="17">
          <cell r="E17">
            <v>0</v>
          </cell>
          <cell r="G17">
            <v>2.7</v>
          </cell>
          <cell r="K17">
            <v>1.54</v>
          </cell>
          <cell r="M17">
            <v>0</v>
          </cell>
          <cell r="Q17">
            <v>87.36</v>
          </cell>
          <cell r="S17">
            <v>0</v>
          </cell>
        </row>
        <row r="18">
          <cell r="E18">
            <v>0</v>
          </cell>
          <cell r="G18">
            <v>0</v>
          </cell>
          <cell r="K18">
            <v>3.43</v>
          </cell>
          <cell r="M18">
            <v>1.46</v>
          </cell>
          <cell r="Q18">
            <v>1.07</v>
          </cell>
          <cell r="S18">
            <v>0.7</v>
          </cell>
        </row>
        <row r="20">
          <cell r="E20">
            <v>0</v>
          </cell>
          <cell r="G20">
            <v>0</v>
          </cell>
          <cell r="K20">
            <v>2.02</v>
          </cell>
          <cell r="M20">
            <v>0</v>
          </cell>
          <cell r="Q20">
            <v>1.9</v>
          </cell>
          <cell r="S20">
            <v>0</v>
          </cell>
        </row>
        <row r="21">
          <cell r="E21">
            <v>0</v>
          </cell>
          <cell r="G21">
            <v>90.67</v>
          </cell>
          <cell r="K21">
            <v>3.6700000000000004</v>
          </cell>
          <cell r="M21">
            <v>0</v>
          </cell>
          <cell r="Q21">
            <v>6.81</v>
          </cell>
          <cell r="S21">
            <v>2.48</v>
          </cell>
        </row>
        <row r="22">
          <cell r="E22">
            <v>0</v>
          </cell>
          <cell r="G22">
            <v>0</v>
          </cell>
          <cell r="K22">
            <v>0.02</v>
          </cell>
          <cell r="M22">
            <v>0</v>
          </cell>
          <cell r="Q22">
            <v>0.56999999999999995</v>
          </cell>
          <cell r="S22">
            <v>0</v>
          </cell>
        </row>
        <row r="23">
          <cell r="E23">
            <v>13.649999999999999</v>
          </cell>
          <cell r="G23">
            <v>0</v>
          </cell>
          <cell r="K23">
            <v>4.8499999999999988</v>
          </cell>
          <cell r="M23">
            <v>0</v>
          </cell>
          <cell r="Q23">
            <v>9.07</v>
          </cell>
          <cell r="S23">
            <v>0</v>
          </cell>
        </row>
        <row r="26">
          <cell r="E26">
            <v>61.42</v>
          </cell>
          <cell r="G26">
            <v>0.02</v>
          </cell>
          <cell r="K26">
            <v>0.65</v>
          </cell>
          <cell r="M26">
            <v>0</v>
          </cell>
          <cell r="Q26">
            <v>2.8299999999999996</v>
          </cell>
          <cell r="S26">
            <v>0</v>
          </cell>
        </row>
        <row r="27">
          <cell r="E27">
            <v>64.14</v>
          </cell>
          <cell r="G27">
            <v>0</v>
          </cell>
          <cell r="K27">
            <v>20.98</v>
          </cell>
          <cell r="M27">
            <v>0</v>
          </cell>
          <cell r="Q27">
            <v>2.25</v>
          </cell>
          <cell r="S27">
            <v>0</v>
          </cell>
        </row>
        <row r="29">
          <cell r="E29">
            <v>94.77</v>
          </cell>
          <cell r="G29">
            <v>0</v>
          </cell>
          <cell r="K29">
            <v>0.67</v>
          </cell>
          <cell r="M29">
            <v>0</v>
          </cell>
          <cell r="Q29">
            <v>195.166</v>
          </cell>
          <cell r="S29">
            <v>0</v>
          </cell>
        </row>
        <row r="30">
          <cell r="E30">
            <v>96.429999999999993</v>
          </cell>
          <cell r="G30">
            <v>0</v>
          </cell>
          <cell r="K30">
            <v>4.13</v>
          </cell>
          <cell r="M30">
            <v>0</v>
          </cell>
          <cell r="Q30">
            <v>116.33999999999999</v>
          </cell>
          <cell r="S30">
            <v>0</v>
          </cell>
        </row>
        <row r="31">
          <cell r="E31">
            <v>25.163000000000004</v>
          </cell>
          <cell r="G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</row>
        <row r="32">
          <cell r="E32">
            <v>26.65</v>
          </cell>
          <cell r="G32">
            <v>0</v>
          </cell>
          <cell r="K32">
            <v>25.610000000000003</v>
          </cell>
          <cell r="M32">
            <v>0</v>
          </cell>
          <cell r="Q32">
            <v>0.05</v>
          </cell>
          <cell r="S32">
            <v>0</v>
          </cell>
        </row>
        <row r="34">
          <cell r="E34">
            <v>78.389999999999986</v>
          </cell>
          <cell r="G34">
            <v>26.64</v>
          </cell>
          <cell r="K34">
            <v>0</v>
          </cell>
          <cell r="M34">
            <v>0</v>
          </cell>
          <cell r="Q34">
            <v>0.18</v>
          </cell>
          <cell r="S34">
            <v>17.010000000000002</v>
          </cell>
        </row>
        <row r="35">
          <cell r="E35">
            <v>140.59</v>
          </cell>
          <cell r="G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</row>
        <row r="36">
          <cell r="E36">
            <v>133.36000000000001</v>
          </cell>
          <cell r="G36">
            <v>0</v>
          </cell>
          <cell r="K36">
            <v>0.26</v>
          </cell>
          <cell r="M36">
            <v>0.26</v>
          </cell>
          <cell r="Q36">
            <v>0</v>
          </cell>
          <cell r="S36">
            <v>0</v>
          </cell>
        </row>
        <row r="37">
          <cell r="E37">
            <v>26.93</v>
          </cell>
          <cell r="G37">
            <v>0.02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</row>
        <row r="40">
          <cell r="E40">
            <v>70.02</v>
          </cell>
          <cell r="G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</row>
        <row r="41">
          <cell r="E41">
            <v>18.209999999999997</v>
          </cell>
          <cell r="G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</row>
        <row r="42">
          <cell r="E42">
            <v>111.53000000000002</v>
          </cell>
          <cell r="G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</row>
        <row r="43">
          <cell r="E43">
            <v>132.5</v>
          </cell>
          <cell r="G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</row>
        <row r="45">
          <cell r="E45">
            <v>36.72</v>
          </cell>
          <cell r="G45">
            <v>0</v>
          </cell>
          <cell r="K45">
            <v>1.48</v>
          </cell>
          <cell r="M45">
            <v>0</v>
          </cell>
          <cell r="Q45">
            <v>0</v>
          </cell>
          <cell r="S45">
            <v>0</v>
          </cell>
        </row>
        <row r="46">
          <cell r="E46">
            <v>122.25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E47">
            <v>3.28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E48">
            <v>6.57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</sheetData>
      <sheetData sheetId="8">
        <row r="7">
          <cell r="D7">
            <v>0</v>
          </cell>
          <cell r="F7">
            <v>0</v>
          </cell>
          <cell r="J7">
            <v>0.375</v>
          </cell>
          <cell r="L7">
            <v>0</v>
          </cell>
          <cell r="P7">
            <v>0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0.41</v>
          </cell>
          <cell r="L8">
            <v>0</v>
          </cell>
          <cell r="P8">
            <v>0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1.52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7.4999999999999997E-2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7.2</v>
          </cell>
          <cell r="J12">
            <v>0.31</v>
          </cell>
          <cell r="L12">
            <v>0</v>
          </cell>
          <cell r="P12">
            <v>21.75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0.62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8.2799999999999994</v>
          </cell>
          <cell r="J14">
            <v>0.78</v>
          </cell>
          <cell r="L14">
            <v>0</v>
          </cell>
          <cell r="P14">
            <v>0.18</v>
          </cell>
          <cell r="R14">
            <v>0</v>
          </cell>
        </row>
        <row r="16">
          <cell r="D16">
            <v>0.21</v>
          </cell>
          <cell r="F16">
            <v>0</v>
          </cell>
          <cell r="J16">
            <v>1.53</v>
          </cell>
          <cell r="L16">
            <v>0</v>
          </cell>
          <cell r="P16">
            <v>0.73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0.2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0</v>
          </cell>
          <cell r="J18">
            <v>0.03</v>
          </cell>
          <cell r="L18">
            <v>0</v>
          </cell>
          <cell r="P18">
            <v>0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0.13</v>
          </cell>
          <cell r="L20">
            <v>0</v>
          </cell>
          <cell r="P20">
            <v>0.23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0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</v>
          </cell>
          <cell r="F22">
            <v>0</v>
          </cell>
          <cell r="J22">
            <v>0.3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0.78</v>
          </cell>
          <cell r="F23">
            <v>0</v>
          </cell>
          <cell r="J23">
            <v>0.26</v>
          </cell>
          <cell r="L23">
            <v>0</v>
          </cell>
          <cell r="P23">
            <v>0.56000000000000005</v>
          </cell>
          <cell r="R23">
            <v>0</v>
          </cell>
        </row>
        <row r="26">
          <cell r="D26">
            <v>5.76</v>
          </cell>
          <cell r="F26">
            <v>0</v>
          </cell>
          <cell r="J26">
            <v>0</v>
          </cell>
          <cell r="L26">
            <v>0</v>
          </cell>
          <cell r="P26">
            <v>0.1</v>
          </cell>
          <cell r="R26">
            <v>0</v>
          </cell>
        </row>
        <row r="27">
          <cell r="D27">
            <v>11.18</v>
          </cell>
          <cell r="F27">
            <v>0</v>
          </cell>
          <cell r="J27">
            <v>2.4</v>
          </cell>
          <cell r="L27">
            <v>0</v>
          </cell>
          <cell r="P27">
            <v>0.1</v>
          </cell>
          <cell r="R27">
            <v>0</v>
          </cell>
        </row>
        <row r="29">
          <cell r="D29">
            <v>7.0179999999999998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5.88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4.32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5.25</v>
          </cell>
          <cell r="F32">
            <v>0</v>
          </cell>
          <cell r="J32">
            <v>1.1060000000000001</v>
          </cell>
          <cell r="L32">
            <v>0</v>
          </cell>
          <cell r="P32">
            <v>0.06</v>
          </cell>
          <cell r="R32">
            <v>0</v>
          </cell>
        </row>
        <row r="34">
          <cell r="D34">
            <v>8.18</v>
          </cell>
          <cell r="F34">
            <v>0</v>
          </cell>
          <cell r="J34">
            <v>0</v>
          </cell>
          <cell r="L34">
            <v>0</v>
          </cell>
          <cell r="P34">
            <v>0.2</v>
          </cell>
          <cell r="R34">
            <v>0</v>
          </cell>
        </row>
        <row r="35">
          <cell r="D35">
            <v>22.57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6.77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4.1100000000000003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</v>
          </cell>
        </row>
        <row r="40">
          <cell r="D40">
            <v>5.56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2.2799999999999998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6.83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2.15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4.8899999999999997</v>
          </cell>
          <cell r="F45">
            <v>0</v>
          </cell>
          <cell r="J45">
            <v>0.01</v>
          </cell>
          <cell r="L45">
            <v>0</v>
          </cell>
          <cell r="P45">
            <v>0</v>
          </cell>
          <cell r="R45">
            <v>0</v>
          </cell>
        </row>
        <row r="46">
          <cell r="D46">
            <v>12.2</v>
          </cell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1.62</v>
          </cell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0.95</v>
          </cell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2" ht="15" customHeight="1" x14ac:dyDescent="0.35">
      <c r="A2" s="192" t="s">
        <v>72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32.25" customHeigh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2" s="108" customFormat="1" ht="43.5" customHeight="1" x14ac:dyDescent="0.25">
      <c r="A4" s="190" t="s">
        <v>1</v>
      </c>
      <c r="B4" s="190" t="s">
        <v>2</v>
      </c>
      <c r="C4" s="190" t="s">
        <v>3</v>
      </c>
      <c r="D4" s="190"/>
      <c r="E4" s="190"/>
      <c r="F4" s="190"/>
      <c r="G4" s="190"/>
      <c r="H4" s="190"/>
      <c r="I4" s="190" t="s">
        <v>4</v>
      </c>
      <c r="J4" s="193"/>
      <c r="K4" s="193"/>
      <c r="L4" s="193"/>
      <c r="M4" s="193"/>
      <c r="N4" s="193"/>
      <c r="O4" s="190" t="s">
        <v>5</v>
      </c>
      <c r="P4" s="193"/>
      <c r="Q4" s="193"/>
      <c r="R4" s="193"/>
      <c r="S4" s="193"/>
      <c r="T4" s="193"/>
      <c r="U4" s="167"/>
    </row>
    <row r="5" spans="1:22" s="108" customFormat="1" ht="54.75" customHeight="1" x14ac:dyDescent="0.25">
      <c r="A5" s="193"/>
      <c r="B5" s="193"/>
      <c r="C5" s="190" t="s">
        <v>6</v>
      </c>
      <c r="D5" s="190" t="s">
        <v>7</v>
      </c>
      <c r="E5" s="190"/>
      <c r="F5" s="190" t="s">
        <v>8</v>
      </c>
      <c r="G5" s="190"/>
      <c r="H5" s="190" t="s">
        <v>9</v>
      </c>
      <c r="I5" s="190" t="s">
        <v>6</v>
      </c>
      <c r="J5" s="190" t="s">
        <v>7</v>
      </c>
      <c r="K5" s="190"/>
      <c r="L5" s="190" t="s">
        <v>8</v>
      </c>
      <c r="M5" s="190"/>
      <c r="N5" s="190" t="s">
        <v>9</v>
      </c>
      <c r="O5" s="190" t="s">
        <v>6</v>
      </c>
      <c r="P5" s="190" t="s">
        <v>7</v>
      </c>
      <c r="Q5" s="190"/>
      <c r="R5" s="190" t="s">
        <v>8</v>
      </c>
      <c r="S5" s="190"/>
      <c r="T5" s="190" t="s">
        <v>9</v>
      </c>
      <c r="U5" s="190" t="s">
        <v>10</v>
      </c>
    </row>
    <row r="6" spans="1:22" s="108" customFormat="1" ht="38.25" customHeight="1" x14ac:dyDescent="0.25">
      <c r="A6" s="193"/>
      <c r="B6" s="193"/>
      <c r="C6" s="193"/>
      <c r="D6" s="166" t="s">
        <v>11</v>
      </c>
      <c r="E6" s="166" t="s">
        <v>12</v>
      </c>
      <c r="F6" s="166" t="s">
        <v>11</v>
      </c>
      <c r="G6" s="166" t="s">
        <v>12</v>
      </c>
      <c r="H6" s="190"/>
      <c r="I6" s="193"/>
      <c r="J6" s="166" t="s">
        <v>11</v>
      </c>
      <c r="K6" s="166" t="s">
        <v>12</v>
      </c>
      <c r="L6" s="166" t="s">
        <v>11</v>
      </c>
      <c r="M6" s="166" t="s">
        <v>12</v>
      </c>
      <c r="N6" s="190"/>
      <c r="O6" s="193"/>
      <c r="P6" s="166" t="s">
        <v>11</v>
      </c>
      <c r="Q6" s="166" t="s">
        <v>12</v>
      </c>
      <c r="R6" s="166" t="s">
        <v>11</v>
      </c>
      <c r="S6" s="166" t="s">
        <v>12</v>
      </c>
      <c r="T6" s="190"/>
      <c r="U6" s="190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195" t="s">
        <v>54</v>
      </c>
      <c r="D53" s="195"/>
      <c r="E53" s="195"/>
      <c r="F53" s="195"/>
      <c r="G53" s="195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195" t="s">
        <v>55</v>
      </c>
      <c r="E54" s="195"/>
      <c r="F54" s="195"/>
      <c r="G54" s="195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195" t="s">
        <v>56</v>
      </c>
      <c r="E55" s="195"/>
      <c r="F55" s="195"/>
      <c r="G55" s="195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194" t="s">
        <v>57</v>
      </c>
      <c r="C58" s="194"/>
      <c r="D58" s="194"/>
      <c r="E58" s="194"/>
      <c r="F58" s="194"/>
      <c r="G58" s="118"/>
      <c r="H58" s="111"/>
      <c r="I58" s="126"/>
      <c r="J58" s="197"/>
      <c r="K58" s="196"/>
      <c r="L58" s="196"/>
      <c r="M58" s="118"/>
      <c r="N58" s="111"/>
      <c r="O58" s="111"/>
      <c r="P58" s="165"/>
      <c r="Q58" s="194" t="s">
        <v>58</v>
      </c>
      <c r="R58" s="194"/>
      <c r="S58" s="194"/>
      <c r="T58" s="194"/>
      <c r="U58" s="194"/>
    </row>
    <row r="59" spans="1:21" ht="37.5" customHeight="1" x14ac:dyDescent="0.4">
      <c r="B59" s="194" t="s">
        <v>59</v>
      </c>
      <c r="C59" s="194"/>
      <c r="D59" s="194"/>
      <c r="E59" s="194"/>
      <c r="F59" s="194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194" t="s">
        <v>59</v>
      </c>
      <c r="R59" s="194"/>
      <c r="S59" s="194"/>
      <c r="T59" s="194"/>
      <c r="U59" s="194"/>
    </row>
    <row r="60" spans="1:21" ht="37.5" customHeight="1" x14ac:dyDescent="0.35">
      <c r="J60" s="196" t="s">
        <v>61</v>
      </c>
      <c r="K60" s="196"/>
      <c r="L60" s="196"/>
      <c r="M60" s="125">
        <v>112699.70189999999</v>
      </c>
    </row>
    <row r="61" spans="1:21" ht="37.5" customHeight="1" x14ac:dyDescent="0.35">
      <c r="G61" s="119"/>
      <c r="J61" s="196" t="s">
        <v>62</v>
      </c>
      <c r="K61" s="196"/>
      <c r="L61" s="196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J10" zoomScale="55" zoomScaleNormal="55" workbookViewId="0">
      <selection activeCell="J10" sqref="A1:XFD104857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f>'[4]Feb 2023'!H7</f>
        <v>83.970000000000653</v>
      </c>
      <c r="D7" s="182">
        <v>0</v>
      </c>
      <c r="E7" s="182">
        <f>'[4]Feb 2023'!E7+'[5]march 2023'!D7</f>
        <v>47.73</v>
      </c>
      <c r="F7" s="182">
        <v>0</v>
      </c>
      <c r="G7" s="182">
        <f>'[4]Feb 2023'!G7+'[5]march 2023'!F7</f>
        <v>124.8</v>
      </c>
      <c r="H7" s="182">
        <f>C7+D7-F7</f>
        <v>83.970000000000653</v>
      </c>
      <c r="I7" s="182">
        <f>'[4]Feb 2023'!N7</f>
        <v>174.82099999999994</v>
      </c>
      <c r="J7" s="182">
        <v>0.05</v>
      </c>
      <c r="K7" s="182">
        <f>'[4]Feb 2023'!K7+'[5]march 2023'!J7</f>
        <v>44.106000000000002</v>
      </c>
      <c r="L7" s="182">
        <v>0</v>
      </c>
      <c r="M7" s="182">
        <f>'[4]Feb 2023'!M7+'[5]march 2023'!L7</f>
        <v>0.04</v>
      </c>
      <c r="N7" s="182">
        <f>I7+J7-L7</f>
        <v>174.87099999999995</v>
      </c>
      <c r="O7" s="183">
        <f>'[4]Feb 2023'!T7</f>
        <v>284.1400000000001</v>
      </c>
      <c r="P7" s="182">
        <v>0</v>
      </c>
      <c r="Q7" s="182">
        <f>'[4]Feb 2023'!Q7+'[5]march 2023'!P7</f>
        <v>0.46</v>
      </c>
      <c r="R7" s="182">
        <v>0</v>
      </c>
      <c r="S7" s="182">
        <f>'[4]Feb 2023'!S7+'[5]march 2023'!R7</f>
        <v>0</v>
      </c>
      <c r="T7" s="183">
        <f>O7+P7-R7</f>
        <v>284.1400000000001</v>
      </c>
      <c r="U7" s="183">
        <f>H7+N7+T7</f>
        <v>542.98100000000068</v>
      </c>
    </row>
    <row r="8" spans="1:21" ht="38.25" customHeight="1" x14ac:dyDescent="0.45">
      <c r="A8" s="171">
        <v>2</v>
      </c>
      <c r="B8" s="172" t="s">
        <v>79</v>
      </c>
      <c r="C8" s="182">
        <f>'[4]Feb 2023'!H8</f>
        <v>497.61499999999984</v>
      </c>
      <c r="D8" s="182">
        <v>0</v>
      </c>
      <c r="E8" s="182">
        <f>'[4]Feb 2023'!E8+'[5]march 2023'!D8</f>
        <v>0.48000000000000009</v>
      </c>
      <c r="F8" s="182">
        <v>0</v>
      </c>
      <c r="G8" s="182">
        <f>'[4]Feb 2023'!G8+'[5]march 2023'!F8</f>
        <v>0.33999999999999997</v>
      </c>
      <c r="H8" s="182">
        <f t="shared" ref="H8:H48" si="0">C8+D8-F8</f>
        <v>497.61499999999984</v>
      </c>
      <c r="I8" s="182">
        <f>'[4]Feb 2023'!N8</f>
        <v>141.30100000000002</v>
      </c>
      <c r="J8" s="182">
        <v>1.605</v>
      </c>
      <c r="K8" s="182">
        <f>'[4]Feb 2023'!K8+'[5]march 2023'!J8</f>
        <v>22.876000000000001</v>
      </c>
      <c r="L8" s="182">
        <v>0</v>
      </c>
      <c r="M8" s="182">
        <f>'[4]Feb 2023'!M8+'[5]march 2023'!L8</f>
        <v>0</v>
      </c>
      <c r="N8" s="182">
        <f t="shared" ref="N8:N48" si="1">I8+J8-L8</f>
        <v>142.90600000000001</v>
      </c>
      <c r="O8" s="183">
        <f>'[4]Feb 2023'!T8</f>
        <v>222.27000000000004</v>
      </c>
      <c r="P8" s="182">
        <v>0</v>
      </c>
      <c r="Q8" s="182">
        <f>'[4]Feb 2023'!Q8+'[5]march 2023'!P8</f>
        <v>34.629999999999995</v>
      </c>
      <c r="R8" s="182">
        <v>0</v>
      </c>
      <c r="S8" s="182">
        <f>'[4]Feb 2023'!S8+'[5]march 2023'!R8</f>
        <v>0</v>
      </c>
      <c r="T8" s="183">
        <f t="shared" ref="T8:T48" si="2">O8+P8-R8</f>
        <v>222.27000000000004</v>
      </c>
      <c r="U8" s="183">
        <f t="shared" ref="U8:U48" si="3">H8+N8+T8</f>
        <v>862.79099999999994</v>
      </c>
    </row>
    <row r="9" spans="1:21" ht="38.25" customHeight="1" x14ac:dyDescent="0.45">
      <c r="A9" s="171">
        <v>3</v>
      </c>
      <c r="B9" s="172" t="s">
        <v>80</v>
      </c>
      <c r="C9" s="182">
        <f>'[4]Feb 2023'!H9</f>
        <v>653.9599999999997</v>
      </c>
      <c r="D9" s="182">
        <v>0</v>
      </c>
      <c r="E9" s="182">
        <f>'[4]Feb 2023'!E9+'[5]march 2023'!D9</f>
        <v>0</v>
      </c>
      <c r="F9" s="182">
        <v>0</v>
      </c>
      <c r="G9" s="182">
        <f>'[4]Feb 2023'!G9+'[5]march 2023'!F9</f>
        <v>90</v>
      </c>
      <c r="H9" s="182">
        <f t="shared" si="0"/>
        <v>653.9599999999997</v>
      </c>
      <c r="I9" s="182">
        <f>'[4]Feb 2023'!N9</f>
        <v>214.59100000000001</v>
      </c>
      <c r="J9" s="182">
        <v>0.91500000000000004</v>
      </c>
      <c r="K9" s="182">
        <f>'[4]Feb 2023'!K9+'[5]march 2023'!J9</f>
        <v>18.172999999999998</v>
      </c>
      <c r="L9" s="182">
        <v>0</v>
      </c>
      <c r="M9" s="182">
        <f>'[4]Feb 2023'!M9+'[5]march 2023'!L9</f>
        <v>0</v>
      </c>
      <c r="N9" s="182">
        <f t="shared" si="1"/>
        <v>215.506</v>
      </c>
      <c r="O9" s="183">
        <f>'[4]Feb 2023'!T9</f>
        <v>266.58999999999997</v>
      </c>
      <c r="P9" s="182">
        <v>0</v>
      </c>
      <c r="Q9" s="182">
        <f>'[4]Feb 2023'!Q9+'[5]march 2023'!P9</f>
        <v>125.15</v>
      </c>
      <c r="R9" s="182">
        <v>0</v>
      </c>
      <c r="S9" s="182">
        <f>'[4]Feb 2023'!S9+'[5]march 2023'!R9</f>
        <v>0</v>
      </c>
      <c r="T9" s="183">
        <f t="shared" si="2"/>
        <v>266.58999999999997</v>
      </c>
      <c r="U9" s="183">
        <f t="shared" si="3"/>
        <v>1136.0559999999996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f>'[4]Feb 2023'!H10</f>
        <v>0</v>
      </c>
      <c r="D10" s="182">
        <v>0</v>
      </c>
      <c r="E10" s="182">
        <f>'[4]Feb 2023'!E10+'[5]march 2023'!D10</f>
        <v>0</v>
      </c>
      <c r="F10" s="182">
        <v>0</v>
      </c>
      <c r="G10" s="182">
        <f>'[4]Feb 2023'!G10+'[5]march 2023'!F10</f>
        <v>0</v>
      </c>
      <c r="H10" s="182">
        <f t="shared" si="0"/>
        <v>0</v>
      </c>
      <c r="I10" s="182">
        <f>'[4]Feb 2023'!N10</f>
        <v>146.58500000000009</v>
      </c>
      <c r="J10" s="182">
        <v>0.64</v>
      </c>
      <c r="K10" s="182">
        <f>'[4]Feb 2023'!K10+'[5]march 2023'!J10</f>
        <v>5.1909999999999998</v>
      </c>
      <c r="L10" s="182">
        <v>0</v>
      </c>
      <c r="M10" s="182">
        <f>'[4]Feb 2023'!M10+'[5]march 2023'!L10</f>
        <v>0</v>
      </c>
      <c r="N10" s="182">
        <f t="shared" si="1"/>
        <v>147.22500000000008</v>
      </c>
      <c r="O10" s="183">
        <f>'[4]Feb 2023'!T10</f>
        <v>234.27999999999997</v>
      </c>
      <c r="P10" s="182">
        <v>0</v>
      </c>
      <c r="Q10" s="182">
        <f>'[4]Feb 2023'!Q10+'[5]march 2023'!P10</f>
        <v>1.1100000000000001</v>
      </c>
      <c r="R10" s="182">
        <v>0</v>
      </c>
      <c r="S10" s="182">
        <f>'[4]Feb 2023'!S10+'[5]march 2023'!R10</f>
        <v>0</v>
      </c>
      <c r="T10" s="183">
        <f t="shared" si="2"/>
        <v>234.27999999999997</v>
      </c>
      <c r="U10" s="183">
        <f t="shared" si="3"/>
        <v>381.50500000000005</v>
      </c>
    </row>
    <row r="11" spans="1:21" s="111" customFormat="1" ht="38.25" customHeight="1" x14ac:dyDescent="0.4">
      <c r="A11" s="234" t="s">
        <v>82</v>
      </c>
      <c r="B11" s="235"/>
      <c r="C11" s="182">
        <f>'[4]Feb 2023'!H11</f>
        <v>1235.5450000000001</v>
      </c>
      <c r="D11" s="184">
        <f t="shared" ref="D11:U11" si="4">SUM(D7:D10)</f>
        <v>0</v>
      </c>
      <c r="E11" s="184">
        <f t="shared" si="4"/>
        <v>48.209999999999994</v>
      </c>
      <c r="F11" s="184">
        <f t="shared" si="4"/>
        <v>0</v>
      </c>
      <c r="G11" s="182">
        <f>'[4]Feb 2023'!G11+'[5]march 2023'!F11</f>
        <v>215.14000000000001</v>
      </c>
      <c r="H11" s="184">
        <f t="shared" si="4"/>
        <v>1235.5450000000001</v>
      </c>
      <c r="I11" s="184">
        <f t="shared" si="4"/>
        <v>677.298</v>
      </c>
      <c r="J11" s="184">
        <f t="shared" si="4"/>
        <v>3.2100000000000004</v>
      </c>
      <c r="K11" s="184">
        <f t="shared" si="4"/>
        <v>90.346000000000004</v>
      </c>
      <c r="L11" s="184">
        <f t="shared" si="4"/>
        <v>0</v>
      </c>
      <c r="M11" s="184">
        <f t="shared" si="4"/>
        <v>0.04</v>
      </c>
      <c r="N11" s="184">
        <f t="shared" si="4"/>
        <v>680.50800000000004</v>
      </c>
      <c r="O11" s="184">
        <f t="shared" si="4"/>
        <v>1007.2800000000001</v>
      </c>
      <c r="P11" s="184">
        <f t="shared" si="4"/>
        <v>0</v>
      </c>
      <c r="Q11" s="182">
        <f>'[4]Feb 2023'!Q11+'[5]march 2023'!P11</f>
        <v>161.35</v>
      </c>
      <c r="R11" s="184">
        <f t="shared" si="4"/>
        <v>0</v>
      </c>
      <c r="S11" s="182">
        <f>'[4]Feb 2023'!S11+'[5]march 2023'!R11</f>
        <v>0</v>
      </c>
      <c r="T11" s="184">
        <f t="shared" si="4"/>
        <v>1007.2800000000001</v>
      </c>
      <c r="U11" s="184">
        <f t="shared" si="4"/>
        <v>2923.3330000000005</v>
      </c>
    </row>
    <row r="12" spans="1:21" ht="38.25" customHeight="1" x14ac:dyDescent="0.45">
      <c r="A12" s="171">
        <v>4</v>
      </c>
      <c r="B12" s="172" t="s">
        <v>83</v>
      </c>
      <c r="C12" s="182">
        <f>'[4]Feb 2023'!H12</f>
        <v>218.88999999999885</v>
      </c>
      <c r="D12" s="182">
        <v>0</v>
      </c>
      <c r="E12" s="182">
        <f>'[4]Feb 2023'!E12+'[5]march 2023'!D12</f>
        <v>0</v>
      </c>
      <c r="F12" s="182">
        <v>0</v>
      </c>
      <c r="G12" s="182">
        <f>'[4]Feb 2023'!G12+'[5]march 2023'!F12</f>
        <v>1434.6</v>
      </c>
      <c r="H12" s="182">
        <f t="shared" si="0"/>
        <v>218.88999999999885</v>
      </c>
      <c r="I12" s="182">
        <f>'[4]Feb 2023'!N12</f>
        <v>89.373000000000005</v>
      </c>
      <c r="J12" s="182">
        <v>0.51</v>
      </c>
      <c r="K12" s="182">
        <f>'[4]Feb 2023'!K12+'[5]march 2023'!J12</f>
        <v>6.4899999999999993</v>
      </c>
      <c r="L12" s="182">
        <v>0</v>
      </c>
      <c r="M12" s="182">
        <f>'[4]Feb 2023'!M12+'[5]march 2023'!L12</f>
        <v>38.24</v>
      </c>
      <c r="N12" s="182">
        <f t="shared" si="1"/>
        <v>89.88300000000001</v>
      </c>
      <c r="O12" s="183">
        <f>'[4]Feb 2023'!T12</f>
        <v>1548.02</v>
      </c>
      <c r="P12" s="182">
        <v>0</v>
      </c>
      <c r="Q12" s="182">
        <f>'[4]Feb 2023'!Q12+'[5]march 2023'!P12</f>
        <v>969.1099999999999</v>
      </c>
      <c r="R12" s="182">
        <v>0</v>
      </c>
      <c r="S12" s="182">
        <f>'[4]Feb 2023'!S12+'[5]march 2023'!R12</f>
        <v>0</v>
      </c>
      <c r="T12" s="183">
        <f t="shared" si="2"/>
        <v>1548.02</v>
      </c>
      <c r="U12" s="183">
        <f t="shared" si="3"/>
        <v>1856.7929999999988</v>
      </c>
    </row>
    <row r="13" spans="1:21" ht="38.25" customHeight="1" x14ac:dyDescent="0.45">
      <c r="A13" s="171">
        <v>5</v>
      </c>
      <c r="B13" s="172" t="s">
        <v>84</v>
      </c>
      <c r="C13" s="182">
        <f>'[4]Feb 2023'!H13</f>
        <v>1023.7699999999998</v>
      </c>
      <c r="D13" s="182">
        <v>0</v>
      </c>
      <c r="E13" s="182">
        <f>'[4]Feb 2023'!E13+'[5]march 2023'!D13</f>
        <v>0</v>
      </c>
      <c r="F13" s="182">
        <v>0</v>
      </c>
      <c r="G13" s="182">
        <f>'[4]Feb 2023'!G13+'[5]march 2023'!F13</f>
        <v>0</v>
      </c>
      <c r="H13" s="182">
        <f t="shared" si="0"/>
        <v>1023.7699999999998</v>
      </c>
      <c r="I13" s="182">
        <f>'[4]Feb 2023'!N13</f>
        <v>156.90400000000008</v>
      </c>
      <c r="J13" s="182">
        <v>0.76</v>
      </c>
      <c r="K13" s="182">
        <f>'[4]Feb 2023'!K13+'[5]march 2023'!J13</f>
        <v>10.069999999999999</v>
      </c>
      <c r="L13" s="182">
        <v>0</v>
      </c>
      <c r="M13" s="182">
        <f>'[4]Feb 2023'!M13+'[5]march 2023'!L13</f>
        <v>0.72</v>
      </c>
      <c r="N13" s="182">
        <f t="shared" si="1"/>
        <v>157.66400000000007</v>
      </c>
      <c r="O13" s="183">
        <f>'[4]Feb 2023'!T13</f>
        <v>87.2</v>
      </c>
      <c r="P13" s="182">
        <v>0</v>
      </c>
      <c r="Q13" s="182">
        <f>'[4]Feb 2023'!Q13+'[5]march 2023'!P13</f>
        <v>0.67</v>
      </c>
      <c r="R13" s="182">
        <v>0</v>
      </c>
      <c r="S13" s="182">
        <f>'[4]Feb 2023'!S13+'[5]march 2023'!R13</f>
        <v>0</v>
      </c>
      <c r="T13" s="183">
        <f t="shared" si="2"/>
        <v>87.2</v>
      </c>
      <c r="U13" s="183">
        <f t="shared" si="3"/>
        <v>1268.6339999999998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f>'[4]Feb 2023'!H14</f>
        <v>2084.5799999999995</v>
      </c>
      <c r="D14" s="182">
        <v>0</v>
      </c>
      <c r="E14" s="182">
        <f>'[4]Feb 2023'!E14+'[5]march 2023'!D14</f>
        <v>0.08</v>
      </c>
      <c r="F14" s="182">
        <v>0</v>
      </c>
      <c r="G14" s="182">
        <f>'[4]Feb 2023'!G14+'[5]march 2023'!F14</f>
        <v>0</v>
      </c>
      <c r="H14" s="182">
        <f t="shared" si="0"/>
        <v>2084.5799999999995</v>
      </c>
      <c r="I14" s="182">
        <f>'[4]Feb 2023'!N14</f>
        <v>208.17399999999998</v>
      </c>
      <c r="J14" s="182">
        <v>0.96</v>
      </c>
      <c r="K14" s="182">
        <f>'[4]Feb 2023'!K14+'[5]march 2023'!J14</f>
        <v>15.280000000000001</v>
      </c>
      <c r="L14" s="182">
        <v>0</v>
      </c>
      <c r="M14" s="182">
        <f>'[4]Feb 2023'!M14+'[5]march 2023'!L14</f>
        <v>0</v>
      </c>
      <c r="N14" s="182">
        <f t="shared" si="1"/>
        <v>209.13399999999999</v>
      </c>
      <c r="O14" s="183">
        <f>'[4]Feb 2023'!T14</f>
        <v>403.58</v>
      </c>
      <c r="P14" s="182">
        <v>0</v>
      </c>
      <c r="Q14" s="182">
        <f>'[4]Feb 2023'!Q14+'[5]march 2023'!P14</f>
        <v>51.42</v>
      </c>
      <c r="R14" s="182">
        <v>0</v>
      </c>
      <c r="S14" s="182">
        <f>'[4]Feb 2023'!S14+'[5]march 2023'!R14</f>
        <v>0</v>
      </c>
      <c r="T14" s="183">
        <f t="shared" si="2"/>
        <v>403.58</v>
      </c>
      <c r="U14" s="183">
        <f t="shared" si="3"/>
        <v>2697.2939999999994</v>
      </c>
    </row>
    <row r="15" spans="1:21" s="111" customFormat="1" ht="38.25" customHeight="1" x14ac:dyDescent="0.4">
      <c r="A15" s="234" t="s">
        <v>86</v>
      </c>
      <c r="B15" s="235"/>
      <c r="C15" s="182">
        <f>'[4]Feb 2023'!H15</f>
        <v>3327.239999999998</v>
      </c>
      <c r="D15" s="184">
        <f t="shared" ref="D15:U15" si="5">SUM(D12:D14)</f>
        <v>0</v>
      </c>
      <c r="E15" s="184">
        <f t="shared" si="5"/>
        <v>0.08</v>
      </c>
      <c r="F15" s="184">
        <f t="shared" si="5"/>
        <v>0</v>
      </c>
      <c r="G15" s="182">
        <f>'[4]Feb 2023'!G15+'[5]march 2023'!F15</f>
        <v>1434.6</v>
      </c>
      <c r="H15" s="184">
        <f t="shared" si="5"/>
        <v>3327.239999999998</v>
      </c>
      <c r="I15" s="184">
        <f t="shared" si="5"/>
        <v>454.45100000000008</v>
      </c>
      <c r="J15" s="184">
        <f t="shared" si="5"/>
        <v>2.23</v>
      </c>
      <c r="K15" s="184">
        <f t="shared" si="5"/>
        <v>31.84</v>
      </c>
      <c r="L15" s="184">
        <f t="shared" si="5"/>
        <v>0</v>
      </c>
      <c r="M15" s="184">
        <f t="shared" si="5"/>
        <v>38.96</v>
      </c>
      <c r="N15" s="184">
        <f t="shared" si="5"/>
        <v>456.68100000000004</v>
      </c>
      <c r="O15" s="184">
        <f t="shared" si="5"/>
        <v>2038.8</v>
      </c>
      <c r="P15" s="184">
        <f t="shared" si="5"/>
        <v>0</v>
      </c>
      <c r="Q15" s="182">
        <f>'[4]Feb 2023'!Q15+'[5]march 2023'!P15</f>
        <v>1021.2</v>
      </c>
      <c r="R15" s="184">
        <f t="shared" si="5"/>
        <v>0</v>
      </c>
      <c r="S15" s="182">
        <f>'[4]Feb 2023'!S15+'[5]march 2023'!R15</f>
        <v>0</v>
      </c>
      <c r="T15" s="184">
        <f t="shared" si="5"/>
        <v>2038.8</v>
      </c>
      <c r="U15" s="184">
        <f t="shared" si="5"/>
        <v>5822.7209999999977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f>'[4]Feb 2023'!H16</f>
        <v>1306.5919999999992</v>
      </c>
      <c r="D16" s="182">
        <v>0.74</v>
      </c>
      <c r="E16" s="182">
        <f>'[4]Feb 2023'!E16+'[5]march 2023'!D16</f>
        <v>21.889999999999993</v>
      </c>
      <c r="F16" s="182">
        <v>0</v>
      </c>
      <c r="G16" s="182">
        <f>'[4]Feb 2023'!G16+'[5]march 2023'!F16</f>
        <v>461.17</v>
      </c>
      <c r="H16" s="182">
        <f t="shared" si="0"/>
        <v>1307.3319999999992</v>
      </c>
      <c r="I16" s="182">
        <f>'[4]Feb 2023'!N16</f>
        <v>113.90000000000005</v>
      </c>
      <c r="J16" s="182">
        <v>7.0000000000000007E-2</v>
      </c>
      <c r="K16" s="182">
        <f>'[4]Feb 2023'!K16+'[5]march 2023'!J16</f>
        <v>2.95</v>
      </c>
      <c r="L16" s="182">
        <v>0</v>
      </c>
      <c r="M16" s="182">
        <f>'[4]Feb 2023'!M16+'[5]march 2023'!L16</f>
        <v>0</v>
      </c>
      <c r="N16" s="182">
        <f t="shared" si="1"/>
        <v>113.97000000000004</v>
      </c>
      <c r="O16" s="183">
        <f>'[4]Feb 2023'!T16</f>
        <v>874.55900000000008</v>
      </c>
      <c r="P16" s="182">
        <v>0.69</v>
      </c>
      <c r="Q16" s="182">
        <f>'[4]Feb 2023'!Q16+'[5]march 2023'!P16</f>
        <v>763.85000000000014</v>
      </c>
      <c r="R16" s="182">
        <v>0</v>
      </c>
      <c r="S16" s="182">
        <f>'[4]Feb 2023'!S16+'[5]march 2023'!R16</f>
        <v>0</v>
      </c>
      <c r="T16" s="183">
        <f t="shared" si="2"/>
        <v>875.24900000000014</v>
      </c>
      <c r="U16" s="183">
        <f t="shared" si="3"/>
        <v>2296.5509999999995</v>
      </c>
    </row>
    <row r="17" spans="1:21" ht="38.25" customHeight="1" x14ac:dyDescent="0.45">
      <c r="A17" s="171">
        <v>9</v>
      </c>
      <c r="B17" s="172" t="s">
        <v>120</v>
      </c>
      <c r="C17" s="182">
        <f>'[4]Feb 2023'!H17</f>
        <v>239.35399999999987</v>
      </c>
      <c r="D17" s="182">
        <v>0</v>
      </c>
      <c r="E17" s="182">
        <f>'[4]Feb 2023'!E17+'[5]march 2023'!D17</f>
        <v>39.92</v>
      </c>
      <c r="F17" s="182">
        <v>0</v>
      </c>
      <c r="G17" s="182">
        <f>'[4]Feb 2023'!G17+'[5]march 2023'!F17</f>
        <v>0</v>
      </c>
      <c r="H17" s="182">
        <f t="shared" si="0"/>
        <v>239.35399999999987</v>
      </c>
      <c r="I17" s="182">
        <f>'[4]Feb 2023'!N17</f>
        <v>29.656999999999993</v>
      </c>
      <c r="J17" s="182">
        <v>0.04</v>
      </c>
      <c r="K17" s="182">
        <f>'[4]Feb 2023'!K17+'[5]march 2023'!J17</f>
        <v>8.61</v>
      </c>
      <c r="L17" s="182">
        <v>0</v>
      </c>
      <c r="M17" s="182">
        <f>'[4]Feb 2023'!M17+'[5]march 2023'!L17</f>
        <v>0.99</v>
      </c>
      <c r="N17" s="182">
        <f t="shared" si="1"/>
        <v>29.696999999999992</v>
      </c>
      <c r="O17" s="183">
        <f>'[4]Feb 2023'!T17</f>
        <v>414.54100000000005</v>
      </c>
      <c r="P17" s="182">
        <v>0</v>
      </c>
      <c r="Q17" s="182">
        <f>'[4]Feb 2023'!Q17+'[5]march 2023'!P17</f>
        <v>77.23</v>
      </c>
      <c r="R17" s="182">
        <v>0</v>
      </c>
      <c r="S17" s="182">
        <f>'[4]Feb 2023'!S17+'[5]march 2023'!R17</f>
        <v>70.959999999999994</v>
      </c>
      <c r="T17" s="183">
        <f t="shared" si="2"/>
        <v>414.54100000000005</v>
      </c>
      <c r="U17" s="183">
        <f t="shared" si="3"/>
        <v>683.59199999999987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f>'[4]Feb 2023'!H18</f>
        <v>478.13499999999931</v>
      </c>
      <c r="D18" s="182">
        <v>0</v>
      </c>
      <c r="E18" s="182">
        <f>'[4]Feb 2023'!E18+'[5]march 2023'!D18</f>
        <v>0</v>
      </c>
      <c r="F18" s="182">
        <v>0</v>
      </c>
      <c r="G18" s="182">
        <f>'[4]Feb 2023'!G18+'[5]march 2023'!F18</f>
        <v>191.73</v>
      </c>
      <c r="H18" s="182">
        <f t="shared" si="0"/>
        <v>478.13499999999931</v>
      </c>
      <c r="I18" s="182">
        <f>'[4]Feb 2023'!N18</f>
        <v>15.13999999999999</v>
      </c>
      <c r="J18" s="182">
        <v>0</v>
      </c>
      <c r="K18" s="182">
        <f>'[4]Feb 2023'!K18+'[5]march 2023'!J18</f>
        <v>1.8399999999999999</v>
      </c>
      <c r="L18" s="182">
        <v>0</v>
      </c>
      <c r="M18" s="182">
        <f>'[4]Feb 2023'!M18+'[5]march 2023'!L18</f>
        <v>3.07</v>
      </c>
      <c r="N18" s="182">
        <f t="shared" si="1"/>
        <v>15.13999999999999</v>
      </c>
      <c r="O18" s="183">
        <f>'[4]Feb 2023'!T18</f>
        <v>480.83799999999997</v>
      </c>
      <c r="P18" s="182">
        <v>0</v>
      </c>
      <c r="Q18" s="182">
        <f>'[4]Feb 2023'!Q18+'[5]march 2023'!P18</f>
        <v>285.99</v>
      </c>
      <c r="R18" s="182">
        <v>0</v>
      </c>
      <c r="S18" s="182">
        <f>'[4]Feb 2023'!S18+'[5]march 2023'!R18</f>
        <v>0.05</v>
      </c>
      <c r="T18" s="183">
        <f t="shared" si="2"/>
        <v>480.83799999999997</v>
      </c>
      <c r="U18" s="183">
        <f t="shared" si="3"/>
        <v>974.11299999999926</v>
      </c>
    </row>
    <row r="19" spans="1:21" s="111" customFormat="1" ht="38.25" customHeight="1" x14ac:dyDescent="0.4">
      <c r="A19" s="234" t="s">
        <v>89</v>
      </c>
      <c r="B19" s="235"/>
      <c r="C19" s="182">
        <f>'[4]Feb 2023'!H19</f>
        <v>2024.0809999999983</v>
      </c>
      <c r="D19" s="184">
        <f t="shared" ref="D19:U19" si="6">SUM(D16:D18)</f>
        <v>0.74</v>
      </c>
      <c r="E19" s="184">
        <f t="shared" si="6"/>
        <v>61.809999999999995</v>
      </c>
      <c r="F19" s="184">
        <f t="shared" si="6"/>
        <v>0</v>
      </c>
      <c r="G19" s="182">
        <f>'[4]Feb 2023'!G19+'[5]march 2023'!F19</f>
        <v>652.9</v>
      </c>
      <c r="H19" s="184">
        <f t="shared" si="6"/>
        <v>2024.8209999999983</v>
      </c>
      <c r="I19" s="184">
        <f t="shared" si="6"/>
        <v>158.69700000000003</v>
      </c>
      <c r="J19" s="184">
        <f t="shared" si="6"/>
        <v>0.11000000000000001</v>
      </c>
      <c r="K19" s="184">
        <f t="shared" si="6"/>
        <v>13.399999999999999</v>
      </c>
      <c r="L19" s="184">
        <f t="shared" si="6"/>
        <v>0</v>
      </c>
      <c r="M19" s="184">
        <f t="shared" si="6"/>
        <v>4.0599999999999996</v>
      </c>
      <c r="N19" s="184">
        <f t="shared" si="6"/>
        <v>158.80700000000002</v>
      </c>
      <c r="O19" s="184">
        <f t="shared" si="6"/>
        <v>1769.9380000000001</v>
      </c>
      <c r="P19" s="184">
        <f t="shared" si="6"/>
        <v>0.69</v>
      </c>
      <c r="Q19" s="182">
        <f>'[4]Feb 2023'!Q19+'[5]march 2023'!P19</f>
        <v>1127.0700000000002</v>
      </c>
      <c r="R19" s="184">
        <f t="shared" si="6"/>
        <v>0</v>
      </c>
      <c r="S19" s="182">
        <f>'[4]Feb 2023'!S19+'[5]march 2023'!R19</f>
        <v>71.009999999999991</v>
      </c>
      <c r="T19" s="184">
        <f t="shared" si="6"/>
        <v>1770.6280000000002</v>
      </c>
      <c r="U19" s="184">
        <f t="shared" si="6"/>
        <v>3954.2559999999985</v>
      </c>
    </row>
    <row r="20" spans="1:21" ht="38.25" customHeight="1" x14ac:dyDescent="0.45">
      <c r="A20" s="171">
        <v>8</v>
      </c>
      <c r="B20" s="172" t="s">
        <v>91</v>
      </c>
      <c r="C20" s="182">
        <f>'[4]Feb 2023'!H20</f>
        <v>1024.4549999999992</v>
      </c>
      <c r="D20" s="182">
        <v>0</v>
      </c>
      <c r="E20" s="182">
        <f>'[4]Feb 2023'!E20+'[5]march 2023'!D20</f>
        <v>0.91</v>
      </c>
      <c r="F20" s="182">
        <v>0</v>
      </c>
      <c r="G20" s="182">
        <f>'[4]Feb 2023'!G20+'[5]march 2023'!F20</f>
        <v>180</v>
      </c>
      <c r="H20" s="182">
        <f t="shared" si="0"/>
        <v>1024.4549999999992</v>
      </c>
      <c r="I20" s="182">
        <f>'[4]Feb 2023'!N20</f>
        <v>155.16100000000009</v>
      </c>
      <c r="J20" s="182">
        <v>0.08</v>
      </c>
      <c r="K20" s="182">
        <f>'[4]Feb 2023'!K20+'[5]march 2023'!J20</f>
        <v>2.94</v>
      </c>
      <c r="L20" s="182">
        <v>0</v>
      </c>
      <c r="M20" s="182">
        <f>'[4]Feb 2023'!M20+'[5]march 2023'!L20</f>
        <v>0</v>
      </c>
      <c r="N20" s="182">
        <f t="shared" si="1"/>
        <v>155.2410000000001</v>
      </c>
      <c r="O20" s="183">
        <f>'[4]Feb 2023'!T20</f>
        <v>742.5709999999998</v>
      </c>
      <c r="P20" s="182">
        <v>0.15</v>
      </c>
      <c r="Q20" s="182">
        <f>'[4]Feb 2023'!Q20+'[5]march 2023'!P20</f>
        <v>400.78999999999996</v>
      </c>
      <c r="R20" s="182">
        <v>0</v>
      </c>
      <c r="S20" s="182">
        <f>'[4]Feb 2023'!S20+'[5]march 2023'!R20</f>
        <v>0</v>
      </c>
      <c r="T20" s="183">
        <f t="shared" si="2"/>
        <v>742.72099999999978</v>
      </c>
      <c r="U20" s="183">
        <f t="shared" si="3"/>
        <v>1922.4169999999992</v>
      </c>
    </row>
    <row r="21" spans="1:21" ht="38.25" customHeight="1" x14ac:dyDescent="0.45">
      <c r="A21" s="171">
        <v>9</v>
      </c>
      <c r="B21" s="172" t="s">
        <v>90</v>
      </c>
      <c r="C21" s="182">
        <f>'[4]Feb 2023'!H21</f>
        <v>142.68999999999988</v>
      </c>
      <c r="D21" s="182">
        <v>0</v>
      </c>
      <c r="E21" s="182">
        <f>'[4]Feb 2023'!E21+'[5]march 2023'!D21</f>
        <v>0</v>
      </c>
      <c r="F21" s="182">
        <v>0</v>
      </c>
      <c r="G21" s="182">
        <f>'[4]Feb 2023'!G21+'[5]march 2023'!F21</f>
        <v>0</v>
      </c>
      <c r="H21" s="182">
        <f t="shared" si="0"/>
        <v>142.68999999999988</v>
      </c>
      <c r="I21" s="182">
        <f>'[4]Feb 2023'!N21</f>
        <v>52.583000000000013</v>
      </c>
      <c r="J21" s="182">
        <v>0.2</v>
      </c>
      <c r="K21" s="182">
        <f>'[4]Feb 2023'!K21+'[5]march 2023'!J21</f>
        <v>2.62</v>
      </c>
      <c r="L21" s="182">
        <v>0</v>
      </c>
      <c r="M21" s="182">
        <f>'[4]Feb 2023'!M21+'[5]march 2023'!L21</f>
        <v>0</v>
      </c>
      <c r="N21" s="182">
        <f t="shared" si="1"/>
        <v>52.783000000000015</v>
      </c>
      <c r="O21" s="183">
        <f>'[4]Feb 2023'!T21</f>
        <v>310.79999999999995</v>
      </c>
      <c r="P21" s="182">
        <v>0.1</v>
      </c>
      <c r="Q21" s="182">
        <f>'[4]Feb 2023'!Q21+'[5]march 2023'!P21</f>
        <v>44.4</v>
      </c>
      <c r="R21" s="182">
        <v>0</v>
      </c>
      <c r="S21" s="182">
        <f>'[4]Feb 2023'!S21+'[5]march 2023'!R21</f>
        <v>0</v>
      </c>
      <c r="T21" s="183">
        <f t="shared" si="2"/>
        <v>310.89999999999998</v>
      </c>
      <c r="U21" s="183">
        <f t="shared" si="3"/>
        <v>506.37299999999988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f>'[4]Feb 2023'!H22</f>
        <v>27.069999999999879</v>
      </c>
      <c r="D22" s="182">
        <v>0</v>
      </c>
      <c r="E22" s="182">
        <f>'[4]Feb 2023'!E22+'[5]march 2023'!D22</f>
        <v>0</v>
      </c>
      <c r="F22" s="182">
        <v>0</v>
      </c>
      <c r="G22" s="182">
        <f>'[4]Feb 2023'!G22+'[5]march 2023'!F22</f>
        <v>0</v>
      </c>
      <c r="H22" s="182">
        <f t="shared" si="0"/>
        <v>27.069999999999879</v>
      </c>
      <c r="I22" s="182">
        <f>'[4]Feb 2023'!N22</f>
        <v>15.940000000000005</v>
      </c>
      <c r="J22" s="182">
        <v>0</v>
      </c>
      <c r="K22" s="182">
        <f>'[4]Feb 2023'!K22+'[5]march 2023'!J22</f>
        <v>0.33999999999999997</v>
      </c>
      <c r="L22" s="182">
        <v>0</v>
      </c>
      <c r="M22" s="182">
        <f>'[4]Feb 2023'!M22+'[5]march 2023'!L22</f>
        <v>0</v>
      </c>
      <c r="N22" s="182">
        <f t="shared" si="1"/>
        <v>15.940000000000005</v>
      </c>
      <c r="O22" s="183">
        <f>'[4]Feb 2023'!T22</f>
        <v>775.89999999999986</v>
      </c>
      <c r="P22" s="182">
        <v>0.13</v>
      </c>
      <c r="Q22" s="182">
        <f>'[4]Feb 2023'!Q22+'[5]march 2023'!P22</f>
        <v>104.52000000000001</v>
      </c>
      <c r="R22" s="182">
        <v>0</v>
      </c>
      <c r="S22" s="182">
        <f>'[4]Feb 2023'!S22+'[5]march 2023'!R22</f>
        <v>0</v>
      </c>
      <c r="T22" s="183">
        <f t="shared" si="2"/>
        <v>776.02999999999986</v>
      </c>
      <c r="U22" s="183">
        <f t="shared" si="3"/>
        <v>819.03999999999974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f>'[4]Feb 2023'!H23</f>
        <v>1131.0419999999997</v>
      </c>
      <c r="D23" s="182">
        <v>2.16</v>
      </c>
      <c r="E23" s="182">
        <f>'[4]Feb 2023'!E23+'[5]march 2023'!D23</f>
        <v>35.239999999999995</v>
      </c>
      <c r="F23" s="182">
        <v>0</v>
      </c>
      <c r="G23" s="182">
        <f>'[4]Feb 2023'!G23+'[5]march 2023'!F23</f>
        <v>75</v>
      </c>
      <c r="H23" s="182">
        <f t="shared" si="0"/>
        <v>1133.2019999999998</v>
      </c>
      <c r="I23" s="182">
        <f>'[4]Feb 2023'!N23</f>
        <v>48.053999999999995</v>
      </c>
      <c r="J23" s="182">
        <v>2.15</v>
      </c>
      <c r="K23" s="182">
        <f>'[4]Feb 2023'!K23+'[5]march 2023'!J23</f>
        <v>34.909999999999997</v>
      </c>
      <c r="L23" s="182">
        <v>0</v>
      </c>
      <c r="M23" s="182">
        <f>'[4]Feb 2023'!M23+'[5]march 2023'!L23</f>
        <v>0</v>
      </c>
      <c r="N23" s="182">
        <f t="shared" si="1"/>
        <v>50.203999999999994</v>
      </c>
      <c r="O23" s="183">
        <f>'[4]Feb 2023'!T23</f>
        <v>404.38499999999999</v>
      </c>
      <c r="P23" s="182">
        <v>0.45</v>
      </c>
      <c r="Q23" s="182">
        <f>'[4]Feb 2023'!Q23+'[5]march 2023'!P23</f>
        <v>237.55</v>
      </c>
      <c r="R23" s="182">
        <v>0</v>
      </c>
      <c r="S23" s="182">
        <f>'[4]Feb 2023'!S23+'[5]march 2023'!R23</f>
        <v>0</v>
      </c>
      <c r="T23" s="183">
        <f t="shared" si="2"/>
        <v>404.83499999999998</v>
      </c>
      <c r="U23" s="183">
        <f t="shared" si="3"/>
        <v>1588.2409999999998</v>
      </c>
    </row>
    <row r="24" spans="1:21" s="111" customFormat="1" ht="38.25" customHeight="1" x14ac:dyDescent="0.4">
      <c r="A24" s="249" t="s">
        <v>94</v>
      </c>
      <c r="B24" s="249"/>
      <c r="C24" s="182">
        <f>'[4]Feb 2023'!H24</f>
        <v>2325.2569999999987</v>
      </c>
      <c r="D24" s="184">
        <f t="shared" ref="D24:U24" si="7">SUM(D20:D23)</f>
        <v>2.16</v>
      </c>
      <c r="E24" s="184">
        <f t="shared" si="7"/>
        <v>36.149999999999991</v>
      </c>
      <c r="F24" s="184">
        <f t="shared" si="7"/>
        <v>0</v>
      </c>
      <c r="G24" s="182">
        <f>'[4]Feb 2023'!G24+'[5]march 2023'!F24</f>
        <v>255</v>
      </c>
      <c r="H24" s="184">
        <f t="shared" si="7"/>
        <v>2327.4169999999986</v>
      </c>
      <c r="I24" s="184">
        <f t="shared" si="7"/>
        <v>271.73800000000006</v>
      </c>
      <c r="J24" s="184">
        <f t="shared" si="7"/>
        <v>2.4299999999999997</v>
      </c>
      <c r="K24" s="184">
        <f t="shared" si="7"/>
        <v>40.809999999999995</v>
      </c>
      <c r="L24" s="184">
        <f t="shared" si="7"/>
        <v>0</v>
      </c>
      <c r="M24" s="184">
        <f t="shared" si="7"/>
        <v>0</v>
      </c>
      <c r="N24" s="184">
        <f t="shared" si="7"/>
        <v>274.16800000000012</v>
      </c>
      <c r="O24" s="184">
        <f t="shared" si="7"/>
        <v>2233.6559999999995</v>
      </c>
      <c r="P24" s="184">
        <f t="shared" si="7"/>
        <v>0.83000000000000007</v>
      </c>
      <c r="Q24" s="182">
        <f>'[4]Feb 2023'!Q24+'[5]march 2023'!P24</f>
        <v>787.26000000000022</v>
      </c>
      <c r="R24" s="184">
        <f t="shared" si="7"/>
        <v>0</v>
      </c>
      <c r="S24" s="182">
        <f>'[4]Feb 2023'!S24+'[5]march 2023'!R24</f>
        <v>0</v>
      </c>
      <c r="T24" s="184">
        <f t="shared" si="7"/>
        <v>2234.4859999999994</v>
      </c>
      <c r="U24" s="184">
        <f t="shared" si="7"/>
        <v>4836.070999999999</v>
      </c>
    </row>
    <row r="25" spans="1:21" s="145" customFormat="1" ht="38.25" customHeight="1" x14ac:dyDescent="0.4">
      <c r="A25" s="250" t="s">
        <v>95</v>
      </c>
      <c r="B25" s="251"/>
      <c r="C25" s="182">
        <f>'[4]Feb 2023'!H25</f>
        <v>8912.122999999996</v>
      </c>
      <c r="D25" s="184">
        <f t="shared" ref="D25:U25" si="8">D24+D19+D15+D11</f>
        <v>2.9000000000000004</v>
      </c>
      <c r="E25" s="184">
        <f t="shared" si="8"/>
        <v>146.24999999999997</v>
      </c>
      <c r="F25" s="184">
        <f t="shared" si="8"/>
        <v>0</v>
      </c>
      <c r="G25" s="182">
        <f>'[4]Feb 2023'!G25+'[5]march 2023'!F25</f>
        <v>2557.6400000000003</v>
      </c>
      <c r="H25" s="184">
        <f t="shared" si="8"/>
        <v>8915.0229999999938</v>
      </c>
      <c r="I25" s="184">
        <f t="shared" si="8"/>
        <v>1562.1840000000002</v>
      </c>
      <c r="J25" s="184">
        <f t="shared" si="8"/>
        <v>7.98</v>
      </c>
      <c r="K25" s="184">
        <f t="shared" si="8"/>
        <v>176.39600000000002</v>
      </c>
      <c r="L25" s="184">
        <f t="shared" si="8"/>
        <v>0</v>
      </c>
      <c r="M25" s="184">
        <f t="shared" si="8"/>
        <v>43.06</v>
      </c>
      <c r="N25" s="184">
        <f t="shared" si="8"/>
        <v>1570.1640000000002</v>
      </c>
      <c r="O25" s="184">
        <f t="shared" si="8"/>
        <v>7049.6739999999991</v>
      </c>
      <c r="P25" s="184">
        <f t="shared" si="8"/>
        <v>1.52</v>
      </c>
      <c r="Q25" s="182">
        <f>'[4]Feb 2023'!Q25+'[5]march 2023'!P25</f>
        <v>3096.88</v>
      </c>
      <c r="R25" s="184">
        <f t="shared" si="8"/>
        <v>0</v>
      </c>
      <c r="S25" s="182">
        <f>'[4]Feb 2023'!S25+'[5]march 2023'!R25</f>
        <v>71.009999999999991</v>
      </c>
      <c r="T25" s="184">
        <f t="shared" si="8"/>
        <v>7051.1939999999995</v>
      </c>
      <c r="U25" s="184">
        <f t="shared" si="8"/>
        <v>17536.380999999994</v>
      </c>
    </row>
    <row r="26" spans="1:21" ht="38.25" customHeight="1" x14ac:dyDescent="0.45">
      <c r="A26" s="171">
        <v>15</v>
      </c>
      <c r="B26" s="172" t="s">
        <v>96</v>
      </c>
      <c r="C26" s="182">
        <f>'[4]Feb 2023'!H26</f>
        <v>1211.8119999999994</v>
      </c>
      <c r="D26" s="182">
        <v>26.19</v>
      </c>
      <c r="E26" s="182">
        <f>'[4]Feb 2023'!E26+'[5]march 2023'!D26</f>
        <v>54.36</v>
      </c>
      <c r="F26" s="182">
        <v>0</v>
      </c>
      <c r="G26" s="182">
        <f>'[4]Feb 2023'!G26+'[5]march 2023'!F26</f>
        <v>0</v>
      </c>
      <c r="H26" s="182">
        <f t="shared" si="0"/>
        <v>1238.0019999999995</v>
      </c>
      <c r="I26" s="182">
        <f>'[4]Feb 2023'!N26</f>
        <v>0.11</v>
      </c>
      <c r="J26" s="182">
        <v>0</v>
      </c>
      <c r="K26" s="182">
        <f>'[4]Feb 2023'!K26+'[5]march 2023'!J26</f>
        <v>0.15</v>
      </c>
      <c r="L26" s="182">
        <v>0</v>
      </c>
      <c r="M26" s="182">
        <f>'[4]Feb 2023'!M26+'[5]march 2023'!L26</f>
        <v>0.04</v>
      </c>
      <c r="N26" s="182">
        <f t="shared" si="1"/>
        <v>0.11</v>
      </c>
      <c r="O26" s="183">
        <f>'[4]Feb 2023'!T26</f>
        <v>191.18</v>
      </c>
      <c r="P26" s="182">
        <v>12.55</v>
      </c>
      <c r="Q26" s="182">
        <f>'[4]Feb 2023'!Q26+'[5]march 2023'!P26</f>
        <v>74.59</v>
      </c>
      <c r="R26" s="182">
        <v>0</v>
      </c>
      <c r="S26" s="182">
        <f>'[4]Feb 2023'!S26+'[5]march 2023'!R26</f>
        <v>0.42</v>
      </c>
      <c r="T26" s="183">
        <f t="shared" si="2"/>
        <v>203.73000000000002</v>
      </c>
      <c r="U26" s="183">
        <f t="shared" si="3"/>
        <v>1441.8419999999994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f>'[4]Feb 2023'!H27</f>
        <v>10406.166999999992</v>
      </c>
      <c r="D27" s="182">
        <v>7.99</v>
      </c>
      <c r="E27" s="182">
        <f>'[4]Feb 2023'!E27+'[5]march 2023'!D27</f>
        <v>115.97</v>
      </c>
      <c r="F27" s="182">
        <v>0</v>
      </c>
      <c r="G27" s="182">
        <f>'[4]Feb 2023'!G27+'[5]march 2023'!F27</f>
        <v>0</v>
      </c>
      <c r="H27" s="182">
        <f t="shared" si="0"/>
        <v>10414.156999999992</v>
      </c>
      <c r="I27" s="182">
        <f>'[4]Feb 2023'!N27</f>
        <v>404.88499999999999</v>
      </c>
      <c r="J27" s="182">
        <v>3.55</v>
      </c>
      <c r="K27" s="182">
        <f>'[4]Feb 2023'!K27+'[5]march 2023'!J27</f>
        <v>23.4</v>
      </c>
      <c r="L27" s="182">
        <v>0</v>
      </c>
      <c r="M27" s="182">
        <f>'[4]Feb 2023'!M27+'[5]march 2023'!L27</f>
        <v>0</v>
      </c>
      <c r="N27" s="182">
        <f t="shared" si="1"/>
        <v>408.435</v>
      </c>
      <c r="O27" s="183">
        <f>'[4]Feb 2023'!T27</f>
        <v>43.160000000000018</v>
      </c>
      <c r="P27" s="182">
        <v>0.36</v>
      </c>
      <c r="Q27" s="182">
        <f>'[4]Feb 2023'!Q27+'[5]march 2023'!P27</f>
        <v>13.39</v>
      </c>
      <c r="R27" s="182">
        <v>0</v>
      </c>
      <c r="S27" s="182">
        <f>'[4]Feb 2023'!S27+'[5]march 2023'!R27</f>
        <v>45.22</v>
      </c>
      <c r="T27" s="183">
        <f t="shared" si="2"/>
        <v>43.520000000000017</v>
      </c>
      <c r="U27" s="183">
        <f t="shared" si="3"/>
        <v>10866.111999999992</v>
      </c>
    </row>
    <row r="28" spans="1:21" s="111" customFormat="1" ht="38.25" customHeight="1" x14ac:dyDescent="0.4">
      <c r="A28" s="249" t="s">
        <v>98</v>
      </c>
      <c r="B28" s="249"/>
      <c r="C28" s="182">
        <f>'[4]Feb 2023'!H28</f>
        <v>11617.978999999992</v>
      </c>
      <c r="D28" s="184">
        <f t="shared" ref="D28:U28" si="9">SUM(D26:D27)</f>
        <v>34.18</v>
      </c>
      <c r="E28" s="184">
        <f t="shared" si="9"/>
        <v>170.32999999999998</v>
      </c>
      <c r="F28" s="184">
        <f t="shared" si="9"/>
        <v>0</v>
      </c>
      <c r="G28" s="182">
        <f>'[4]Feb 2023'!G28+'[5]march 2023'!F28</f>
        <v>0</v>
      </c>
      <c r="H28" s="184">
        <f t="shared" si="9"/>
        <v>11652.158999999992</v>
      </c>
      <c r="I28" s="184">
        <f t="shared" si="9"/>
        <v>404.995</v>
      </c>
      <c r="J28" s="184">
        <f t="shared" si="9"/>
        <v>3.55</v>
      </c>
      <c r="K28" s="184">
        <f t="shared" si="9"/>
        <v>23.549999999999997</v>
      </c>
      <c r="L28" s="184">
        <f t="shared" si="9"/>
        <v>0</v>
      </c>
      <c r="M28" s="184">
        <f t="shared" si="9"/>
        <v>0.04</v>
      </c>
      <c r="N28" s="184">
        <f t="shared" si="9"/>
        <v>408.54500000000002</v>
      </c>
      <c r="O28" s="184">
        <f t="shared" si="9"/>
        <v>234.34000000000003</v>
      </c>
      <c r="P28" s="184">
        <f t="shared" si="9"/>
        <v>12.91</v>
      </c>
      <c r="Q28" s="182">
        <f>'[4]Feb 2023'!Q28+'[5]march 2023'!P28</f>
        <v>87.98</v>
      </c>
      <c r="R28" s="184">
        <f t="shared" si="9"/>
        <v>0</v>
      </c>
      <c r="S28" s="182">
        <f>'[4]Feb 2023'!S28+'[5]march 2023'!R28</f>
        <v>45.64</v>
      </c>
      <c r="T28" s="184">
        <f t="shared" si="9"/>
        <v>247.25000000000003</v>
      </c>
      <c r="U28" s="184">
        <f t="shared" si="9"/>
        <v>12307.953999999991</v>
      </c>
    </row>
    <row r="29" spans="1:21" ht="38.25" customHeight="1" x14ac:dyDescent="0.45">
      <c r="A29" s="171">
        <v>17</v>
      </c>
      <c r="B29" s="172" t="s">
        <v>99</v>
      </c>
      <c r="C29" s="182">
        <f>'[4]Feb 2023'!H29</f>
        <v>4540.8360000000011</v>
      </c>
      <c r="D29" s="182">
        <v>10.202999999999999</v>
      </c>
      <c r="E29" s="182">
        <f>'[4]Feb 2023'!E29+'[5]march 2023'!D29</f>
        <v>149.42600000000002</v>
      </c>
      <c r="F29" s="182">
        <v>0</v>
      </c>
      <c r="G29" s="182">
        <f>'[4]Feb 2023'!G29+'[5]march 2023'!F29</f>
        <v>0</v>
      </c>
      <c r="H29" s="182">
        <f t="shared" si="0"/>
        <v>4551.0390000000016</v>
      </c>
      <c r="I29" s="182">
        <f>'[4]Feb 2023'!N29</f>
        <v>184.70000000000002</v>
      </c>
      <c r="J29" s="182">
        <v>0</v>
      </c>
      <c r="K29" s="182">
        <f>'[4]Feb 2023'!K29+'[5]march 2023'!J29</f>
        <v>113.00999999999999</v>
      </c>
      <c r="L29" s="182">
        <v>0</v>
      </c>
      <c r="M29" s="182">
        <f>'[4]Feb 2023'!M29+'[5]march 2023'!L29</f>
        <v>0</v>
      </c>
      <c r="N29" s="182">
        <f t="shared" si="1"/>
        <v>184.70000000000002</v>
      </c>
      <c r="O29" s="183">
        <f>'[4]Feb 2023'!T29</f>
        <v>517.27</v>
      </c>
      <c r="P29" s="182">
        <v>0</v>
      </c>
      <c r="Q29" s="182">
        <f>'[4]Feb 2023'!Q29+'[5]march 2023'!P29</f>
        <v>379.19</v>
      </c>
      <c r="R29" s="182">
        <v>0</v>
      </c>
      <c r="S29" s="182">
        <f>'[4]Feb 2023'!S29+'[5]march 2023'!R29</f>
        <v>0</v>
      </c>
      <c r="T29" s="183">
        <f t="shared" si="2"/>
        <v>517.27</v>
      </c>
      <c r="U29" s="183">
        <f t="shared" si="3"/>
        <v>5253.0090000000018</v>
      </c>
    </row>
    <row r="30" spans="1:21" ht="38.25" customHeight="1" x14ac:dyDescent="0.45">
      <c r="A30" s="171">
        <v>18</v>
      </c>
      <c r="B30" s="172" t="s">
        <v>100</v>
      </c>
      <c r="C30" s="182">
        <f>'[4]Feb 2023'!H30</f>
        <v>6437.9220000000023</v>
      </c>
      <c r="D30" s="182">
        <v>13.07</v>
      </c>
      <c r="E30" s="182">
        <f>'[4]Feb 2023'!E30+'[5]march 2023'!D30</f>
        <v>275.64800000000002</v>
      </c>
      <c r="F30" s="182">
        <v>0</v>
      </c>
      <c r="G30" s="182">
        <f>'[4]Feb 2023'!G30+'[5]march 2023'!F30</f>
        <v>0</v>
      </c>
      <c r="H30" s="182">
        <f t="shared" si="0"/>
        <v>6450.992000000002</v>
      </c>
      <c r="I30" s="182">
        <f>'[4]Feb 2023'!N30</f>
        <v>130.80000000000001</v>
      </c>
      <c r="J30" s="182">
        <v>0</v>
      </c>
      <c r="K30" s="182">
        <f>'[4]Feb 2023'!K30+'[5]march 2023'!J30</f>
        <v>130.80000000000001</v>
      </c>
      <c r="L30" s="182">
        <v>0</v>
      </c>
      <c r="M30" s="182">
        <f>'[4]Feb 2023'!M30+'[5]march 2023'!L30</f>
        <v>0</v>
      </c>
      <c r="N30" s="182">
        <f t="shared" si="1"/>
        <v>130.80000000000001</v>
      </c>
      <c r="O30" s="183">
        <f>'[4]Feb 2023'!T30</f>
        <v>194.78</v>
      </c>
      <c r="P30" s="182">
        <v>0</v>
      </c>
      <c r="Q30" s="182">
        <f>'[4]Feb 2023'!Q30+'[5]march 2023'!P30</f>
        <v>194.55999999999997</v>
      </c>
      <c r="R30" s="182">
        <v>0</v>
      </c>
      <c r="S30" s="182">
        <f>'[4]Feb 2023'!S30+'[5]march 2023'!R30</f>
        <v>0</v>
      </c>
      <c r="T30" s="183">
        <f t="shared" si="2"/>
        <v>194.78</v>
      </c>
      <c r="U30" s="183">
        <f t="shared" si="3"/>
        <v>6776.5720000000019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f>'[4]Feb 2023'!H31</f>
        <v>3121.7139999999995</v>
      </c>
      <c r="D31" s="182">
        <v>6.641</v>
      </c>
      <c r="E31" s="182">
        <f>'[4]Feb 2023'!E31+'[5]march 2023'!D31</f>
        <v>57.672000000000004</v>
      </c>
      <c r="F31" s="182">
        <v>0</v>
      </c>
      <c r="G31" s="182">
        <f>'[4]Feb 2023'!G31+'[5]march 2023'!F31</f>
        <v>3.38</v>
      </c>
      <c r="H31" s="182">
        <f t="shared" si="0"/>
        <v>3128.3549999999996</v>
      </c>
      <c r="I31" s="182">
        <f>'[4]Feb 2023'!N31</f>
        <v>50.180000000000007</v>
      </c>
      <c r="J31" s="182">
        <v>0</v>
      </c>
      <c r="K31" s="182">
        <f>'[4]Feb 2023'!K31+'[5]march 2023'!J31</f>
        <v>47.02</v>
      </c>
      <c r="L31" s="182">
        <v>0</v>
      </c>
      <c r="M31" s="182">
        <f>'[4]Feb 2023'!M31+'[5]march 2023'!L31</f>
        <v>0</v>
      </c>
      <c r="N31" s="182">
        <f t="shared" si="1"/>
        <v>50.180000000000007</v>
      </c>
      <c r="O31" s="183">
        <f>'[4]Feb 2023'!T31</f>
        <v>244.44</v>
      </c>
      <c r="P31" s="182">
        <v>0</v>
      </c>
      <c r="Q31" s="182">
        <f>'[4]Feb 2023'!Q31+'[5]march 2023'!P31</f>
        <v>115.96000000000001</v>
      </c>
      <c r="R31" s="182">
        <v>0</v>
      </c>
      <c r="S31" s="182">
        <f>'[4]Feb 2023'!S31+'[5]march 2023'!R31</f>
        <v>0</v>
      </c>
      <c r="T31" s="183">
        <f t="shared" si="2"/>
        <v>244.44</v>
      </c>
      <c r="U31" s="183">
        <f t="shared" si="3"/>
        <v>3422.9749999999995</v>
      </c>
    </row>
    <row r="32" spans="1:21" ht="38.25" customHeight="1" x14ac:dyDescent="0.45">
      <c r="A32" s="171">
        <v>20</v>
      </c>
      <c r="B32" s="172" t="s">
        <v>102</v>
      </c>
      <c r="C32" s="182">
        <f>'[4]Feb 2023'!H32</f>
        <v>4390.03</v>
      </c>
      <c r="D32" s="182">
        <v>11.25</v>
      </c>
      <c r="E32" s="182">
        <f>'[4]Feb 2023'!E32+'[5]march 2023'!D32</f>
        <v>45.41</v>
      </c>
      <c r="F32" s="182">
        <v>0</v>
      </c>
      <c r="G32" s="182">
        <f>'[4]Feb 2023'!G32+'[5]march 2023'!F32</f>
        <v>12.81</v>
      </c>
      <c r="H32" s="182">
        <f t="shared" si="0"/>
        <v>4401.28</v>
      </c>
      <c r="I32" s="182">
        <f>'[4]Feb 2023'!N32</f>
        <v>226.37999999999997</v>
      </c>
      <c r="J32" s="182">
        <v>0</v>
      </c>
      <c r="K32" s="182">
        <f>'[4]Feb 2023'!K32+'[5]march 2023'!J32</f>
        <v>92.539999999999992</v>
      </c>
      <c r="L32" s="182">
        <v>0</v>
      </c>
      <c r="M32" s="182">
        <f>'[4]Feb 2023'!M32+'[5]march 2023'!L32</f>
        <v>0</v>
      </c>
      <c r="N32" s="182">
        <f t="shared" si="1"/>
        <v>226.37999999999997</v>
      </c>
      <c r="O32" s="183">
        <f>'[4]Feb 2023'!T32</f>
        <v>243.64999999999995</v>
      </c>
      <c r="P32" s="182">
        <v>0</v>
      </c>
      <c r="Q32" s="182">
        <f>'[4]Feb 2023'!Q32+'[5]march 2023'!P32</f>
        <v>0.01</v>
      </c>
      <c r="R32" s="182">
        <v>0</v>
      </c>
      <c r="S32" s="182">
        <f>'[4]Feb 2023'!S32+'[5]march 2023'!R32</f>
        <v>27.41</v>
      </c>
      <c r="T32" s="183">
        <f t="shared" si="2"/>
        <v>243.64999999999995</v>
      </c>
      <c r="U32" s="183">
        <f t="shared" si="3"/>
        <v>4871.3099999999995</v>
      </c>
    </row>
    <row r="33" spans="1:21" s="111" customFormat="1" ht="38.25" customHeight="1" x14ac:dyDescent="0.4">
      <c r="A33" s="249" t="s">
        <v>99</v>
      </c>
      <c r="B33" s="249"/>
      <c r="C33" s="182">
        <f>'[4]Feb 2023'!H33</f>
        <v>18490.502000000004</v>
      </c>
      <c r="D33" s="184">
        <f t="shared" ref="D33:U33" si="10">SUM(D29:D32)</f>
        <v>41.164000000000001</v>
      </c>
      <c r="E33" s="184">
        <f t="shared" si="10"/>
        <v>528.15600000000006</v>
      </c>
      <c r="F33" s="184">
        <f t="shared" si="10"/>
        <v>0</v>
      </c>
      <c r="G33" s="182">
        <f>'[4]Feb 2023'!G33+'[5]march 2023'!F33</f>
        <v>16.190000000000001</v>
      </c>
      <c r="H33" s="184">
        <f t="shared" si="10"/>
        <v>18531.666000000001</v>
      </c>
      <c r="I33" s="184">
        <f t="shared" si="10"/>
        <v>592.05999999999995</v>
      </c>
      <c r="J33" s="184">
        <f t="shared" si="10"/>
        <v>0</v>
      </c>
      <c r="K33" s="184">
        <f t="shared" si="10"/>
        <v>383.37</v>
      </c>
      <c r="L33" s="184">
        <f t="shared" si="10"/>
        <v>0</v>
      </c>
      <c r="M33" s="184">
        <f t="shared" si="10"/>
        <v>0</v>
      </c>
      <c r="N33" s="184">
        <f t="shared" si="10"/>
        <v>592.05999999999995</v>
      </c>
      <c r="O33" s="184">
        <f t="shared" si="10"/>
        <v>1200.1399999999999</v>
      </c>
      <c r="P33" s="184">
        <f t="shared" si="10"/>
        <v>0</v>
      </c>
      <c r="Q33" s="182">
        <f>'[4]Feb 2023'!Q33+'[5]march 2023'!P33</f>
        <v>689.72000000000014</v>
      </c>
      <c r="R33" s="184">
        <f t="shared" si="10"/>
        <v>0</v>
      </c>
      <c r="S33" s="182">
        <f>'[4]Feb 2023'!S33+'[5]march 2023'!R33</f>
        <v>27.41</v>
      </c>
      <c r="T33" s="184">
        <f t="shared" si="10"/>
        <v>1200.1399999999999</v>
      </c>
      <c r="U33" s="184">
        <f t="shared" si="10"/>
        <v>20323.866000000002</v>
      </c>
    </row>
    <row r="34" spans="1:21" ht="38.25" customHeight="1" x14ac:dyDescent="0.45">
      <c r="A34" s="171">
        <v>21</v>
      </c>
      <c r="B34" s="172" t="s">
        <v>103</v>
      </c>
      <c r="C34" s="182">
        <f>'[4]Feb 2023'!H34</f>
        <v>6101.7100000000019</v>
      </c>
      <c r="D34" s="182">
        <f>4.4+21.89</f>
        <v>26.29</v>
      </c>
      <c r="E34" s="182">
        <f>'[4]Feb 2023'!E34+'[5]march 2023'!D34</f>
        <v>261.89000000000004</v>
      </c>
      <c r="F34" s="182">
        <v>0</v>
      </c>
      <c r="G34" s="182">
        <f>'[4]Feb 2023'!G34+'[5]march 2023'!F34</f>
        <v>0</v>
      </c>
      <c r="H34" s="182">
        <f t="shared" si="0"/>
        <v>6128.0000000000018</v>
      </c>
      <c r="I34" s="182">
        <f>'[4]Feb 2023'!N34</f>
        <v>2</v>
      </c>
      <c r="J34" s="182">
        <v>0</v>
      </c>
      <c r="K34" s="182">
        <f>'[4]Feb 2023'!K34+'[5]march 2023'!J34</f>
        <v>2</v>
      </c>
      <c r="L34" s="182">
        <v>0</v>
      </c>
      <c r="M34" s="182">
        <f>'[4]Feb 2023'!M34+'[5]march 2023'!L34</f>
        <v>0</v>
      </c>
      <c r="N34" s="182">
        <f t="shared" si="1"/>
        <v>2</v>
      </c>
      <c r="O34" s="183">
        <f>'[4]Feb 2023'!T34</f>
        <v>38.700000000000003</v>
      </c>
      <c r="P34" s="182">
        <v>0</v>
      </c>
      <c r="Q34" s="182">
        <f>'[4]Feb 2023'!Q34+'[5]march 2023'!P34</f>
        <v>38.700000000000003</v>
      </c>
      <c r="R34" s="182">
        <v>0</v>
      </c>
      <c r="S34" s="182">
        <f>'[4]Feb 2023'!S34+'[5]march 2023'!R34</f>
        <v>0</v>
      </c>
      <c r="T34" s="183">
        <f t="shared" si="2"/>
        <v>38.700000000000003</v>
      </c>
      <c r="U34" s="183">
        <f t="shared" si="3"/>
        <v>6168.7000000000016</v>
      </c>
    </row>
    <row r="35" spans="1:21" ht="38.25" customHeight="1" x14ac:dyDescent="0.45">
      <c r="A35" s="171">
        <v>22</v>
      </c>
      <c r="B35" s="172" t="s">
        <v>104</v>
      </c>
      <c r="C35" s="182">
        <f>'[4]Feb 2023'!H35</f>
        <v>4846.1550000000016</v>
      </c>
      <c r="D35" s="182">
        <f>32.98+30.63</f>
        <v>63.61</v>
      </c>
      <c r="E35" s="182">
        <f>'[4]Feb 2023'!E35+'[5]march 2023'!D35</f>
        <v>298.5</v>
      </c>
      <c r="F35" s="182">
        <v>0</v>
      </c>
      <c r="G35" s="182">
        <f>'[4]Feb 2023'!G35+'[5]march 2023'!F35</f>
        <v>13.64</v>
      </c>
      <c r="H35" s="182">
        <f t="shared" si="0"/>
        <v>4909.7650000000012</v>
      </c>
      <c r="I35" s="182">
        <f>'[4]Feb 2023'!N35</f>
        <v>0.1</v>
      </c>
      <c r="J35" s="182">
        <v>0</v>
      </c>
      <c r="K35" s="182">
        <f>'[4]Feb 2023'!K35+'[5]march 2023'!J35</f>
        <v>0</v>
      </c>
      <c r="L35" s="182">
        <v>0</v>
      </c>
      <c r="M35" s="182">
        <f>'[4]Feb 2023'!M35+'[5]march 2023'!L35</f>
        <v>0</v>
      </c>
      <c r="N35" s="182">
        <f t="shared" si="1"/>
        <v>0.1</v>
      </c>
      <c r="O35" s="183">
        <f>'[4]Feb 2023'!T35</f>
        <v>125.47000000000001</v>
      </c>
      <c r="P35" s="182">
        <v>0</v>
      </c>
      <c r="Q35" s="182">
        <f>'[4]Feb 2023'!Q35+'[5]march 2023'!P35</f>
        <v>109.04</v>
      </c>
      <c r="R35" s="182">
        <v>0</v>
      </c>
      <c r="S35" s="182">
        <f>'[4]Feb 2023'!S35+'[5]march 2023'!R35</f>
        <v>0</v>
      </c>
      <c r="T35" s="183">
        <f t="shared" si="2"/>
        <v>125.47000000000001</v>
      </c>
      <c r="U35" s="183">
        <f t="shared" si="3"/>
        <v>5035.3350000000019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f>'[4]Feb 2023'!H36</f>
        <v>19424.840000000004</v>
      </c>
      <c r="D36" s="182">
        <f>22.09+22.09</f>
        <v>44.18</v>
      </c>
      <c r="E36" s="182">
        <f>'[4]Feb 2023'!E36+'[5]march 2023'!D36</f>
        <v>102.15</v>
      </c>
      <c r="F36" s="182">
        <v>0</v>
      </c>
      <c r="G36" s="182">
        <f>'[4]Feb 2023'!G36+'[5]march 2023'!F36</f>
        <v>0</v>
      </c>
      <c r="H36" s="182">
        <f t="shared" si="0"/>
        <v>19469.020000000004</v>
      </c>
      <c r="I36" s="182">
        <f>'[4]Feb 2023'!N36</f>
        <v>8.5</v>
      </c>
      <c r="J36" s="182">
        <v>0</v>
      </c>
      <c r="K36" s="182">
        <f>'[4]Feb 2023'!K36+'[5]march 2023'!J36</f>
        <v>0</v>
      </c>
      <c r="L36" s="182">
        <v>0</v>
      </c>
      <c r="M36" s="182">
        <f>'[4]Feb 2023'!M36+'[5]march 2023'!L36</f>
        <v>0</v>
      </c>
      <c r="N36" s="182">
        <f t="shared" si="1"/>
        <v>8.5</v>
      </c>
      <c r="O36" s="183">
        <f>'[4]Feb 2023'!T36</f>
        <v>72.39</v>
      </c>
      <c r="P36" s="182">
        <v>0</v>
      </c>
      <c r="Q36" s="182">
        <f>'[4]Feb 2023'!Q36+'[5]march 2023'!P36</f>
        <v>72.39</v>
      </c>
      <c r="R36" s="182">
        <v>0</v>
      </c>
      <c r="S36" s="182">
        <f>'[4]Feb 2023'!S36+'[5]march 2023'!R36</f>
        <v>0</v>
      </c>
      <c r="T36" s="183">
        <f t="shared" si="2"/>
        <v>72.39</v>
      </c>
      <c r="U36" s="183">
        <f t="shared" si="3"/>
        <v>19549.910000000003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f>'[4]Feb 2023'!H37</f>
        <v>7024.24</v>
      </c>
      <c r="D37" s="182">
        <v>0.72</v>
      </c>
      <c r="E37" s="182">
        <f>'[4]Feb 2023'!E37+'[5]march 2023'!D37</f>
        <v>17.36</v>
      </c>
      <c r="F37" s="182">
        <v>0</v>
      </c>
      <c r="G37" s="182">
        <f>'[4]Feb 2023'!G37+'[5]march 2023'!F37</f>
        <v>0</v>
      </c>
      <c r="H37" s="182">
        <f t="shared" si="0"/>
        <v>7024.96</v>
      </c>
      <c r="I37" s="182">
        <f>'[4]Feb 2023'!N37</f>
        <v>0</v>
      </c>
      <c r="J37" s="182">
        <v>0</v>
      </c>
      <c r="K37" s="182">
        <f>'[4]Feb 2023'!K37+'[5]march 2023'!J37</f>
        <v>0</v>
      </c>
      <c r="L37" s="182">
        <v>0</v>
      </c>
      <c r="M37" s="182">
        <f>'[4]Feb 2023'!M37+'[5]march 2023'!L37</f>
        <v>0</v>
      </c>
      <c r="N37" s="182">
        <f t="shared" si="1"/>
        <v>0</v>
      </c>
      <c r="O37" s="183">
        <f>'[4]Feb 2023'!T37</f>
        <v>3.1</v>
      </c>
      <c r="P37" s="182">
        <v>0</v>
      </c>
      <c r="Q37" s="182">
        <f>'[4]Feb 2023'!Q37+'[5]march 2023'!P37</f>
        <v>0</v>
      </c>
      <c r="R37" s="182">
        <v>0</v>
      </c>
      <c r="S37" s="182">
        <f>'[4]Feb 2023'!S37+'[5]march 2023'!R37</f>
        <v>0</v>
      </c>
      <c r="T37" s="183">
        <f t="shared" si="2"/>
        <v>3.1</v>
      </c>
      <c r="U37" s="183">
        <f t="shared" si="3"/>
        <v>7028.06</v>
      </c>
    </row>
    <row r="38" spans="1:21" s="111" customFormat="1" ht="38.25" customHeight="1" x14ac:dyDescent="0.4">
      <c r="A38" s="249" t="s">
        <v>107</v>
      </c>
      <c r="B38" s="249"/>
      <c r="C38" s="182">
        <f>'[4]Feb 2023'!H38</f>
        <v>37396.945000000007</v>
      </c>
      <c r="D38" s="184">
        <f t="shared" ref="D38:U38" si="11">SUM(D34:D37)</f>
        <v>134.80000000000001</v>
      </c>
      <c r="E38" s="184">
        <f t="shared" si="11"/>
        <v>679.90000000000009</v>
      </c>
      <c r="F38" s="184">
        <f t="shared" si="11"/>
        <v>0</v>
      </c>
      <c r="G38" s="182">
        <f>'[4]Feb 2023'!G38+'[5]march 2023'!F38</f>
        <v>13.64</v>
      </c>
      <c r="H38" s="184">
        <f t="shared" si="11"/>
        <v>37531.74500000001</v>
      </c>
      <c r="I38" s="184">
        <f t="shared" si="11"/>
        <v>10.6</v>
      </c>
      <c r="J38" s="184">
        <f t="shared" si="11"/>
        <v>0</v>
      </c>
      <c r="K38" s="184">
        <f t="shared" si="11"/>
        <v>2</v>
      </c>
      <c r="L38" s="184">
        <f t="shared" si="11"/>
        <v>0</v>
      </c>
      <c r="M38" s="184">
        <f t="shared" si="11"/>
        <v>0</v>
      </c>
      <c r="N38" s="184">
        <f t="shared" si="11"/>
        <v>10.6</v>
      </c>
      <c r="O38" s="184">
        <f t="shared" si="11"/>
        <v>239.66</v>
      </c>
      <c r="P38" s="184">
        <f t="shared" si="11"/>
        <v>0</v>
      </c>
      <c r="Q38" s="182">
        <f>'[4]Feb 2023'!Q38+'[5]march 2023'!P38</f>
        <v>220.13</v>
      </c>
      <c r="R38" s="184">
        <f t="shared" si="11"/>
        <v>0</v>
      </c>
      <c r="S38" s="182">
        <f>'[4]Feb 2023'!S38+'[5]march 2023'!R38</f>
        <v>0</v>
      </c>
      <c r="T38" s="184">
        <f t="shared" si="11"/>
        <v>239.66</v>
      </c>
      <c r="U38" s="184">
        <f t="shared" si="11"/>
        <v>37782.005000000005</v>
      </c>
    </row>
    <row r="39" spans="1:21" s="145" customFormat="1" ht="38.25" customHeight="1" x14ac:dyDescent="0.4">
      <c r="A39" s="252" t="s">
        <v>108</v>
      </c>
      <c r="B39" s="252"/>
      <c r="C39" s="182">
        <f>'[4]Feb 2023'!H39</f>
        <v>67505.426000000007</v>
      </c>
      <c r="D39" s="184">
        <f t="shared" ref="D39:U39" si="12">D38+D33+D28</f>
        <v>210.14400000000001</v>
      </c>
      <c r="E39" s="184">
        <f t="shared" si="12"/>
        <v>1378.386</v>
      </c>
      <c r="F39" s="184">
        <f t="shared" si="12"/>
        <v>0</v>
      </c>
      <c r="G39" s="182">
        <f>'[4]Feb 2023'!G39+'[5]march 2023'!F39</f>
        <v>29.830000000000002</v>
      </c>
      <c r="H39" s="184">
        <f t="shared" si="12"/>
        <v>67715.570000000007</v>
      </c>
      <c r="I39" s="184">
        <f t="shared" si="12"/>
        <v>1007.655</v>
      </c>
      <c r="J39" s="184">
        <f t="shared" si="12"/>
        <v>3.55</v>
      </c>
      <c r="K39" s="184">
        <f t="shared" si="12"/>
        <v>408.92</v>
      </c>
      <c r="L39" s="184">
        <f t="shared" si="12"/>
        <v>0</v>
      </c>
      <c r="M39" s="184">
        <f t="shared" si="12"/>
        <v>0.04</v>
      </c>
      <c r="N39" s="184">
        <f t="shared" si="12"/>
        <v>1011.2049999999999</v>
      </c>
      <c r="O39" s="184">
        <f t="shared" si="12"/>
        <v>1674.1399999999999</v>
      </c>
      <c r="P39" s="184">
        <f t="shared" si="12"/>
        <v>12.91</v>
      </c>
      <c r="Q39" s="182">
        <f>'[4]Feb 2023'!Q39+'[5]march 2023'!P39</f>
        <v>997.82999999999981</v>
      </c>
      <c r="R39" s="184">
        <f t="shared" si="12"/>
        <v>0</v>
      </c>
      <c r="S39" s="182">
        <f>'[4]Feb 2023'!S39+'[5]march 2023'!R39</f>
        <v>73.05</v>
      </c>
      <c r="T39" s="184">
        <f t="shared" si="12"/>
        <v>1687.05</v>
      </c>
      <c r="U39" s="184">
        <f t="shared" si="12"/>
        <v>70413.824999999997</v>
      </c>
    </row>
    <row r="40" spans="1:21" ht="38.25" customHeight="1" x14ac:dyDescent="0.45">
      <c r="A40" s="171">
        <v>25</v>
      </c>
      <c r="B40" s="172" t="s">
        <v>109</v>
      </c>
      <c r="C40" s="182">
        <f>'[4]Feb 2023'!H40</f>
        <v>13900.558000000003</v>
      </c>
      <c r="D40" s="182">
        <v>8.69</v>
      </c>
      <c r="E40" s="182">
        <f>'[4]Feb 2023'!E40+'[5]march 2023'!D40</f>
        <v>124.39999999999998</v>
      </c>
      <c r="F40" s="182">
        <v>0</v>
      </c>
      <c r="G40" s="182">
        <f>'[4]Feb 2023'!G40+'[5]march 2023'!F40</f>
        <v>0.24</v>
      </c>
      <c r="H40" s="182">
        <f t="shared" si="0"/>
        <v>13909.248000000003</v>
      </c>
      <c r="I40" s="182">
        <f>'[4]Feb 2023'!N40</f>
        <v>226.8</v>
      </c>
      <c r="J40" s="182">
        <v>0</v>
      </c>
      <c r="K40" s="182">
        <f>'[4]Feb 2023'!K40+'[5]march 2023'!J40</f>
        <v>226.8</v>
      </c>
      <c r="L40" s="182">
        <v>0</v>
      </c>
      <c r="M40" s="182">
        <f>'[4]Feb 2023'!M40+'[5]march 2023'!L40</f>
        <v>0</v>
      </c>
      <c r="N40" s="182">
        <f t="shared" si="1"/>
        <v>226.8</v>
      </c>
      <c r="O40" s="183">
        <f>'[4]Feb 2023'!T40</f>
        <v>75.02000000000001</v>
      </c>
      <c r="P40" s="182">
        <v>0</v>
      </c>
      <c r="Q40" s="182">
        <f>'[4]Feb 2023'!Q40+'[5]march 2023'!P40</f>
        <v>75.02000000000001</v>
      </c>
      <c r="R40" s="182">
        <v>0</v>
      </c>
      <c r="S40" s="182">
        <f>'[4]Feb 2023'!S40+'[5]march 2023'!R40</f>
        <v>0</v>
      </c>
      <c r="T40" s="183">
        <f t="shared" si="2"/>
        <v>75.02000000000001</v>
      </c>
      <c r="U40" s="183">
        <f t="shared" si="3"/>
        <v>14211.068000000003</v>
      </c>
    </row>
    <row r="41" spans="1:21" ht="38.25" customHeight="1" x14ac:dyDescent="0.45">
      <c r="A41" s="171">
        <v>26</v>
      </c>
      <c r="B41" s="172" t="s">
        <v>110</v>
      </c>
      <c r="C41" s="182">
        <f>'[4]Feb 2023'!H41</f>
        <v>10688.755999999994</v>
      </c>
      <c r="D41" s="182">
        <v>3.48</v>
      </c>
      <c r="E41" s="182">
        <f>'[4]Feb 2023'!E41+'[5]march 2023'!D41</f>
        <v>582.52</v>
      </c>
      <c r="F41" s="182">
        <v>0</v>
      </c>
      <c r="G41" s="182">
        <f>'[4]Feb 2023'!G41+'[5]march 2023'!F41</f>
        <v>0</v>
      </c>
      <c r="H41" s="182">
        <f t="shared" si="0"/>
        <v>10692.235999999994</v>
      </c>
      <c r="I41" s="182">
        <f>'[4]Feb 2023'!N41</f>
        <v>0</v>
      </c>
      <c r="J41" s="182">
        <v>0</v>
      </c>
      <c r="K41" s="182">
        <f>'[4]Feb 2023'!K41+'[5]march 2023'!J41</f>
        <v>0</v>
      </c>
      <c r="L41" s="182">
        <v>0</v>
      </c>
      <c r="M41" s="182">
        <f>'[4]Feb 2023'!M41+'[5]march 2023'!L41</f>
        <v>0</v>
      </c>
      <c r="N41" s="182">
        <f t="shared" si="1"/>
        <v>0</v>
      </c>
      <c r="O41" s="183">
        <f>'[4]Feb 2023'!T41</f>
        <v>89.580000000000013</v>
      </c>
      <c r="P41" s="182">
        <v>0</v>
      </c>
      <c r="Q41" s="182">
        <f>'[4]Feb 2023'!Q41+'[5]march 2023'!P41</f>
        <v>89.580000000000013</v>
      </c>
      <c r="R41" s="182">
        <v>0</v>
      </c>
      <c r="S41" s="182">
        <f>'[4]Feb 2023'!S41+'[5]march 2023'!R41</f>
        <v>0</v>
      </c>
      <c r="T41" s="183">
        <f t="shared" si="2"/>
        <v>89.580000000000013</v>
      </c>
      <c r="U41" s="183">
        <f t="shared" si="3"/>
        <v>10781.815999999993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f>'[4]Feb 2023'!H42</f>
        <v>23987.464000000004</v>
      </c>
      <c r="D42" s="182">
        <f>5.95+86.82</f>
        <v>92.77</v>
      </c>
      <c r="E42" s="182">
        <f>'[4]Feb 2023'!E42+'[5]march 2023'!D42</f>
        <v>206.32</v>
      </c>
      <c r="F42" s="182">
        <v>0</v>
      </c>
      <c r="G42" s="182">
        <f>'[4]Feb 2023'!G42+'[5]march 2023'!F42</f>
        <v>0</v>
      </c>
      <c r="H42" s="182">
        <f t="shared" si="0"/>
        <v>24080.234000000004</v>
      </c>
      <c r="I42" s="182">
        <f>'[4]Feb 2023'!N42</f>
        <v>0</v>
      </c>
      <c r="J42" s="182">
        <v>0</v>
      </c>
      <c r="K42" s="182">
        <f>'[4]Feb 2023'!K42+'[5]march 2023'!J42</f>
        <v>0</v>
      </c>
      <c r="L42" s="182">
        <v>0</v>
      </c>
      <c r="M42" s="182">
        <f>'[4]Feb 2023'!M42+'[5]march 2023'!L42</f>
        <v>0</v>
      </c>
      <c r="N42" s="182">
        <f t="shared" si="1"/>
        <v>0</v>
      </c>
      <c r="O42" s="183">
        <f>'[4]Feb 2023'!T42</f>
        <v>38.47</v>
      </c>
      <c r="P42" s="182">
        <v>0</v>
      </c>
      <c r="Q42" s="182">
        <f>'[4]Feb 2023'!Q42+'[5]march 2023'!P42</f>
        <v>38.47</v>
      </c>
      <c r="R42" s="182">
        <v>0</v>
      </c>
      <c r="S42" s="182">
        <f>'[4]Feb 2023'!S42+'[5]march 2023'!R42</f>
        <v>0</v>
      </c>
      <c r="T42" s="183">
        <f t="shared" si="2"/>
        <v>38.47</v>
      </c>
      <c r="U42" s="183">
        <f t="shared" si="3"/>
        <v>24118.704000000005</v>
      </c>
    </row>
    <row r="43" spans="1:21" ht="38.25" customHeight="1" x14ac:dyDescent="0.45">
      <c r="A43" s="171">
        <v>28</v>
      </c>
      <c r="B43" s="172" t="s">
        <v>112</v>
      </c>
      <c r="C43" s="182">
        <f>'[4]Feb 2023'!H43</f>
        <v>2468.0030000000002</v>
      </c>
      <c r="D43" s="182">
        <v>12</v>
      </c>
      <c r="E43" s="182">
        <f>'[4]Feb 2023'!E43+'[5]march 2023'!D43</f>
        <v>193.54</v>
      </c>
      <c r="F43" s="182">
        <v>0</v>
      </c>
      <c r="G43" s="182">
        <f>'[4]Feb 2023'!G43+'[5]march 2023'!F43</f>
        <v>0</v>
      </c>
      <c r="H43" s="182">
        <f t="shared" si="0"/>
        <v>2480.0030000000002</v>
      </c>
      <c r="I43" s="182">
        <f>'[4]Feb 2023'!N43</f>
        <v>0</v>
      </c>
      <c r="J43" s="182">
        <v>0</v>
      </c>
      <c r="K43" s="182">
        <f>'[4]Feb 2023'!K43+'[5]march 2023'!J43</f>
        <v>0</v>
      </c>
      <c r="L43" s="182">
        <v>0</v>
      </c>
      <c r="M43" s="182">
        <f>'[4]Feb 2023'!M43+'[5]march 2023'!L43</f>
        <v>0</v>
      </c>
      <c r="N43" s="182">
        <f t="shared" si="1"/>
        <v>0</v>
      </c>
      <c r="O43" s="183">
        <f>'[4]Feb 2023'!T43</f>
        <v>146.49</v>
      </c>
      <c r="P43" s="182">
        <v>0</v>
      </c>
      <c r="Q43" s="182">
        <f>'[4]Feb 2023'!Q43+'[5]march 2023'!P43</f>
        <v>146.49</v>
      </c>
      <c r="R43" s="182">
        <v>0</v>
      </c>
      <c r="S43" s="182">
        <f>'[4]Feb 2023'!S43+'[5]march 2023'!R43</f>
        <v>0</v>
      </c>
      <c r="T43" s="183">
        <f t="shared" si="2"/>
        <v>146.49</v>
      </c>
      <c r="U43" s="183">
        <f t="shared" si="3"/>
        <v>2626.4930000000004</v>
      </c>
    </row>
    <row r="44" spans="1:21" s="111" customFormat="1" ht="38.25" customHeight="1" x14ac:dyDescent="0.4">
      <c r="A44" s="249" t="s">
        <v>109</v>
      </c>
      <c r="B44" s="249"/>
      <c r="C44" s="182">
        <f>'[4]Feb 2023'!H44</f>
        <v>51044.781000000003</v>
      </c>
      <c r="D44" s="184">
        <f t="shared" ref="D44:U44" si="13">SUM(D40:D43)</f>
        <v>116.94</v>
      </c>
      <c r="E44" s="184">
        <f t="shared" si="13"/>
        <v>1106.78</v>
      </c>
      <c r="F44" s="184">
        <f t="shared" si="13"/>
        <v>0</v>
      </c>
      <c r="G44" s="182">
        <f>'[4]Feb 2023'!G44+'[5]march 2023'!F44</f>
        <v>0.24</v>
      </c>
      <c r="H44" s="184">
        <f t="shared" si="13"/>
        <v>51161.720999999998</v>
      </c>
      <c r="I44" s="184">
        <f t="shared" si="13"/>
        <v>226.8</v>
      </c>
      <c r="J44" s="184">
        <f t="shared" si="13"/>
        <v>0</v>
      </c>
      <c r="K44" s="184">
        <f t="shared" si="13"/>
        <v>226.8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2">
        <f>'[4]Feb 2023'!Q44+'[5]march 2023'!P44</f>
        <v>349.56</v>
      </c>
      <c r="R44" s="184">
        <f t="shared" si="13"/>
        <v>0</v>
      </c>
      <c r="S44" s="182">
        <f>'[4]Feb 2023'!S44+'[5]march 2023'!R44</f>
        <v>0</v>
      </c>
      <c r="T44" s="184">
        <f t="shared" si="13"/>
        <v>349.56000000000006</v>
      </c>
      <c r="U44" s="184">
        <f t="shared" si="13"/>
        <v>51738.081000000006</v>
      </c>
    </row>
    <row r="45" spans="1:21" ht="38.25" customHeight="1" x14ac:dyDescent="0.45">
      <c r="A45" s="171">
        <v>29</v>
      </c>
      <c r="B45" s="172" t="s">
        <v>113</v>
      </c>
      <c r="C45" s="182">
        <f>'[4]Feb 2023'!H45</f>
        <v>14118.045</v>
      </c>
      <c r="D45" s="182">
        <v>7.62</v>
      </c>
      <c r="E45" s="182">
        <f>'[4]Feb 2023'!E45+'[5]march 2023'!D45</f>
        <v>171.61500000000001</v>
      </c>
      <c r="F45" s="182">
        <v>0</v>
      </c>
      <c r="G45" s="182">
        <f>'[4]Feb 2023'!G45+'[5]march 2023'!F45</f>
        <v>0</v>
      </c>
      <c r="H45" s="182">
        <f t="shared" si="0"/>
        <v>14125.665000000001</v>
      </c>
      <c r="I45" s="182">
        <f>'[4]Feb 2023'!N45</f>
        <v>6.67</v>
      </c>
      <c r="J45" s="182">
        <v>0</v>
      </c>
      <c r="K45" s="182">
        <f>'[4]Feb 2023'!K45+'[5]march 2023'!J45</f>
        <v>0.04</v>
      </c>
      <c r="L45" s="182">
        <v>0</v>
      </c>
      <c r="M45" s="182">
        <f>'[4]Feb 2023'!M45+'[5]march 2023'!L45</f>
        <v>0</v>
      </c>
      <c r="N45" s="182">
        <f t="shared" si="1"/>
        <v>6.67</v>
      </c>
      <c r="O45" s="183">
        <f>'[4]Feb 2023'!T45</f>
        <v>105.87000000000002</v>
      </c>
      <c r="P45" s="182">
        <v>0</v>
      </c>
      <c r="Q45" s="182">
        <f>'[4]Feb 2023'!Q45+'[5]march 2023'!P45</f>
        <v>75.7</v>
      </c>
      <c r="R45" s="182">
        <v>0</v>
      </c>
      <c r="S45" s="182">
        <f>'[4]Feb 2023'!S45+'[5]march 2023'!R45</f>
        <v>0</v>
      </c>
      <c r="T45" s="183">
        <f t="shared" si="2"/>
        <v>105.87000000000002</v>
      </c>
      <c r="U45" s="183">
        <f t="shared" si="3"/>
        <v>14238.205000000002</v>
      </c>
    </row>
    <row r="46" spans="1:21" ht="38.25" customHeight="1" x14ac:dyDescent="0.45">
      <c r="A46" s="171">
        <v>30</v>
      </c>
      <c r="B46" s="172" t="s">
        <v>114</v>
      </c>
      <c r="C46" s="182">
        <f>'[4]Feb 2023'!H46</f>
        <v>7386.6849999999986</v>
      </c>
      <c r="D46" s="182">
        <v>26.37</v>
      </c>
      <c r="E46" s="182">
        <f>'[4]Feb 2023'!E46+'[5]march 2023'!D46</f>
        <v>147.72499999999999</v>
      </c>
      <c r="F46" s="182">
        <v>0</v>
      </c>
      <c r="G46" s="182">
        <f>'[4]Feb 2023'!G46+'[5]march 2023'!F46</f>
        <v>0.03</v>
      </c>
      <c r="H46" s="182">
        <f t="shared" si="0"/>
        <v>7413.0549999999985</v>
      </c>
      <c r="I46" s="182">
        <f>'[4]Feb 2023'!N46</f>
        <v>0</v>
      </c>
      <c r="J46" s="182">
        <v>0</v>
      </c>
      <c r="K46" s="182">
        <f>'[4]Feb 2023'!K46+'[5]march 2023'!J46</f>
        <v>0</v>
      </c>
      <c r="L46" s="182">
        <v>0</v>
      </c>
      <c r="M46" s="182">
        <f>'[4]Feb 2023'!M46+'[5]march 2023'!L46</f>
        <v>0</v>
      </c>
      <c r="N46" s="182">
        <f t="shared" si="1"/>
        <v>0</v>
      </c>
      <c r="O46" s="183">
        <f>'[4]Feb 2023'!T46</f>
        <v>7.5900000000000007</v>
      </c>
      <c r="P46" s="182">
        <v>0</v>
      </c>
      <c r="Q46" s="182">
        <f>'[4]Feb 2023'!Q46+'[5]march 2023'!P46</f>
        <v>0</v>
      </c>
      <c r="R46" s="182">
        <v>0</v>
      </c>
      <c r="S46" s="182">
        <f>'[4]Feb 2023'!S46+'[5]march 2023'!R46</f>
        <v>0.31</v>
      </c>
      <c r="T46" s="183">
        <f t="shared" si="2"/>
        <v>7.5900000000000007</v>
      </c>
      <c r="U46" s="183">
        <f t="shared" si="3"/>
        <v>7420.6449999999986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f>'[4]Feb 2023'!H47</f>
        <v>12303.770000000004</v>
      </c>
      <c r="D47" s="182">
        <v>0.27</v>
      </c>
      <c r="E47" s="182">
        <f>'[4]Feb 2023'!E47+'[5]march 2023'!D47</f>
        <v>10.779999999999998</v>
      </c>
      <c r="F47" s="182">
        <v>0</v>
      </c>
      <c r="G47" s="182">
        <f>'[4]Feb 2023'!G47+'[5]march 2023'!F47</f>
        <v>0</v>
      </c>
      <c r="H47" s="182">
        <f t="shared" si="0"/>
        <v>12304.040000000005</v>
      </c>
      <c r="I47" s="182">
        <f>'[4]Feb 2023'!N47</f>
        <v>1.2999999999999998</v>
      </c>
      <c r="J47" s="182">
        <v>0</v>
      </c>
      <c r="K47" s="182">
        <f>'[4]Feb 2023'!K47+'[5]march 2023'!J47</f>
        <v>0</v>
      </c>
      <c r="L47" s="182">
        <v>0</v>
      </c>
      <c r="M47" s="182">
        <f>'[4]Feb 2023'!M47+'[5]march 2023'!L47</f>
        <v>0</v>
      </c>
      <c r="N47" s="182">
        <f t="shared" si="1"/>
        <v>1.2999999999999998</v>
      </c>
      <c r="O47" s="183">
        <f>'[4]Feb 2023'!T47</f>
        <v>86.18</v>
      </c>
      <c r="P47" s="182">
        <v>0</v>
      </c>
      <c r="Q47" s="182">
        <f>'[4]Feb 2023'!Q47+'[5]march 2023'!P47</f>
        <v>0</v>
      </c>
      <c r="R47" s="182">
        <v>0</v>
      </c>
      <c r="S47" s="182">
        <f>'[4]Feb 2023'!S47+'[5]march 2023'!R47</f>
        <v>0.1</v>
      </c>
      <c r="T47" s="183">
        <f t="shared" si="2"/>
        <v>86.18</v>
      </c>
      <c r="U47" s="183">
        <f t="shared" si="3"/>
        <v>12391.520000000004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f>'[4]Feb 2023'!H48</f>
        <v>11106.712000000009</v>
      </c>
      <c r="D48" s="182">
        <v>0.5</v>
      </c>
      <c r="E48" s="182">
        <f>'[4]Feb 2023'!E48+'[5]march 2023'!D48</f>
        <v>17.02</v>
      </c>
      <c r="F48" s="182">
        <v>0</v>
      </c>
      <c r="G48" s="182">
        <f>'[4]Feb 2023'!G48+'[5]march 2023'!F48</f>
        <v>0</v>
      </c>
      <c r="H48" s="182">
        <f t="shared" si="0"/>
        <v>11107.212000000009</v>
      </c>
      <c r="I48" s="182">
        <f>'[4]Feb 2023'!N48</f>
        <v>0</v>
      </c>
      <c r="J48" s="182">
        <v>0</v>
      </c>
      <c r="K48" s="182">
        <f>'[4]Feb 2023'!K48+'[5]march 2023'!J48</f>
        <v>0</v>
      </c>
      <c r="L48" s="182">
        <v>0</v>
      </c>
      <c r="M48" s="182">
        <f>'[4]Feb 2023'!M48+'[5]march 2023'!L48</f>
        <v>0</v>
      </c>
      <c r="N48" s="182">
        <f t="shared" si="1"/>
        <v>0</v>
      </c>
      <c r="O48" s="183">
        <f>'[4]Feb 2023'!T48</f>
        <v>30.53</v>
      </c>
      <c r="P48" s="182">
        <v>0</v>
      </c>
      <c r="Q48" s="182">
        <f>'[4]Feb 2023'!Q48+'[5]march 2023'!P48</f>
        <v>0.53</v>
      </c>
      <c r="R48" s="182">
        <v>0</v>
      </c>
      <c r="S48" s="182">
        <f>'[4]Feb 2023'!S48+'[5]march 2023'!R48</f>
        <v>0</v>
      </c>
      <c r="T48" s="183">
        <f t="shared" si="2"/>
        <v>30.53</v>
      </c>
      <c r="U48" s="183">
        <f t="shared" si="3"/>
        <v>11137.742000000009</v>
      </c>
    </row>
    <row r="49" spans="1:21" s="111" customFormat="1" ht="38.25" customHeight="1" x14ac:dyDescent="0.4">
      <c r="A49" s="249" t="s">
        <v>117</v>
      </c>
      <c r="B49" s="249"/>
      <c r="C49" s="182">
        <f>'[4]Feb 2023'!H49</f>
        <v>44915.212000000007</v>
      </c>
      <c r="D49" s="184">
        <f t="shared" ref="D49:U49" si="14">SUM(D45:D48)</f>
        <v>34.760000000000005</v>
      </c>
      <c r="E49" s="184">
        <f t="shared" si="14"/>
        <v>347.14</v>
      </c>
      <c r="F49" s="184">
        <f t="shared" si="14"/>
        <v>0</v>
      </c>
      <c r="G49" s="182">
        <f>'[4]Feb 2023'!G49+'[5]march 2023'!F49</f>
        <v>0.03</v>
      </c>
      <c r="H49" s="184">
        <f t="shared" si="14"/>
        <v>44949.972000000016</v>
      </c>
      <c r="I49" s="184">
        <f t="shared" si="14"/>
        <v>7.97</v>
      </c>
      <c r="J49" s="184">
        <f t="shared" si="14"/>
        <v>0</v>
      </c>
      <c r="K49" s="184">
        <f t="shared" si="14"/>
        <v>0.04</v>
      </c>
      <c r="L49" s="184">
        <f t="shared" si="14"/>
        <v>0</v>
      </c>
      <c r="M49" s="184">
        <f t="shared" si="14"/>
        <v>0</v>
      </c>
      <c r="N49" s="184">
        <f t="shared" si="14"/>
        <v>7.97</v>
      </c>
      <c r="O49" s="184">
        <f t="shared" si="14"/>
        <v>230.17000000000004</v>
      </c>
      <c r="P49" s="184">
        <f t="shared" si="14"/>
        <v>0</v>
      </c>
      <c r="Q49" s="182">
        <f>'[4]Feb 2023'!Q49+'[5]march 2023'!P49</f>
        <v>76.23</v>
      </c>
      <c r="R49" s="184">
        <f t="shared" si="14"/>
        <v>0</v>
      </c>
      <c r="S49" s="182">
        <f>'[4]Feb 2023'!S49+'[5]march 2023'!R49</f>
        <v>0.41000000000000003</v>
      </c>
      <c r="T49" s="184">
        <f t="shared" si="14"/>
        <v>230.17000000000004</v>
      </c>
      <c r="U49" s="184">
        <f t="shared" si="14"/>
        <v>45188.112000000008</v>
      </c>
    </row>
    <row r="50" spans="1:21" s="145" customFormat="1" ht="38.25" customHeight="1" x14ac:dyDescent="0.4">
      <c r="A50" s="252" t="s">
        <v>118</v>
      </c>
      <c r="B50" s="252"/>
      <c r="C50" s="182">
        <f>'[4]Feb 2023'!H50</f>
        <v>95959.993000000017</v>
      </c>
      <c r="D50" s="184">
        <f t="shared" ref="D50:U50" si="15">D49+D44</f>
        <v>151.69999999999999</v>
      </c>
      <c r="E50" s="184">
        <f t="shared" si="15"/>
        <v>1453.92</v>
      </c>
      <c r="F50" s="184">
        <f t="shared" si="15"/>
        <v>0</v>
      </c>
      <c r="G50" s="182">
        <f>'[4]Feb 2023'!G50+'[5]march 2023'!F50</f>
        <v>0.27</v>
      </c>
      <c r="H50" s="184">
        <f t="shared" si="15"/>
        <v>96111.693000000014</v>
      </c>
      <c r="I50" s="184">
        <f t="shared" si="15"/>
        <v>234.77</v>
      </c>
      <c r="J50" s="184">
        <f t="shared" si="15"/>
        <v>0</v>
      </c>
      <c r="K50" s="184">
        <f t="shared" si="15"/>
        <v>226.84</v>
      </c>
      <c r="L50" s="184">
        <f t="shared" si="15"/>
        <v>0</v>
      </c>
      <c r="M50" s="184">
        <f t="shared" si="15"/>
        <v>0</v>
      </c>
      <c r="N50" s="184">
        <f t="shared" si="15"/>
        <v>234.77</v>
      </c>
      <c r="O50" s="184">
        <f t="shared" si="15"/>
        <v>579.73000000000013</v>
      </c>
      <c r="P50" s="184">
        <f t="shared" si="15"/>
        <v>0</v>
      </c>
      <c r="Q50" s="182">
        <f>'[4]Feb 2023'!Q50+'[5]march 2023'!P50</f>
        <v>425.79</v>
      </c>
      <c r="R50" s="184">
        <f t="shared" si="15"/>
        <v>0</v>
      </c>
      <c r="S50" s="182">
        <f>'[4]Feb 2023'!S50+'[5]march 2023'!R50</f>
        <v>0.41000000000000003</v>
      </c>
      <c r="T50" s="184">
        <f t="shared" si="15"/>
        <v>579.73000000000013</v>
      </c>
      <c r="U50" s="184">
        <f t="shared" si="15"/>
        <v>96926.193000000014</v>
      </c>
    </row>
    <row r="51" spans="1:21" s="146" customFormat="1" ht="38.25" customHeight="1" x14ac:dyDescent="0.4">
      <c r="A51" s="248" t="s">
        <v>119</v>
      </c>
      <c r="B51" s="248"/>
      <c r="C51" s="182">
        <f>'[4]Feb 2023'!H51</f>
        <v>172377.54200000002</v>
      </c>
      <c r="D51" s="184">
        <f t="shared" ref="D51:U51" si="16">D50+D39+D25</f>
        <v>364.74399999999997</v>
      </c>
      <c r="E51" s="184">
        <f t="shared" si="16"/>
        <v>2978.556</v>
      </c>
      <c r="F51" s="184">
        <f t="shared" si="16"/>
        <v>0</v>
      </c>
      <c r="G51" s="182">
        <f>'[4]Feb 2023'!G51+'[5]march 2023'!F51</f>
        <v>2587.7400000000002</v>
      </c>
      <c r="H51" s="184">
        <f t="shared" si="16"/>
        <v>172742.28600000002</v>
      </c>
      <c r="I51" s="184">
        <f t="shared" si="16"/>
        <v>2804.6090000000004</v>
      </c>
      <c r="J51" s="184">
        <f t="shared" si="16"/>
        <v>11.530000000000001</v>
      </c>
      <c r="K51" s="184">
        <f t="shared" si="16"/>
        <v>812.15599999999995</v>
      </c>
      <c r="L51" s="184">
        <f t="shared" si="16"/>
        <v>0</v>
      </c>
      <c r="M51" s="184">
        <f t="shared" si="16"/>
        <v>43.1</v>
      </c>
      <c r="N51" s="184">
        <f t="shared" si="16"/>
        <v>2816.1390000000001</v>
      </c>
      <c r="O51" s="184">
        <f t="shared" si="16"/>
        <v>9303.5439999999981</v>
      </c>
      <c r="P51" s="184">
        <f t="shared" si="16"/>
        <v>14.43</v>
      </c>
      <c r="Q51" s="182">
        <f>'[4]Feb 2023'!Q51+'[5]march 2023'!P51</f>
        <v>4520.5000000000009</v>
      </c>
      <c r="R51" s="184">
        <f t="shared" si="16"/>
        <v>0</v>
      </c>
      <c r="S51" s="182">
        <f>'[4]Feb 2023'!S51+'[5]march 2023'!R51</f>
        <v>144.47</v>
      </c>
      <c r="T51" s="184">
        <f t="shared" si="16"/>
        <v>9317.9740000000002</v>
      </c>
      <c r="U51" s="184">
        <f t="shared" si="16"/>
        <v>184876.399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390.70400000000001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5535.902000000001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184876.399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40" zoomScaleNormal="40" workbookViewId="0">
      <selection activeCell="A2" sqref="A2:U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v>83.970000000000653</v>
      </c>
      <c r="D7" s="182">
        <v>0</v>
      </c>
      <c r="E7" s="182">
        <f>D7</f>
        <v>0</v>
      </c>
      <c r="F7" s="182">
        <v>0</v>
      </c>
      <c r="G7" s="182">
        <f>F7</f>
        <v>0</v>
      </c>
      <c r="H7" s="182">
        <f>C7+D7-F7</f>
        <v>83.970000000000653</v>
      </c>
      <c r="I7" s="182">
        <v>174.87099999999995</v>
      </c>
      <c r="J7" s="182">
        <f>0.435+0.14</f>
        <v>0.57499999999999996</v>
      </c>
      <c r="K7" s="182">
        <f>J7</f>
        <v>0.57499999999999996</v>
      </c>
      <c r="L7" s="182">
        <v>0</v>
      </c>
      <c r="M7" s="182">
        <f>L7</f>
        <v>0</v>
      </c>
      <c r="N7" s="182">
        <f>I7+J7-L7</f>
        <v>175.44599999999994</v>
      </c>
      <c r="O7" s="183">
        <v>284.1400000000001</v>
      </c>
      <c r="P7" s="182">
        <v>0</v>
      </c>
      <c r="Q7" s="182">
        <f>P7</f>
        <v>0</v>
      </c>
      <c r="R7" s="182">
        <v>0</v>
      </c>
      <c r="S7" s="182">
        <f>R7</f>
        <v>0</v>
      </c>
      <c r="T7" s="183">
        <f>O7+P7-R7</f>
        <v>284.1400000000001</v>
      </c>
      <c r="U7" s="183">
        <f>H7+N7+T7</f>
        <v>543.55600000000072</v>
      </c>
    </row>
    <row r="8" spans="1:21" ht="38.25" customHeight="1" x14ac:dyDescent="0.45">
      <c r="A8" s="171">
        <v>2</v>
      </c>
      <c r="B8" s="172" t="s">
        <v>79</v>
      </c>
      <c r="C8" s="182">
        <v>497.61499999999984</v>
      </c>
      <c r="D8" s="182">
        <v>0</v>
      </c>
      <c r="E8" s="182">
        <f t="shared" ref="E8:E48" si="0">D8</f>
        <v>0</v>
      </c>
      <c r="F8" s="182">
        <v>0</v>
      </c>
      <c r="G8" s="182">
        <f t="shared" ref="G8:G48" si="1">F8</f>
        <v>0</v>
      </c>
      <c r="H8" s="182">
        <f t="shared" ref="H8:H48" si="2">C8+D8-F8</f>
        <v>497.61499999999984</v>
      </c>
      <c r="I8" s="182">
        <v>142.90600000000001</v>
      </c>
      <c r="J8" s="182">
        <v>1.03</v>
      </c>
      <c r="K8" s="182">
        <f t="shared" ref="K8:K48" si="3">J8</f>
        <v>1.03</v>
      </c>
      <c r="L8" s="182">
        <v>0</v>
      </c>
      <c r="M8" s="182">
        <f t="shared" ref="M8:M48" si="4">L8</f>
        <v>0</v>
      </c>
      <c r="N8" s="182">
        <f t="shared" ref="N8:N48" si="5">I8+J8-L8</f>
        <v>143.93600000000001</v>
      </c>
      <c r="O8" s="183">
        <v>222.27000000000004</v>
      </c>
      <c r="P8" s="182">
        <v>0</v>
      </c>
      <c r="Q8" s="182">
        <f t="shared" ref="Q8:Q48" si="6">P8</f>
        <v>0</v>
      </c>
      <c r="R8" s="182">
        <v>0</v>
      </c>
      <c r="S8" s="182">
        <f t="shared" ref="S8:S48" si="7">R8</f>
        <v>0</v>
      </c>
      <c r="T8" s="183">
        <f t="shared" ref="T8:T48" si="8">O8+P8-R8</f>
        <v>222.27000000000004</v>
      </c>
      <c r="U8" s="183">
        <f t="shared" ref="U8:U48" si="9">H8+N8+T8</f>
        <v>863.82099999999991</v>
      </c>
    </row>
    <row r="9" spans="1:21" ht="38.25" customHeight="1" x14ac:dyDescent="0.45">
      <c r="A9" s="171">
        <v>3</v>
      </c>
      <c r="B9" s="172" t="s">
        <v>80</v>
      </c>
      <c r="C9" s="182">
        <v>653.9599999999997</v>
      </c>
      <c r="D9" s="182">
        <v>0</v>
      </c>
      <c r="E9" s="182">
        <f t="shared" si="0"/>
        <v>0</v>
      </c>
      <c r="F9" s="182">
        <v>0</v>
      </c>
      <c r="G9" s="182">
        <f t="shared" si="1"/>
        <v>0</v>
      </c>
      <c r="H9" s="182">
        <f t="shared" si="2"/>
        <v>653.9599999999997</v>
      </c>
      <c r="I9" s="182">
        <v>215.506</v>
      </c>
      <c r="J9" s="182">
        <f>3.88-0.016</f>
        <v>3.8639999999999999</v>
      </c>
      <c r="K9" s="182">
        <f t="shared" si="3"/>
        <v>3.8639999999999999</v>
      </c>
      <c r="L9" s="182">
        <v>0</v>
      </c>
      <c r="M9" s="182">
        <f t="shared" si="4"/>
        <v>0</v>
      </c>
      <c r="N9" s="182">
        <f t="shared" si="5"/>
        <v>219.37</v>
      </c>
      <c r="O9" s="183">
        <f>266.59</f>
        <v>266.58999999999997</v>
      </c>
      <c r="P9" s="182">
        <v>0</v>
      </c>
      <c r="Q9" s="182">
        <f t="shared" si="6"/>
        <v>0</v>
      </c>
      <c r="R9" s="182">
        <v>0</v>
      </c>
      <c r="S9" s="182">
        <f t="shared" si="7"/>
        <v>0</v>
      </c>
      <c r="T9" s="183">
        <f t="shared" si="8"/>
        <v>266.58999999999997</v>
      </c>
      <c r="U9" s="183">
        <f t="shared" si="9"/>
        <v>1139.9199999999996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v>0</v>
      </c>
      <c r="D10" s="182">
        <v>0</v>
      </c>
      <c r="E10" s="182">
        <f t="shared" si="0"/>
        <v>0</v>
      </c>
      <c r="F10" s="182">
        <v>0</v>
      </c>
      <c r="G10" s="182">
        <f t="shared" si="1"/>
        <v>0</v>
      </c>
      <c r="H10" s="182">
        <f t="shared" si="2"/>
        <v>0</v>
      </c>
      <c r="I10" s="182">
        <v>147.22500000000008</v>
      </c>
      <c r="J10" s="182">
        <v>0.19500000000000001</v>
      </c>
      <c r="K10" s="182">
        <f t="shared" si="3"/>
        <v>0.19500000000000001</v>
      </c>
      <c r="L10" s="182">
        <v>0</v>
      </c>
      <c r="M10" s="182">
        <f t="shared" si="4"/>
        <v>0</v>
      </c>
      <c r="N10" s="182">
        <f t="shared" si="5"/>
        <v>147.42000000000007</v>
      </c>
      <c r="O10" s="183">
        <v>234.27999999999997</v>
      </c>
      <c r="P10" s="182">
        <v>0</v>
      </c>
      <c r="Q10" s="182">
        <f t="shared" si="6"/>
        <v>0</v>
      </c>
      <c r="R10" s="182">
        <v>0</v>
      </c>
      <c r="S10" s="182">
        <f t="shared" si="7"/>
        <v>0</v>
      </c>
      <c r="T10" s="183">
        <f t="shared" si="8"/>
        <v>234.27999999999997</v>
      </c>
      <c r="U10" s="183">
        <f t="shared" si="9"/>
        <v>381.70000000000005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1235.5450000000001</v>
      </c>
      <c r="D11" s="184">
        <f t="shared" ref="D11:U11" si="10">SUM(D7:D10)</f>
        <v>0</v>
      </c>
      <c r="E11" s="184">
        <f t="shared" si="10"/>
        <v>0</v>
      </c>
      <c r="F11" s="184">
        <f t="shared" si="10"/>
        <v>0</v>
      </c>
      <c r="G11" s="184">
        <f t="shared" si="10"/>
        <v>0</v>
      </c>
      <c r="H11" s="184">
        <f t="shared" si="10"/>
        <v>1235.5450000000001</v>
      </c>
      <c r="I11" s="184">
        <f t="shared" si="10"/>
        <v>680.50800000000004</v>
      </c>
      <c r="J11" s="184">
        <f t="shared" si="10"/>
        <v>5.6639999999999997</v>
      </c>
      <c r="K11" s="184">
        <f t="shared" si="10"/>
        <v>5.6639999999999997</v>
      </c>
      <c r="L11" s="184">
        <f t="shared" si="10"/>
        <v>0</v>
      </c>
      <c r="M11" s="184">
        <f t="shared" si="10"/>
        <v>0</v>
      </c>
      <c r="N11" s="184">
        <f t="shared" si="10"/>
        <v>686.17200000000003</v>
      </c>
      <c r="O11" s="184">
        <f t="shared" si="10"/>
        <v>1007.2800000000001</v>
      </c>
      <c r="P11" s="184">
        <f t="shared" si="10"/>
        <v>0</v>
      </c>
      <c r="Q11" s="184">
        <f t="shared" si="10"/>
        <v>0</v>
      </c>
      <c r="R11" s="184">
        <f t="shared" si="10"/>
        <v>0</v>
      </c>
      <c r="S11" s="184">
        <f t="shared" si="10"/>
        <v>0</v>
      </c>
      <c r="T11" s="184">
        <f t="shared" si="10"/>
        <v>1007.2800000000001</v>
      </c>
      <c r="U11" s="184">
        <f t="shared" si="10"/>
        <v>2928.9970000000003</v>
      </c>
    </row>
    <row r="12" spans="1:21" ht="38.25" customHeight="1" x14ac:dyDescent="0.45">
      <c r="A12" s="171">
        <v>4</v>
      </c>
      <c r="B12" s="172" t="s">
        <v>83</v>
      </c>
      <c r="C12" s="182">
        <v>218.88999999999885</v>
      </c>
      <c r="D12" s="182">
        <v>0</v>
      </c>
      <c r="E12" s="182">
        <f t="shared" si="0"/>
        <v>0</v>
      </c>
      <c r="F12" s="182">
        <v>0</v>
      </c>
      <c r="G12" s="182">
        <f t="shared" si="1"/>
        <v>0</v>
      </c>
      <c r="H12" s="182">
        <f t="shared" si="2"/>
        <v>218.88999999999885</v>
      </c>
      <c r="I12" s="182">
        <v>89.88300000000001</v>
      </c>
      <c r="J12" s="182">
        <v>0.21</v>
      </c>
      <c r="K12" s="182">
        <f t="shared" si="3"/>
        <v>0.21</v>
      </c>
      <c r="L12" s="182">
        <v>0</v>
      </c>
      <c r="M12" s="182">
        <f t="shared" si="4"/>
        <v>0</v>
      </c>
      <c r="N12" s="182">
        <f t="shared" si="5"/>
        <v>90.093000000000004</v>
      </c>
      <c r="O12" s="183">
        <v>1548.02</v>
      </c>
      <c r="P12" s="182">
        <v>0.28000000000000003</v>
      </c>
      <c r="Q12" s="182">
        <f t="shared" si="6"/>
        <v>0.28000000000000003</v>
      </c>
      <c r="R12" s="182">
        <v>0</v>
      </c>
      <c r="S12" s="182">
        <f t="shared" si="7"/>
        <v>0</v>
      </c>
      <c r="T12" s="183">
        <f t="shared" si="8"/>
        <v>1548.3</v>
      </c>
      <c r="U12" s="183">
        <f t="shared" si="9"/>
        <v>1857.2829999999988</v>
      </c>
    </row>
    <row r="13" spans="1:21" ht="38.25" customHeight="1" x14ac:dyDescent="0.45">
      <c r="A13" s="171">
        <v>5</v>
      </c>
      <c r="B13" s="172" t="s">
        <v>84</v>
      </c>
      <c r="C13" s="182">
        <v>1023.7699999999998</v>
      </c>
      <c r="D13" s="182">
        <v>0</v>
      </c>
      <c r="E13" s="182">
        <f t="shared" si="0"/>
        <v>0</v>
      </c>
      <c r="F13" s="182">
        <v>0</v>
      </c>
      <c r="G13" s="182">
        <f t="shared" si="1"/>
        <v>0</v>
      </c>
      <c r="H13" s="182">
        <f t="shared" si="2"/>
        <v>1023.7699999999998</v>
      </c>
      <c r="I13" s="182">
        <v>157.66400000000007</v>
      </c>
      <c r="J13" s="182">
        <v>0.96</v>
      </c>
      <c r="K13" s="182">
        <f t="shared" si="3"/>
        <v>0.96</v>
      </c>
      <c r="L13" s="182">
        <v>0</v>
      </c>
      <c r="M13" s="182">
        <f t="shared" si="4"/>
        <v>0</v>
      </c>
      <c r="N13" s="182">
        <f t="shared" si="5"/>
        <v>158.62400000000008</v>
      </c>
      <c r="O13" s="183">
        <v>87.2</v>
      </c>
      <c r="P13" s="182">
        <v>0</v>
      </c>
      <c r="Q13" s="182">
        <f t="shared" si="6"/>
        <v>0</v>
      </c>
      <c r="R13" s="182">
        <v>0</v>
      </c>
      <c r="S13" s="182">
        <f t="shared" si="7"/>
        <v>0</v>
      </c>
      <c r="T13" s="183">
        <f t="shared" si="8"/>
        <v>87.2</v>
      </c>
      <c r="U13" s="183">
        <f t="shared" si="9"/>
        <v>1269.5939999999998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v>2084.5799999999995</v>
      </c>
      <c r="D14" s="182">
        <v>0</v>
      </c>
      <c r="E14" s="182">
        <f t="shared" si="0"/>
        <v>0</v>
      </c>
      <c r="F14" s="182">
        <v>0.5</v>
      </c>
      <c r="G14" s="182">
        <f t="shared" si="1"/>
        <v>0.5</v>
      </c>
      <c r="H14" s="182">
        <f t="shared" si="2"/>
        <v>2084.0799999999995</v>
      </c>
      <c r="I14" s="182">
        <v>209.13399999999999</v>
      </c>
      <c r="J14" s="182">
        <v>2.08</v>
      </c>
      <c r="K14" s="182">
        <f t="shared" si="3"/>
        <v>2.08</v>
      </c>
      <c r="L14" s="182">
        <v>0</v>
      </c>
      <c r="M14" s="182">
        <f t="shared" si="4"/>
        <v>0</v>
      </c>
      <c r="N14" s="182">
        <f t="shared" si="5"/>
        <v>211.214</v>
      </c>
      <c r="O14" s="183">
        <v>403.58</v>
      </c>
      <c r="P14" s="182">
        <v>0.09</v>
      </c>
      <c r="Q14" s="182">
        <f t="shared" si="6"/>
        <v>0.09</v>
      </c>
      <c r="R14" s="182">
        <v>0</v>
      </c>
      <c r="S14" s="182">
        <f t="shared" si="7"/>
        <v>0</v>
      </c>
      <c r="T14" s="183">
        <f t="shared" si="8"/>
        <v>403.66999999999996</v>
      </c>
      <c r="U14" s="183">
        <f t="shared" si="9"/>
        <v>2698.9639999999995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3327.239999999998</v>
      </c>
      <c r="D15" s="184">
        <f t="shared" ref="D15:U15" si="11">SUM(D12:D14)</f>
        <v>0</v>
      </c>
      <c r="E15" s="184">
        <f t="shared" si="11"/>
        <v>0</v>
      </c>
      <c r="F15" s="184">
        <f t="shared" si="11"/>
        <v>0.5</v>
      </c>
      <c r="G15" s="184">
        <f t="shared" si="11"/>
        <v>0.5</v>
      </c>
      <c r="H15" s="184">
        <f t="shared" si="11"/>
        <v>3326.739999999998</v>
      </c>
      <c r="I15" s="184">
        <f t="shared" si="11"/>
        <v>456.68100000000004</v>
      </c>
      <c r="J15" s="184">
        <f t="shared" si="11"/>
        <v>3.25</v>
      </c>
      <c r="K15" s="184">
        <f t="shared" si="11"/>
        <v>3.25</v>
      </c>
      <c r="L15" s="184">
        <f t="shared" si="11"/>
        <v>0</v>
      </c>
      <c r="M15" s="184">
        <f t="shared" si="11"/>
        <v>0</v>
      </c>
      <c r="N15" s="184">
        <f t="shared" si="11"/>
        <v>459.9310000000001</v>
      </c>
      <c r="O15" s="184">
        <f t="shared" si="11"/>
        <v>2038.8</v>
      </c>
      <c r="P15" s="184">
        <f t="shared" si="11"/>
        <v>0.37</v>
      </c>
      <c r="Q15" s="184">
        <f t="shared" si="11"/>
        <v>0.37</v>
      </c>
      <c r="R15" s="184">
        <f t="shared" si="11"/>
        <v>0</v>
      </c>
      <c r="S15" s="184">
        <f t="shared" si="11"/>
        <v>0</v>
      </c>
      <c r="T15" s="184">
        <f t="shared" si="11"/>
        <v>2039.17</v>
      </c>
      <c r="U15" s="184">
        <f t="shared" si="11"/>
        <v>5825.8409999999985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v>1307.3319999999992</v>
      </c>
      <c r="D16" s="182">
        <v>1.44</v>
      </c>
      <c r="E16" s="182">
        <f t="shared" si="0"/>
        <v>1.44</v>
      </c>
      <c r="F16" s="182">
        <v>0</v>
      </c>
      <c r="G16" s="182">
        <f t="shared" si="1"/>
        <v>0</v>
      </c>
      <c r="H16" s="182">
        <f t="shared" si="2"/>
        <v>1308.7719999999993</v>
      </c>
      <c r="I16" s="182">
        <v>113.97000000000004</v>
      </c>
      <c r="J16" s="182">
        <v>0.04</v>
      </c>
      <c r="K16" s="182">
        <f t="shared" si="3"/>
        <v>0.04</v>
      </c>
      <c r="L16" s="182">
        <v>0</v>
      </c>
      <c r="M16" s="182">
        <f t="shared" si="4"/>
        <v>0</v>
      </c>
      <c r="N16" s="182">
        <f t="shared" si="5"/>
        <v>114.01000000000005</v>
      </c>
      <c r="O16" s="183">
        <v>875.24900000000014</v>
      </c>
      <c r="P16" s="185">
        <f>1.36+84.02</f>
        <v>85.38</v>
      </c>
      <c r="Q16" s="182">
        <f t="shared" si="6"/>
        <v>85.38</v>
      </c>
      <c r="R16" s="182">
        <v>0</v>
      </c>
      <c r="S16" s="182">
        <f t="shared" si="7"/>
        <v>0</v>
      </c>
      <c r="T16" s="183">
        <f t="shared" si="8"/>
        <v>960.62900000000013</v>
      </c>
      <c r="U16" s="183">
        <f t="shared" si="9"/>
        <v>2383.4109999999991</v>
      </c>
    </row>
    <row r="17" spans="1:21" ht="38.25" customHeight="1" x14ac:dyDescent="0.45">
      <c r="A17" s="171">
        <v>9</v>
      </c>
      <c r="B17" s="172" t="s">
        <v>120</v>
      </c>
      <c r="C17" s="182">
        <v>239.35399999999987</v>
      </c>
      <c r="D17" s="182">
        <v>0</v>
      </c>
      <c r="E17" s="182">
        <f t="shared" si="0"/>
        <v>0</v>
      </c>
      <c r="F17" s="182">
        <v>0</v>
      </c>
      <c r="G17" s="182">
        <f t="shared" si="1"/>
        <v>0</v>
      </c>
      <c r="H17" s="182">
        <f t="shared" si="2"/>
        <v>239.35399999999987</v>
      </c>
      <c r="I17" s="182">
        <v>29.696999999999992</v>
      </c>
      <c r="J17" s="182">
        <v>0.03</v>
      </c>
      <c r="K17" s="182">
        <f t="shared" si="3"/>
        <v>0.03</v>
      </c>
      <c r="L17" s="182">
        <v>0</v>
      </c>
      <c r="M17" s="182">
        <f t="shared" si="4"/>
        <v>0</v>
      </c>
      <c r="N17" s="182">
        <f t="shared" si="5"/>
        <v>29.726999999999993</v>
      </c>
      <c r="O17" s="183">
        <v>414.54100000000005</v>
      </c>
      <c r="P17" s="185">
        <v>83.4</v>
      </c>
      <c r="Q17" s="182">
        <f t="shared" si="6"/>
        <v>83.4</v>
      </c>
      <c r="R17" s="182">
        <v>0</v>
      </c>
      <c r="S17" s="182">
        <f t="shared" si="7"/>
        <v>0</v>
      </c>
      <c r="T17" s="183">
        <f t="shared" si="8"/>
        <v>497.94100000000003</v>
      </c>
      <c r="U17" s="183">
        <f t="shared" si="9"/>
        <v>767.02199999999993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v>478.13499999999931</v>
      </c>
      <c r="D18" s="182">
        <v>0</v>
      </c>
      <c r="E18" s="182">
        <f t="shared" si="0"/>
        <v>0</v>
      </c>
      <c r="F18" s="182">
        <v>0</v>
      </c>
      <c r="G18" s="182">
        <f t="shared" si="1"/>
        <v>0</v>
      </c>
      <c r="H18" s="182">
        <f t="shared" si="2"/>
        <v>478.13499999999931</v>
      </c>
      <c r="I18" s="182">
        <v>15.13999999999999</v>
      </c>
      <c r="J18" s="182">
        <v>0.03</v>
      </c>
      <c r="K18" s="182">
        <f t="shared" si="3"/>
        <v>0.03</v>
      </c>
      <c r="L18" s="182">
        <v>0.04</v>
      </c>
      <c r="M18" s="182">
        <f t="shared" si="4"/>
        <v>0.04</v>
      </c>
      <c r="N18" s="182">
        <f t="shared" si="5"/>
        <v>15.12999999999999</v>
      </c>
      <c r="O18" s="183">
        <v>480.83799999999997</v>
      </c>
      <c r="P18" s="182">
        <v>0.06</v>
      </c>
      <c r="Q18" s="182">
        <f t="shared" si="6"/>
        <v>0.06</v>
      </c>
      <c r="R18" s="182">
        <v>0</v>
      </c>
      <c r="S18" s="182">
        <f t="shared" si="7"/>
        <v>0</v>
      </c>
      <c r="T18" s="183">
        <f t="shared" si="8"/>
        <v>480.89799999999997</v>
      </c>
      <c r="U18" s="183">
        <f t="shared" si="9"/>
        <v>974.16299999999933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2024.8209999999983</v>
      </c>
      <c r="D19" s="184">
        <f t="shared" ref="D19:U19" si="12">SUM(D16:D18)</f>
        <v>1.44</v>
      </c>
      <c r="E19" s="184">
        <f t="shared" si="12"/>
        <v>1.44</v>
      </c>
      <c r="F19" s="184">
        <f t="shared" si="12"/>
        <v>0</v>
      </c>
      <c r="G19" s="184">
        <f t="shared" si="12"/>
        <v>0</v>
      </c>
      <c r="H19" s="184">
        <f t="shared" si="12"/>
        <v>2026.2609999999984</v>
      </c>
      <c r="I19" s="184">
        <f t="shared" si="12"/>
        <v>158.80700000000002</v>
      </c>
      <c r="J19" s="184">
        <f t="shared" si="12"/>
        <v>0.1</v>
      </c>
      <c r="K19" s="184">
        <f t="shared" si="12"/>
        <v>0.1</v>
      </c>
      <c r="L19" s="184">
        <f t="shared" si="12"/>
        <v>0.04</v>
      </c>
      <c r="M19" s="184">
        <f t="shared" si="12"/>
        <v>0.04</v>
      </c>
      <c r="N19" s="184">
        <f t="shared" si="12"/>
        <v>158.86700000000005</v>
      </c>
      <c r="O19" s="184">
        <f t="shared" si="12"/>
        <v>1770.6280000000002</v>
      </c>
      <c r="P19" s="184">
        <f t="shared" si="12"/>
        <v>168.84</v>
      </c>
      <c r="Q19" s="184">
        <f t="shared" si="12"/>
        <v>168.84</v>
      </c>
      <c r="R19" s="184">
        <f t="shared" si="12"/>
        <v>0</v>
      </c>
      <c r="S19" s="184">
        <f t="shared" si="12"/>
        <v>0</v>
      </c>
      <c r="T19" s="184">
        <f t="shared" si="12"/>
        <v>1939.4680000000001</v>
      </c>
      <c r="U19" s="184">
        <f t="shared" si="12"/>
        <v>4124.5959999999986</v>
      </c>
    </row>
    <row r="20" spans="1:21" ht="38.25" customHeight="1" x14ac:dyDescent="0.45">
      <c r="A20" s="171">
        <v>8</v>
      </c>
      <c r="B20" s="172" t="s">
        <v>91</v>
      </c>
      <c r="C20" s="182">
        <v>1024.4549999999992</v>
      </c>
      <c r="D20" s="182">
        <v>0</v>
      </c>
      <c r="E20" s="182">
        <f t="shared" si="0"/>
        <v>0</v>
      </c>
      <c r="F20" s="182">
        <v>0</v>
      </c>
      <c r="G20" s="182">
        <f t="shared" si="1"/>
        <v>0</v>
      </c>
      <c r="H20" s="182">
        <f t="shared" si="2"/>
        <v>1024.4549999999992</v>
      </c>
      <c r="I20" s="182">
        <v>155.2410000000001</v>
      </c>
      <c r="J20" s="182">
        <v>0.09</v>
      </c>
      <c r="K20" s="182">
        <f t="shared" si="3"/>
        <v>0.09</v>
      </c>
      <c r="L20" s="182">
        <v>0</v>
      </c>
      <c r="M20" s="182">
        <f t="shared" si="4"/>
        <v>0</v>
      </c>
      <c r="N20" s="182">
        <f t="shared" si="5"/>
        <v>155.3310000000001</v>
      </c>
      <c r="O20" s="183">
        <v>742.72099999999978</v>
      </c>
      <c r="P20" s="182">
        <v>0.19</v>
      </c>
      <c r="Q20" s="182">
        <f t="shared" si="6"/>
        <v>0.19</v>
      </c>
      <c r="R20" s="182">
        <v>0</v>
      </c>
      <c r="S20" s="182">
        <f t="shared" si="7"/>
        <v>0</v>
      </c>
      <c r="T20" s="183">
        <f t="shared" si="8"/>
        <v>742.91099999999983</v>
      </c>
      <c r="U20" s="183">
        <f t="shared" si="9"/>
        <v>1922.6969999999992</v>
      </c>
    </row>
    <row r="21" spans="1:21" ht="38.25" customHeight="1" x14ac:dyDescent="0.45">
      <c r="A21" s="171">
        <v>9</v>
      </c>
      <c r="B21" s="172" t="s">
        <v>90</v>
      </c>
      <c r="C21" s="182">
        <v>142.68999999999988</v>
      </c>
      <c r="D21" s="182">
        <v>0</v>
      </c>
      <c r="E21" s="182">
        <f t="shared" si="0"/>
        <v>0</v>
      </c>
      <c r="F21" s="182">
        <v>0</v>
      </c>
      <c r="G21" s="182">
        <f t="shared" si="1"/>
        <v>0</v>
      </c>
      <c r="H21" s="182">
        <f t="shared" si="2"/>
        <v>142.68999999999988</v>
      </c>
      <c r="I21" s="182">
        <v>52.783000000000015</v>
      </c>
      <c r="J21" s="182">
        <v>0.2</v>
      </c>
      <c r="K21" s="182">
        <f t="shared" si="3"/>
        <v>0.2</v>
      </c>
      <c r="L21" s="182">
        <v>0</v>
      </c>
      <c r="M21" s="182">
        <f t="shared" si="4"/>
        <v>0</v>
      </c>
      <c r="N21" s="182">
        <f t="shared" si="5"/>
        <v>52.983000000000018</v>
      </c>
      <c r="O21" s="183">
        <v>310.89999999999998</v>
      </c>
      <c r="P21" s="182">
        <v>0</v>
      </c>
      <c r="Q21" s="182">
        <f t="shared" si="6"/>
        <v>0</v>
      </c>
      <c r="R21" s="182">
        <v>0</v>
      </c>
      <c r="S21" s="182">
        <f t="shared" si="7"/>
        <v>0</v>
      </c>
      <c r="T21" s="183">
        <f t="shared" si="8"/>
        <v>310.89999999999998</v>
      </c>
      <c r="U21" s="183">
        <f t="shared" si="9"/>
        <v>506.57299999999987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v>27.069999999999879</v>
      </c>
      <c r="D22" s="182">
        <v>0</v>
      </c>
      <c r="E22" s="182">
        <f t="shared" si="0"/>
        <v>0</v>
      </c>
      <c r="F22" s="182">
        <v>0</v>
      </c>
      <c r="G22" s="182">
        <f t="shared" si="1"/>
        <v>0</v>
      </c>
      <c r="H22" s="182">
        <f t="shared" si="2"/>
        <v>27.069999999999879</v>
      </c>
      <c r="I22" s="182">
        <v>15.940000000000005</v>
      </c>
      <c r="J22" s="182">
        <v>0</v>
      </c>
      <c r="K22" s="182">
        <f t="shared" si="3"/>
        <v>0</v>
      </c>
      <c r="L22" s="182">
        <v>0</v>
      </c>
      <c r="M22" s="182">
        <f t="shared" si="4"/>
        <v>0</v>
      </c>
      <c r="N22" s="182">
        <f t="shared" si="5"/>
        <v>15.940000000000005</v>
      </c>
      <c r="O22" s="183">
        <v>776.02999999999986</v>
      </c>
      <c r="P22" s="182">
        <v>0.18</v>
      </c>
      <c r="Q22" s="182">
        <f t="shared" si="6"/>
        <v>0.18</v>
      </c>
      <c r="R22" s="182">
        <v>0</v>
      </c>
      <c r="S22" s="182">
        <f t="shared" si="7"/>
        <v>0</v>
      </c>
      <c r="T22" s="183">
        <f t="shared" si="8"/>
        <v>776.20999999999981</v>
      </c>
      <c r="U22" s="183">
        <f t="shared" si="9"/>
        <v>819.21999999999969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v>1133.2019999999998</v>
      </c>
      <c r="D23" s="182">
        <v>0.87</v>
      </c>
      <c r="E23" s="182">
        <f t="shared" si="0"/>
        <v>0.87</v>
      </c>
      <c r="F23" s="182">
        <v>0</v>
      </c>
      <c r="G23" s="182">
        <f t="shared" si="1"/>
        <v>0</v>
      </c>
      <c r="H23" s="182">
        <f t="shared" si="2"/>
        <v>1134.0719999999997</v>
      </c>
      <c r="I23" s="182">
        <v>50.203999999999994</v>
      </c>
      <c r="J23" s="182">
        <v>0.28999999999999998</v>
      </c>
      <c r="K23" s="182">
        <f t="shared" si="3"/>
        <v>0.28999999999999998</v>
      </c>
      <c r="L23" s="182">
        <v>0</v>
      </c>
      <c r="M23" s="182">
        <f t="shared" si="4"/>
        <v>0</v>
      </c>
      <c r="N23" s="182">
        <f t="shared" si="5"/>
        <v>50.493999999999993</v>
      </c>
      <c r="O23" s="183">
        <v>404.83499999999998</v>
      </c>
      <c r="P23" s="182">
        <v>0.23</v>
      </c>
      <c r="Q23" s="182">
        <f t="shared" si="6"/>
        <v>0.23</v>
      </c>
      <c r="R23" s="182">
        <v>0</v>
      </c>
      <c r="S23" s="182">
        <f t="shared" si="7"/>
        <v>0</v>
      </c>
      <c r="T23" s="183">
        <f t="shared" si="8"/>
        <v>405.065</v>
      </c>
      <c r="U23" s="183">
        <f t="shared" si="9"/>
        <v>1589.6309999999996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2327.4169999999986</v>
      </c>
      <c r="D24" s="184">
        <f t="shared" ref="D24:U24" si="13">SUM(D20:D23)</f>
        <v>0.87</v>
      </c>
      <c r="E24" s="184">
        <f t="shared" si="13"/>
        <v>0.87</v>
      </c>
      <c r="F24" s="184">
        <f t="shared" si="13"/>
        <v>0</v>
      </c>
      <c r="G24" s="184">
        <f t="shared" si="13"/>
        <v>0</v>
      </c>
      <c r="H24" s="184">
        <f t="shared" si="13"/>
        <v>2328.2869999999984</v>
      </c>
      <c r="I24" s="184">
        <f t="shared" si="13"/>
        <v>274.16800000000012</v>
      </c>
      <c r="J24" s="184">
        <f t="shared" si="13"/>
        <v>0.58000000000000007</v>
      </c>
      <c r="K24" s="184">
        <f t="shared" si="13"/>
        <v>0.58000000000000007</v>
      </c>
      <c r="L24" s="184">
        <f t="shared" si="13"/>
        <v>0</v>
      </c>
      <c r="M24" s="184">
        <f t="shared" si="13"/>
        <v>0</v>
      </c>
      <c r="N24" s="184">
        <f t="shared" si="13"/>
        <v>274.7480000000001</v>
      </c>
      <c r="O24" s="184">
        <f t="shared" si="13"/>
        <v>2234.4859999999994</v>
      </c>
      <c r="P24" s="184">
        <f t="shared" si="13"/>
        <v>0.6</v>
      </c>
      <c r="Q24" s="184">
        <f t="shared" si="13"/>
        <v>0.6</v>
      </c>
      <c r="R24" s="184">
        <f t="shared" si="13"/>
        <v>0</v>
      </c>
      <c r="S24" s="184">
        <f t="shared" si="13"/>
        <v>0</v>
      </c>
      <c r="T24" s="184">
        <f t="shared" si="13"/>
        <v>2235.0859999999993</v>
      </c>
      <c r="U24" s="184">
        <f t="shared" si="13"/>
        <v>4838.1209999999983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8915.0229999999938</v>
      </c>
      <c r="D25" s="184">
        <f t="shared" ref="D25:U25" si="14">D24+D19+D15+D11</f>
        <v>2.31</v>
      </c>
      <c r="E25" s="184">
        <f t="shared" si="14"/>
        <v>2.31</v>
      </c>
      <c r="F25" s="184">
        <f t="shared" si="14"/>
        <v>0.5</v>
      </c>
      <c r="G25" s="184">
        <f t="shared" si="14"/>
        <v>0.5</v>
      </c>
      <c r="H25" s="184">
        <f t="shared" si="14"/>
        <v>8916.8329999999951</v>
      </c>
      <c r="I25" s="184">
        <f t="shared" si="14"/>
        <v>1570.1640000000002</v>
      </c>
      <c r="J25" s="184">
        <f t="shared" si="14"/>
        <v>9.5939999999999994</v>
      </c>
      <c r="K25" s="184">
        <f t="shared" si="14"/>
        <v>9.5939999999999994</v>
      </c>
      <c r="L25" s="184">
        <f t="shared" si="14"/>
        <v>0.04</v>
      </c>
      <c r="M25" s="184">
        <f t="shared" si="14"/>
        <v>0.04</v>
      </c>
      <c r="N25" s="184">
        <f t="shared" si="14"/>
        <v>1579.7180000000003</v>
      </c>
      <c r="O25" s="184">
        <f t="shared" si="14"/>
        <v>7051.1939999999995</v>
      </c>
      <c r="P25" s="184">
        <f t="shared" si="14"/>
        <v>169.81</v>
      </c>
      <c r="Q25" s="184">
        <f t="shared" si="14"/>
        <v>169.81</v>
      </c>
      <c r="R25" s="184">
        <f t="shared" si="14"/>
        <v>0</v>
      </c>
      <c r="S25" s="184">
        <f t="shared" si="14"/>
        <v>0</v>
      </c>
      <c r="T25" s="184">
        <f t="shared" si="14"/>
        <v>7221.003999999999</v>
      </c>
      <c r="U25" s="184">
        <f t="shared" si="14"/>
        <v>17717.554999999997</v>
      </c>
    </row>
    <row r="26" spans="1:21" ht="38.25" customHeight="1" x14ac:dyDescent="0.45">
      <c r="A26" s="171">
        <v>15</v>
      </c>
      <c r="B26" s="172" t="s">
        <v>96</v>
      </c>
      <c r="C26" s="182">
        <v>1238.0019999999995</v>
      </c>
      <c r="D26" s="182">
        <v>9.14</v>
      </c>
      <c r="E26" s="182">
        <f t="shared" si="0"/>
        <v>9.14</v>
      </c>
      <c r="F26" s="182">
        <v>0.02</v>
      </c>
      <c r="G26" s="182">
        <f t="shared" si="1"/>
        <v>0.02</v>
      </c>
      <c r="H26" s="182">
        <f t="shared" si="2"/>
        <v>1247.1219999999996</v>
      </c>
      <c r="I26" s="182">
        <v>0.11</v>
      </c>
      <c r="J26" s="182">
        <v>0.65</v>
      </c>
      <c r="K26" s="182">
        <f t="shared" si="3"/>
        <v>0.65</v>
      </c>
      <c r="L26" s="182">
        <v>0</v>
      </c>
      <c r="M26" s="182">
        <f t="shared" si="4"/>
        <v>0</v>
      </c>
      <c r="N26" s="182">
        <f t="shared" si="5"/>
        <v>0.76</v>
      </c>
      <c r="O26" s="183">
        <v>203.73000000000002</v>
      </c>
      <c r="P26" s="182">
        <v>1.97</v>
      </c>
      <c r="Q26" s="182">
        <f t="shared" si="6"/>
        <v>1.97</v>
      </c>
      <c r="R26" s="182">
        <v>0</v>
      </c>
      <c r="S26" s="182">
        <f t="shared" si="7"/>
        <v>0</v>
      </c>
      <c r="T26" s="183">
        <f t="shared" si="8"/>
        <v>205.70000000000002</v>
      </c>
      <c r="U26" s="183">
        <f t="shared" si="9"/>
        <v>1453.5819999999997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v>10414.156999999992</v>
      </c>
      <c r="D27" s="182">
        <v>4.2300000000000004</v>
      </c>
      <c r="E27" s="182">
        <f t="shared" si="0"/>
        <v>4.2300000000000004</v>
      </c>
      <c r="F27" s="182">
        <v>0</v>
      </c>
      <c r="G27" s="182">
        <f t="shared" si="1"/>
        <v>0</v>
      </c>
      <c r="H27" s="182">
        <f t="shared" si="2"/>
        <v>10418.386999999992</v>
      </c>
      <c r="I27" s="182">
        <v>408.435</v>
      </c>
      <c r="J27" s="182">
        <v>0.51</v>
      </c>
      <c r="K27" s="182">
        <f t="shared" si="3"/>
        <v>0.51</v>
      </c>
      <c r="L27" s="182">
        <v>0</v>
      </c>
      <c r="M27" s="182">
        <f t="shared" si="4"/>
        <v>0</v>
      </c>
      <c r="N27" s="182">
        <f t="shared" si="5"/>
        <v>408.94499999999999</v>
      </c>
      <c r="O27" s="183">
        <v>43.520000000000017</v>
      </c>
      <c r="P27" s="182">
        <v>0.22</v>
      </c>
      <c r="Q27" s="182">
        <f t="shared" si="6"/>
        <v>0.22</v>
      </c>
      <c r="R27" s="182">
        <v>0</v>
      </c>
      <c r="S27" s="182">
        <f t="shared" si="7"/>
        <v>0</v>
      </c>
      <c r="T27" s="183">
        <f t="shared" si="8"/>
        <v>43.740000000000016</v>
      </c>
      <c r="U27" s="183">
        <f t="shared" si="9"/>
        <v>10871.071999999991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11652.158999999992</v>
      </c>
      <c r="D28" s="184">
        <f t="shared" ref="D28:U28" si="15">SUM(D26:D27)</f>
        <v>13.370000000000001</v>
      </c>
      <c r="E28" s="184">
        <f t="shared" si="15"/>
        <v>13.370000000000001</v>
      </c>
      <c r="F28" s="184">
        <f t="shared" si="15"/>
        <v>0.02</v>
      </c>
      <c r="G28" s="184">
        <f t="shared" si="15"/>
        <v>0.02</v>
      </c>
      <c r="H28" s="184">
        <f t="shared" si="15"/>
        <v>11665.508999999991</v>
      </c>
      <c r="I28" s="184">
        <f t="shared" si="15"/>
        <v>408.54500000000002</v>
      </c>
      <c r="J28" s="184">
        <f t="shared" si="15"/>
        <v>1.1600000000000001</v>
      </c>
      <c r="K28" s="184">
        <f t="shared" si="15"/>
        <v>1.1600000000000001</v>
      </c>
      <c r="L28" s="184">
        <f t="shared" si="15"/>
        <v>0</v>
      </c>
      <c r="M28" s="184">
        <f t="shared" si="15"/>
        <v>0</v>
      </c>
      <c r="N28" s="184">
        <f t="shared" si="15"/>
        <v>409.70499999999998</v>
      </c>
      <c r="O28" s="184">
        <f t="shared" si="15"/>
        <v>247.25000000000003</v>
      </c>
      <c r="P28" s="184">
        <f t="shared" si="15"/>
        <v>2.19</v>
      </c>
      <c r="Q28" s="184">
        <f t="shared" si="15"/>
        <v>2.19</v>
      </c>
      <c r="R28" s="184">
        <f t="shared" si="15"/>
        <v>0</v>
      </c>
      <c r="S28" s="184">
        <f t="shared" si="15"/>
        <v>0</v>
      </c>
      <c r="T28" s="184">
        <f t="shared" si="15"/>
        <v>249.44000000000003</v>
      </c>
      <c r="U28" s="184">
        <f t="shared" si="15"/>
        <v>12324.653999999991</v>
      </c>
    </row>
    <row r="29" spans="1:21" ht="38.25" customHeight="1" x14ac:dyDescent="0.45">
      <c r="A29" s="171">
        <v>17</v>
      </c>
      <c r="B29" s="172" t="s">
        <v>99</v>
      </c>
      <c r="C29" s="182">
        <v>4551.0390000000016</v>
      </c>
      <c r="D29" s="182">
        <v>10.3</v>
      </c>
      <c r="E29" s="182">
        <f t="shared" si="0"/>
        <v>10.3</v>
      </c>
      <c r="F29" s="182">
        <v>0</v>
      </c>
      <c r="G29" s="182">
        <f t="shared" si="1"/>
        <v>0</v>
      </c>
      <c r="H29" s="182">
        <f t="shared" si="2"/>
        <v>4561.3390000000018</v>
      </c>
      <c r="I29" s="182">
        <v>184.70000000000002</v>
      </c>
      <c r="J29" s="182">
        <v>0</v>
      </c>
      <c r="K29" s="182">
        <f t="shared" si="3"/>
        <v>0</v>
      </c>
      <c r="L29" s="182">
        <v>0</v>
      </c>
      <c r="M29" s="182">
        <f t="shared" si="4"/>
        <v>0</v>
      </c>
      <c r="N29" s="182">
        <f t="shared" si="5"/>
        <v>184.70000000000002</v>
      </c>
      <c r="O29" s="183">
        <v>517.27</v>
      </c>
      <c r="P29" s="182">
        <f>0.246+0.24</f>
        <v>0.48599999999999999</v>
      </c>
      <c r="Q29" s="182">
        <f t="shared" si="6"/>
        <v>0.48599999999999999</v>
      </c>
      <c r="R29" s="182">
        <v>0</v>
      </c>
      <c r="S29" s="182">
        <f t="shared" si="7"/>
        <v>0</v>
      </c>
      <c r="T29" s="183">
        <f t="shared" si="8"/>
        <v>517.75599999999997</v>
      </c>
      <c r="U29" s="183">
        <f t="shared" si="9"/>
        <v>5263.7950000000019</v>
      </c>
    </row>
    <row r="30" spans="1:21" ht="38.25" customHeight="1" x14ac:dyDescent="0.45">
      <c r="A30" s="171">
        <v>18</v>
      </c>
      <c r="B30" s="172" t="s">
        <v>100</v>
      </c>
      <c r="C30" s="182">
        <v>6450.992000000002</v>
      </c>
      <c r="D30" s="182">
        <v>22.71</v>
      </c>
      <c r="E30" s="182">
        <f t="shared" si="0"/>
        <v>22.71</v>
      </c>
      <c r="F30" s="182">
        <v>0</v>
      </c>
      <c r="G30" s="182">
        <f t="shared" si="1"/>
        <v>0</v>
      </c>
      <c r="H30" s="182">
        <f t="shared" si="2"/>
        <v>6473.702000000002</v>
      </c>
      <c r="I30" s="182">
        <v>130.80000000000001</v>
      </c>
      <c r="J30" s="182">
        <v>3.9</v>
      </c>
      <c r="K30" s="182">
        <f t="shared" si="3"/>
        <v>3.9</v>
      </c>
      <c r="L30" s="182">
        <v>0</v>
      </c>
      <c r="M30" s="182">
        <f t="shared" si="4"/>
        <v>0</v>
      </c>
      <c r="N30" s="182">
        <f t="shared" si="5"/>
        <v>134.70000000000002</v>
      </c>
      <c r="O30" s="183">
        <v>194.78</v>
      </c>
      <c r="P30" s="185">
        <v>89.82</v>
      </c>
      <c r="Q30" s="182">
        <f t="shared" si="6"/>
        <v>89.82</v>
      </c>
      <c r="R30" s="182">
        <v>0</v>
      </c>
      <c r="S30" s="182">
        <f t="shared" si="7"/>
        <v>0</v>
      </c>
      <c r="T30" s="183">
        <f t="shared" si="8"/>
        <v>284.60000000000002</v>
      </c>
      <c r="U30" s="183">
        <f t="shared" si="9"/>
        <v>6893.0020000000022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v>3128.3549999999996</v>
      </c>
      <c r="D31" s="182">
        <v>3.4430000000000001</v>
      </c>
      <c r="E31" s="182">
        <f t="shared" si="0"/>
        <v>3.4430000000000001</v>
      </c>
      <c r="F31" s="182">
        <v>0</v>
      </c>
      <c r="G31" s="182">
        <f t="shared" si="1"/>
        <v>0</v>
      </c>
      <c r="H31" s="182">
        <f t="shared" si="2"/>
        <v>3131.7979999999998</v>
      </c>
      <c r="I31" s="182">
        <v>50.180000000000007</v>
      </c>
      <c r="J31" s="182">
        <v>0</v>
      </c>
      <c r="K31" s="182">
        <f t="shared" si="3"/>
        <v>0</v>
      </c>
      <c r="L31" s="182">
        <v>0</v>
      </c>
      <c r="M31" s="182">
        <f t="shared" si="4"/>
        <v>0</v>
      </c>
      <c r="N31" s="182">
        <f t="shared" si="5"/>
        <v>50.180000000000007</v>
      </c>
      <c r="O31" s="183">
        <v>244.44</v>
      </c>
      <c r="P31" s="182">
        <v>0</v>
      </c>
      <c r="Q31" s="182">
        <f t="shared" si="6"/>
        <v>0</v>
      </c>
      <c r="R31" s="182">
        <v>0</v>
      </c>
      <c r="S31" s="182">
        <f t="shared" si="7"/>
        <v>0</v>
      </c>
      <c r="T31" s="183">
        <f t="shared" si="8"/>
        <v>244.44</v>
      </c>
      <c r="U31" s="183">
        <f t="shared" si="9"/>
        <v>3426.4179999999997</v>
      </c>
    </row>
    <row r="32" spans="1:21" ht="38.25" customHeight="1" x14ac:dyDescent="0.45">
      <c r="A32" s="171">
        <v>20</v>
      </c>
      <c r="B32" s="172" t="s">
        <v>102</v>
      </c>
      <c r="C32" s="182">
        <v>4401.28</v>
      </c>
      <c r="D32" s="182">
        <v>2.79</v>
      </c>
      <c r="E32" s="182">
        <f t="shared" si="0"/>
        <v>2.79</v>
      </c>
      <c r="F32" s="182">
        <v>0</v>
      </c>
      <c r="G32" s="182">
        <f t="shared" si="1"/>
        <v>0</v>
      </c>
      <c r="H32" s="182">
        <f t="shared" si="2"/>
        <v>4404.07</v>
      </c>
      <c r="I32" s="182">
        <v>226.37999999999997</v>
      </c>
      <c r="J32" s="182">
        <v>12.22</v>
      </c>
      <c r="K32" s="182">
        <f t="shared" si="3"/>
        <v>12.22</v>
      </c>
      <c r="L32" s="182">
        <v>0</v>
      </c>
      <c r="M32" s="182">
        <f t="shared" si="4"/>
        <v>0</v>
      </c>
      <c r="N32" s="182">
        <f t="shared" si="5"/>
        <v>238.59999999999997</v>
      </c>
      <c r="O32" s="183">
        <v>243.64999999999995</v>
      </c>
      <c r="P32" s="182">
        <v>0.05</v>
      </c>
      <c r="Q32" s="182">
        <f t="shared" si="6"/>
        <v>0.05</v>
      </c>
      <c r="R32" s="182">
        <v>0</v>
      </c>
      <c r="S32" s="182">
        <f t="shared" si="7"/>
        <v>0</v>
      </c>
      <c r="T32" s="183">
        <f t="shared" si="8"/>
        <v>243.69999999999996</v>
      </c>
      <c r="U32" s="183">
        <f t="shared" si="9"/>
        <v>4886.37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18531.666000000001</v>
      </c>
      <c r="D33" s="184">
        <f t="shared" ref="D33:U33" si="16">SUM(D29:D32)</f>
        <v>39.243000000000002</v>
      </c>
      <c r="E33" s="184">
        <f t="shared" si="16"/>
        <v>39.243000000000002</v>
      </c>
      <c r="F33" s="184">
        <f t="shared" si="16"/>
        <v>0</v>
      </c>
      <c r="G33" s="184">
        <f t="shared" si="16"/>
        <v>0</v>
      </c>
      <c r="H33" s="184">
        <f t="shared" si="16"/>
        <v>18570.909000000003</v>
      </c>
      <c r="I33" s="184">
        <f t="shared" si="16"/>
        <v>592.05999999999995</v>
      </c>
      <c r="J33" s="184">
        <f t="shared" si="16"/>
        <v>16.12</v>
      </c>
      <c r="K33" s="184">
        <f t="shared" si="16"/>
        <v>16.12</v>
      </c>
      <c r="L33" s="184">
        <f t="shared" si="16"/>
        <v>0</v>
      </c>
      <c r="M33" s="184">
        <f t="shared" si="16"/>
        <v>0</v>
      </c>
      <c r="N33" s="184">
        <f t="shared" si="16"/>
        <v>608.18000000000006</v>
      </c>
      <c r="O33" s="184">
        <f t="shared" si="16"/>
        <v>1200.1399999999999</v>
      </c>
      <c r="P33" s="184">
        <f t="shared" si="16"/>
        <v>90.355999999999995</v>
      </c>
      <c r="Q33" s="184">
        <f t="shared" si="16"/>
        <v>90.355999999999995</v>
      </c>
      <c r="R33" s="184">
        <f t="shared" si="16"/>
        <v>0</v>
      </c>
      <c r="S33" s="184">
        <f t="shared" si="16"/>
        <v>0</v>
      </c>
      <c r="T33" s="184">
        <f t="shared" si="16"/>
        <v>1290.4960000000001</v>
      </c>
      <c r="U33" s="184">
        <f t="shared" si="16"/>
        <v>20469.585000000003</v>
      </c>
    </row>
    <row r="34" spans="1:21" ht="38.25" customHeight="1" x14ac:dyDescent="0.45">
      <c r="A34" s="171">
        <v>21</v>
      </c>
      <c r="B34" s="172" t="s">
        <v>103</v>
      </c>
      <c r="C34" s="182">
        <v>6128.0000000000018</v>
      </c>
      <c r="D34" s="182">
        <v>9.89</v>
      </c>
      <c r="E34" s="182">
        <f t="shared" si="0"/>
        <v>9.89</v>
      </c>
      <c r="F34" s="182">
        <v>0</v>
      </c>
      <c r="G34" s="182">
        <f t="shared" si="1"/>
        <v>0</v>
      </c>
      <c r="H34" s="182">
        <f t="shared" si="2"/>
        <v>6137.8900000000021</v>
      </c>
      <c r="I34" s="182">
        <v>2</v>
      </c>
      <c r="J34" s="182">
        <v>0</v>
      </c>
      <c r="K34" s="182">
        <f t="shared" si="3"/>
        <v>0</v>
      </c>
      <c r="L34" s="182">
        <v>0</v>
      </c>
      <c r="M34" s="182">
        <f t="shared" si="4"/>
        <v>0</v>
      </c>
      <c r="N34" s="182">
        <f t="shared" si="5"/>
        <v>2</v>
      </c>
      <c r="O34" s="183">
        <v>38.700000000000003</v>
      </c>
      <c r="P34" s="182">
        <v>0</v>
      </c>
      <c r="Q34" s="182">
        <f t="shared" si="6"/>
        <v>0</v>
      </c>
      <c r="R34" s="182">
        <v>0</v>
      </c>
      <c r="S34" s="182">
        <f t="shared" si="7"/>
        <v>0</v>
      </c>
      <c r="T34" s="183">
        <f t="shared" si="8"/>
        <v>38.700000000000003</v>
      </c>
      <c r="U34" s="183">
        <f t="shared" si="9"/>
        <v>6178.590000000002</v>
      </c>
    </row>
    <row r="35" spans="1:21" ht="38.25" customHeight="1" x14ac:dyDescent="0.45">
      <c r="A35" s="171">
        <v>22</v>
      </c>
      <c r="B35" s="172" t="s">
        <v>104</v>
      </c>
      <c r="C35" s="182">
        <v>4909.7650000000012</v>
      </c>
      <c r="D35" s="182">
        <v>16</v>
      </c>
      <c r="E35" s="182">
        <f t="shared" si="0"/>
        <v>16</v>
      </c>
      <c r="F35" s="182">
        <v>0</v>
      </c>
      <c r="G35" s="182">
        <f t="shared" si="1"/>
        <v>0</v>
      </c>
      <c r="H35" s="182">
        <f t="shared" si="2"/>
        <v>4925.7650000000012</v>
      </c>
      <c r="I35" s="182">
        <v>0.1</v>
      </c>
      <c r="J35" s="182">
        <v>0</v>
      </c>
      <c r="K35" s="182">
        <f t="shared" si="3"/>
        <v>0</v>
      </c>
      <c r="L35" s="182">
        <v>0</v>
      </c>
      <c r="M35" s="182">
        <f t="shared" si="4"/>
        <v>0</v>
      </c>
      <c r="N35" s="182">
        <f t="shared" si="5"/>
        <v>0.1</v>
      </c>
      <c r="O35" s="183">
        <v>125.47000000000001</v>
      </c>
      <c r="P35" s="182">
        <v>0</v>
      </c>
      <c r="Q35" s="182">
        <f t="shared" si="6"/>
        <v>0</v>
      </c>
      <c r="R35" s="182">
        <v>0</v>
      </c>
      <c r="S35" s="182">
        <f t="shared" si="7"/>
        <v>0</v>
      </c>
      <c r="T35" s="183">
        <f t="shared" si="8"/>
        <v>125.47000000000001</v>
      </c>
      <c r="U35" s="183">
        <f t="shared" si="9"/>
        <v>5051.3350000000019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v>19469.020000000004</v>
      </c>
      <c r="D36" s="182">
        <v>0</v>
      </c>
      <c r="E36" s="182">
        <f t="shared" si="0"/>
        <v>0</v>
      </c>
      <c r="F36" s="182">
        <v>0</v>
      </c>
      <c r="G36" s="182">
        <f t="shared" si="1"/>
        <v>0</v>
      </c>
      <c r="H36" s="182">
        <f t="shared" si="2"/>
        <v>19469.020000000004</v>
      </c>
      <c r="I36" s="182">
        <v>8.5</v>
      </c>
      <c r="J36" s="182">
        <v>0</v>
      </c>
      <c r="K36" s="182">
        <f t="shared" si="3"/>
        <v>0</v>
      </c>
      <c r="L36" s="182">
        <v>0</v>
      </c>
      <c r="M36" s="182">
        <f t="shared" si="4"/>
        <v>0</v>
      </c>
      <c r="N36" s="182">
        <f t="shared" si="5"/>
        <v>8.5</v>
      </c>
      <c r="O36" s="183">
        <v>72.39</v>
      </c>
      <c r="P36" s="182">
        <v>0</v>
      </c>
      <c r="Q36" s="182">
        <f t="shared" si="6"/>
        <v>0</v>
      </c>
      <c r="R36" s="182">
        <v>0</v>
      </c>
      <c r="S36" s="182">
        <f t="shared" si="7"/>
        <v>0</v>
      </c>
      <c r="T36" s="183">
        <f t="shared" si="8"/>
        <v>72.39</v>
      </c>
      <c r="U36" s="183">
        <f t="shared" si="9"/>
        <v>19549.910000000003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v>7024.96</v>
      </c>
      <c r="D37" s="182">
        <v>6.17</v>
      </c>
      <c r="E37" s="182">
        <f t="shared" si="0"/>
        <v>6.17</v>
      </c>
      <c r="F37" s="182">
        <v>0.02</v>
      </c>
      <c r="G37" s="182">
        <f t="shared" si="1"/>
        <v>0.02</v>
      </c>
      <c r="H37" s="182">
        <f t="shared" si="2"/>
        <v>7031.11</v>
      </c>
      <c r="I37" s="182">
        <v>0</v>
      </c>
      <c r="J37" s="182">
        <v>0</v>
      </c>
      <c r="K37" s="182">
        <f t="shared" si="3"/>
        <v>0</v>
      </c>
      <c r="L37" s="182">
        <v>0</v>
      </c>
      <c r="M37" s="182">
        <f t="shared" si="4"/>
        <v>0</v>
      </c>
      <c r="N37" s="182">
        <f t="shared" si="5"/>
        <v>0</v>
      </c>
      <c r="O37" s="183">
        <v>3.1</v>
      </c>
      <c r="P37" s="182">
        <v>0</v>
      </c>
      <c r="Q37" s="182">
        <f t="shared" si="6"/>
        <v>0</v>
      </c>
      <c r="R37" s="182">
        <v>0</v>
      </c>
      <c r="S37" s="182">
        <f t="shared" si="7"/>
        <v>0</v>
      </c>
      <c r="T37" s="183">
        <f t="shared" si="8"/>
        <v>3.1</v>
      </c>
      <c r="U37" s="183">
        <f t="shared" si="9"/>
        <v>7034.21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37531.74500000001</v>
      </c>
      <c r="D38" s="184">
        <f t="shared" ref="D38:U38" si="17">SUM(D34:D37)</f>
        <v>32.06</v>
      </c>
      <c r="E38" s="184">
        <f t="shared" si="17"/>
        <v>32.06</v>
      </c>
      <c r="F38" s="184">
        <f t="shared" si="17"/>
        <v>0.02</v>
      </c>
      <c r="G38" s="184">
        <f t="shared" si="17"/>
        <v>0.02</v>
      </c>
      <c r="H38" s="184">
        <f t="shared" si="17"/>
        <v>37563.785000000003</v>
      </c>
      <c r="I38" s="184">
        <f t="shared" si="17"/>
        <v>10.6</v>
      </c>
      <c r="J38" s="184">
        <f t="shared" si="17"/>
        <v>0</v>
      </c>
      <c r="K38" s="184">
        <f t="shared" si="17"/>
        <v>0</v>
      </c>
      <c r="L38" s="184">
        <f t="shared" si="17"/>
        <v>0</v>
      </c>
      <c r="M38" s="184">
        <f t="shared" si="17"/>
        <v>0</v>
      </c>
      <c r="N38" s="184">
        <f t="shared" si="17"/>
        <v>10.6</v>
      </c>
      <c r="O38" s="184">
        <f t="shared" si="17"/>
        <v>239.66</v>
      </c>
      <c r="P38" s="184">
        <f t="shared" si="17"/>
        <v>0</v>
      </c>
      <c r="Q38" s="184">
        <f t="shared" si="17"/>
        <v>0</v>
      </c>
      <c r="R38" s="184">
        <f t="shared" si="17"/>
        <v>0</v>
      </c>
      <c r="S38" s="184">
        <f t="shared" si="17"/>
        <v>0</v>
      </c>
      <c r="T38" s="184">
        <f t="shared" si="17"/>
        <v>239.66</v>
      </c>
      <c r="U38" s="184">
        <f t="shared" si="17"/>
        <v>37814.045000000006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67715.570000000007</v>
      </c>
      <c r="D39" s="184">
        <f t="shared" ref="D39:U39" si="18">D38+D33+D28</f>
        <v>84.673000000000002</v>
      </c>
      <c r="E39" s="184">
        <f t="shared" si="18"/>
        <v>84.673000000000002</v>
      </c>
      <c r="F39" s="184">
        <f t="shared" si="18"/>
        <v>0.04</v>
      </c>
      <c r="G39" s="184">
        <f t="shared" si="18"/>
        <v>0.04</v>
      </c>
      <c r="H39" s="184">
        <f t="shared" si="18"/>
        <v>67800.202999999994</v>
      </c>
      <c r="I39" s="184">
        <f t="shared" si="18"/>
        <v>1011.2049999999999</v>
      </c>
      <c r="J39" s="184">
        <f t="shared" si="18"/>
        <v>17.28</v>
      </c>
      <c r="K39" s="184">
        <f t="shared" si="18"/>
        <v>17.28</v>
      </c>
      <c r="L39" s="184">
        <f t="shared" si="18"/>
        <v>0</v>
      </c>
      <c r="M39" s="184">
        <f t="shared" si="18"/>
        <v>0</v>
      </c>
      <c r="N39" s="184">
        <f t="shared" si="18"/>
        <v>1028.4850000000001</v>
      </c>
      <c r="O39" s="184">
        <f t="shared" si="18"/>
        <v>1687.05</v>
      </c>
      <c r="P39" s="184">
        <f t="shared" si="18"/>
        <v>92.545999999999992</v>
      </c>
      <c r="Q39" s="184">
        <f t="shared" si="18"/>
        <v>92.545999999999992</v>
      </c>
      <c r="R39" s="184">
        <f t="shared" si="18"/>
        <v>0</v>
      </c>
      <c r="S39" s="184">
        <f t="shared" si="18"/>
        <v>0</v>
      </c>
      <c r="T39" s="184">
        <f t="shared" si="18"/>
        <v>1779.5960000000002</v>
      </c>
      <c r="U39" s="184">
        <f t="shared" si="18"/>
        <v>70608.284</v>
      </c>
    </row>
    <row r="40" spans="1:21" ht="38.25" customHeight="1" x14ac:dyDescent="0.45">
      <c r="A40" s="171">
        <v>25</v>
      </c>
      <c r="B40" s="172" t="s">
        <v>109</v>
      </c>
      <c r="C40" s="182">
        <v>13909.248000000003</v>
      </c>
      <c r="D40" s="182">
        <v>6.39</v>
      </c>
      <c r="E40" s="182">
        <f t="shared" si="0"/>
        <v>6.39</v>
      </c>
      <c r="F40" s="182">
        <v>0</v>
      </c>
      <c r="G40" s="182">
        <f t="shared" si="1"/>
        <v>0</v>
      </c>
      <c r="H40" s="182">
        <f t="shared" si="2"/>
        <v>13915.638000000003</v>
      </c>
      <c r="I40" s="182">
        <v>226.8</v>
      </c>
      <c r="J40" s="182">
        <v>0</v>
      </c>
      <c r="K40" s="182">
        <f t="shared" si="3"/>
        <v>0</v>
      </c>
      <c r="L40" s="182">
        <v>0</v>
      </c>
      <c r="M40" s="182">
        <f t="shared" si="4"/>
        <v>0</v>
      </c>
      <c r="N40" s="182">
        <f t="shared" si="5"/>
        <v>226.8</v>
      </c>
      <c r="O40" s="183">
        <v>75.02000000000001</v>
      </c>
      <c r="P40" s="182">
        <v>0</v>
      </c>
      <c r="Q40" s="182">
        <f t="shared" si="6"/>
        <v>0</v>
      </c>
      <c r="R40" s="182">
        <v>0</v>
      </c>
      <c r="S40" s="182">
        <f t="shared" si="7"/>
        <v>0</v>
      </c>
      <c r="T40" s="183">
        <f t="shared" si="8"/>
        <v>75.02000000000001</v>
      </c>
      <c r="U40" s="183">
        <f t="shared" si="9"/>
        <v>14217.458000000002</v>
      </c>
    </row>
    <row r="41" spans="1:21" ht="38.25" customHeight="1" x14ac:dyDescent="0.45">
      <c r="A41" s="171">
        <v>26</v>
      </c>
      <c r="B41" s="172" t="s">
        <v>110</v>
      </c>
      <c r="C41" s="182">
        <v>10692.235999999994</v>
      </c>
      <c r="D41" s="182">
        <v>0.86</v>
      </c>
      <c r="E41" s="182">
        <f t="shared" si="0"/>
        <v>0.86</v>
      </c>
      <c r="F41" s="182">
        <v>0</v>
      </c>
      <c r="G41" s="182">
        <f t="shared" si="1"/>
        <v>0</v>
      </c>
      <c r="H41" s="182">
        <f t="shared" si="2"/>
        <v>10693.095999999994</v>
      </c>
      <c r="I41" s="182">
        <v>0</v>
      </c>
      <c r="J41" s="182">
        <v>0</v>
      </c>
      <c r="K41" s="182">
        <f t="shared" si="3"/>
        <v>0</v>
      </c>
      <c r="L41" s="182">
        <v>0</v>
      </c>
      <c r="M41" s="182">
        <f t="shared" si="4"/>
        <v>0</v>
      </c>
      <c r="N41" s="182">
        <f t="shared" si="5"/>
        <v>0</v>
      </c>
      <c r="O41" s="183">
        <v>89.580000000000013</v>
      </c>
      <c r="P41" s="182">
        <v>0</v>
      </c>
      <c r="Q41" s="182">
        <f t="shared" si="6"/>
        <v>0</v>
      </c>
      <c r="R41" s="182">
        <v>0</v>
      </c>
      <c r="S41" s="182">
        <f t="shared" si="7"/>
        <v>0</v>
      </c>
      <c r="T41" s="183">
        <f t="shared" si="8"/>
        <v>89.580000000000013</v>
      </c>
      <c r="U41" s="183">
        <f t="shared" si="9"/>
        <v>10782.675999999994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v>24080.234000000004</v>
      </c>
      <c r="D42" s="182">
        <f>19.01</f>
        <v>19.010000000000002</v>
      </c>
      <c r="E42" s="182">
        <f t="shared" si="0"/>
        <v>19.010000000000002</v>
      </c>
      <c r="F42" s="182">
        <v>0</v>
      </c>
      <c r="G42" s="182">
        <f t="shared" si="1"/>
        <v>0</v>
      </c>
      <c r="H42" s="182">
        <f t="shared" si="2"/>
        <v>24099.244000000002</v>
      </c>
      <c r="I42" s="182">
        <v>0</v>
      </c>
      <c r="J42" s="182">
        <v>0</v>
      </c>
      <c r="K42" s="182">
        <f t="shared" si="3"/>
        <v>0</v>
      </c>
      <c r="L42" s="182">
        <v>0</v>
      </c>
      <c r="M42" s="182">
        <f t="shared" si="4"/>
        <v>0</v>
      </c>
      <c r="N42" s="182">
        <f t="shared" si="5"/>
        <v>0</v>
      </c>
      <c r="O42" s="183">
        <v>38.47</v>
      </c>
      <c r="P42" s="182">
        <v>0</v>
      </c>
      <c r="Q42" s="182">
        <f t="shared" si="6"/>
        <v>0</v>
      </c>
      <c r="R42" s="182">
        <v>0</v>
      </c>
      <c r="S42" s="182">
        <f t="shared" si="7"/>
        <v>0</v>
      </c>
      <c r="T42" s="183">
        <f t="shared" si="8"/>
        <v>38.47</v>
      </c>
      <c r="U42" s="183">
        <f t="shared" si="9"/>
        <v>24137.714000000004</v>
      </c>
    </row>
    <row r="43" spans="1:21" ht="38.25" customHeight="1" x14ac:dyDescent="0.45">
      <c r="A43" s="171">
        <v>28</v>
      </c>
      <c r="B43" s="172" t="s">
        <v>112</v>
      </c>
      <c r="C43" s="182">
        <v>2480.0030000000002</v>
      </c>
      <c r="D43" s="182">
        <v>5.26</v>
      </c>
      <c r="E43" s="182">
        <f t="shared" si="0"/>
        <v>5.26</v>
      </c>
      <c r="F43" s="182">
        <v>0</v>
      </c>
      <c r="G43" s="182">
        <f t="shared" si="1"/>
        <v>0</v>
      </c>
      <c r="H43" s="182">
        <f t="shared" si="2"/>
        <v>2485.2630000000004</v>
      </c>
      <c r="I43" s="182">
        <v>0</v>
      </c>
      <c r="J43" s="182">
        <v>0</v>
      </c>
      <c r="K43" s="182">
        <f t="shared" si="3"/>
        <v>0</v>
      </c>
      <c r="L43" s="182">
        <v>0</v>
      </c>
      <c r="M43" s="182">
        <f t="shared" si="4"/>
        <v>0</v>
      </c>
      <c r="N43" s="182">
        <f t="shared" si="5"/>
        <v>0</v>
      </c>
      <c r="O43" s="183">
        <v>146.49</v>
      </c>
      <c r="P43" s="182">
        <v>0</v>
      </c>
      <c r="Q43" s="182">
        <f t="shared" si="6"/>
        <v>0</v>
      </c>
      <c r="R43" s="182">
        <v>0</v>
      </c>
      <c r="S43" s="182">
        <f t="shared" si="7"/>
        <v>0</v>
      </c>
      <c r="T43" s="183">
        <f t="shared" si="8"/>
        <v>146.49</v>
      </c>
      <c r="U43" s="183">
        <f t="shared" si="9"/>
        <v>2631.7530000000006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51161.720999999998</v>
      </c>
      <c r="D44" s="184">
        <f t="shared" ref="D44:U44" si="19">SUM(D40:D43)</f>
        <v>31.520000000000003</v>
      </c>
      <c r="E44" s="184">
        <f t="shared" si="19"/>
        <v>31.520000000000003</v>
      </c>
      <c r="F44" s="184">
        <f t="shared" si="19"/>
        <v>0</v>
      </c>
      <c r="G44" s="184">
        <f t="shared" si="19"/>
        <v>0</v>
      </c>
      <c r="H44" s="184">
        <f t="shared" si="19"/>
        <v>51193.241000000002</v>
      </c>
      <c r="I44" s="184">
        <f t="shared" si="19"/>
        <v>226.8</v>
      </c>
      <c r="J44" s="184">
        <f t="shared" si="19"/>
        <v>0</v>
      </c>
      <c r="K44" s="184">
        <f t="shared" si="19"/>
        <v>0</v>
      </c>
      <c r="L44" s="184">
        <f t="shared" si="19"/>
        <v>0</v>
      </c>
      <c r="M44" s="184">
        <f t="shared" si="19"/>
        <v>0</v>
      </c>
      <c r="N44" s="184">
        <f t="shared" si="19"/>
        <v>226.8</v>
      </c>
      <c r="O44" s="184">
        <f t="shared" si="19"/>
        <v>349.56000000000006</v>
      </c>
      <c r="P44" s="184">
        <f t="shared" si="19"/>
        <v>0</v>
      </c>
      <c r="Q44" s="184">
        <f t="shared" si="19"/>
        <v>0</v>
      </c>
      <c r="R44" s="184">
        <f t="shared" si="19"/>
        <v>0</v>
      </c>
      <c r="S44" s="184">
        <f t="shared" si="19"/>
        <v>0</v>
      </c>
      <c r="T44" s="184">
        <f t="shared" si="19"/>
        <v>349.56000000000006</v>
      </c>
      <c r="U44" s="184">
        <f t="shared" si="19"/>
        <v>51769.600999999995</v>
      </c>
    </row>
    <row r="45" spans="1:21" ht="38.25" customHeight="1" x14ac:dyDescent="0.45">
      <c r="A45" s="171">
        <v>29</v>
      </c>
      <c r="B45" s="172" t="s">
        <v>113</v>
      </c>
      <c r="C45" s="182">
        <v>14125.665000000001</v>
      </c>
      <c r="D45" s="182">
        <v>3.79</v>
      </c>
      <c r="E45" s="182">
        <f t="shared" si="0"/>
        <v>3.79</v>
      </c>
      <c r="F45" s="182">
        <v>0</v>
      </c>
      <c r="G45" s="182">
        <f t="shared" si="1"/>
        <v>0</v>
      </c>
      <c r="H45" s="182">
        <f t="shared" si="2"/>
        <v>14129.455000000002</v>
      </c>
      <c r="I45" s="182">
        <v>6.67</v>
      </c>
      <c r="J45" s="182">
        <v>0</v>
      </c>
      <c r="K45" s="182">
        <f t="shared" si="3"/>
        <v>0</v>
      </c>
      <c r="L45" s="182">
        <v>0</v>
      </c>
      <c r="M45" s="182">
        <f t="shared" si="4"/>
        <v>0</v>
      </c>
      <c r="N45" s="182">
        <f t="shared" si="5"/>
        <v>6.67</v>
      </c>
      <c r="O45" s="183">
        <v>105.87000000000002</v>
      </c>
      <c r="P45" s="182">
        <v>0</v>
      </c>
      <c r="Q45" s="182">
        <f t="shared" si="6"/>
        <v>0</v>
      </c>
      <c r="R45" s="182">
        <v>0</v>
      </c>
      <c r="S45" s="182">
        <f t="shared" si="7"/>
        <v>0</v>
      </c>
      <c r="T45" s="183">
        <f t="shared" si="8"/>
        <v>105.87000000000002</v>
      </c>
      <c r="U45" s="183">
        <f t="shared" si="9"/>
        <v>14241.995000000003</v>
      </c>
    </row>
    <row r="46" spans="1:21" ht="38.25" customHeight="1" x14ac:dyDescent="0.45">
      <c r="A46" s="171">
        <v>30</v>
      </c>
      <c r="B46" s="172" t="s">
        <v>114</v>
      </c>
      <c r="C46" s="182">
        <v>7413.0549999999985</v>
      </c>
      <c r="D46" s="182">
        <v>27.68</v>
      </c>
      <c r="E46" s="182">
        <f t="shared" si="0"/>
        <v>27.68</v>
      </c>
      <c r="F46" s="182">
        <v>0</v>
      </c>
      <c r="G46" s="182">
        <f t="shared" si="1"/>
        <v>0</v>
      </c>
      <c r="H46" s="182">
        <f t="shared" si="2"/>
        <v>7440.7349999999988</v>
      </c>
      <c r="I46" s="182">
        <v>0</v>
      </c>
      <c r="J46" s="182">
        <v>0</v>
      </c>
      <c r="K46" s="182">
        <f t="shared" si="3"/>
        <v>0</v>
      </c>
      <c r="L46" s="182">
        <v>0</v>
      </c>
      <c r="M46" s="182">
        <f t="shared" si="4"/>
        <v>0</v>
      </c>
      <c r="N46" s="182">
        <f t="shared" si="5"/>
        <v>0</v>
      </c>
      <c r="O46" s="183">
        <v>7.5900000000000007</v>
      </c>
      <c r="P46" s="182">
        <v>0</v>
      </c>
      <c r="Q46" s="182">
        <f t="shared" si="6"/>
        <v>0</v>
      </c>
      <c r="R46" s="182">
        <v>0</v>
      </c>
      <c r="S46" s="182">
        <f t="shared" si="7"/>
        <v>0</v>
      </c>
      <c r="T46" s="183">
        <f t="shared" si="8"/>
        <v>7.5900000000000007</v>
      </c>
      <c r="U46" s="183">
        <f t="shared" si="9"/>
        <v>7448.3249999999989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v>12304.040000000005</v>
      </c>
      <c r="D47" s="182">
        <v>0.04</v>
      </c>
      <c r="E47" s="182">
        <f t="shared" si="0"/>
        <v>0.04</v>
      </c>
      <c r="F47" s="182">
        <v>0</v>
      </c>
      <c r="G47" s="182">
        <f t="shared" si="1"/>
        <v>0</v>
      </c>
      <c r="H47" s="182">
        <f t="shared" si="2"/>
        <v>12304.080000000005</v>
      </c>
      <c r="I47" s="182">
        <v>1.2999999999999998</v>
      </c>
      <c r="J47" s="182">
        <v>0</v>
      </c>
      <c r="K47" s="182">
        <f t="shared" si="3"/>
        <v>0</v>
      </c>
      <c r="L47" s="182">
        <v>0</v>
      </c>
      <c r="M47" s="182">
        <f t="shared" si="4"/>
        <v>0</v>
      </c>
      <c r="N47" s="182">
        <f t="shared" si="5"/>
        <v>1.2999999999999998</v>
      </c>
      <c r="O47" s="183">
        <v>86.18</v>
      </c>
      <c r="P47" s="182">
        <v>0</v>
      </c>
      <c r="Q47" s="182">
        <f t="shared" si="6"/>
        <v>0</v>
      </c>
      <c r="R47" s="182">
        <v>0</v>
      </c>
      <c r="S47" s="182">
        <f t="shared" si="7"/>
        <v>0</v>
      </c>
      <c r="T47" s="183">
        <f t="shared" si="8"/>
        <v>86.18</v>
      </c>
      <c r="U47" s="183">
        <f t="shared" si="9"/>
        <v>12391.560000000005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v>11107.212000000009</v>
      </c>
      <c r="D48" s="182">
        <v>2.5</v>
      </c>
      <c r="E48" s="182">
        <f t="shared" si="0"/>
        <v>2.5</v>
      </c>
      <c r="F48" s="182">
        <v>0</v>
      </c>
      <c r="G48" s="182">
        <f t="shared" si="1"/>
        <v>0</v>
      </c>
      <c r="H48" s="182">
        <f t="shared" si="2"/>
        <v>11109.712000000009</v>
      </c>
      <c r="I48" s="182">
        <v>0</v>
      </c>
      <c r="J48" s="182">
        <v>0</v>
      </c>
      <c r="K48" s="182">
        <f t="shared" si="3"/>
        <v>0</v>
      </c>
      <c r="L48" s="182">
        <v>0</v>
      </c>
      <c r="M48" s="182">
        <f t="shared" si="4"/>
        <v>0</v>
      </c>
      <c r="N48" s="182">
        <f t="shared" si="5"/>
        <v>0</v>
      </c>
      <c r="O48" s="183">
        <v>30.53</v>
      </c>
      <c r="P48" s="182">
        <v>0</v>
      </c>
      <c r="Q48" s="182">
        <f t="shared" si="6"/>
        <v>0</v>
      </c>
      <c r="R48" s="182">
        <v>0</v>
      </c>
      <c r="S48" s="182">
        <f t="shared" si="7"/>
        <v>0</v>
      </c>
      <c r="T48" s="183">
        <f t="shared" si="8"/>
        <v>30.53</v>
      </c>
      <c r="U48" s="183">
        <f t="shared" si="9"/>
        <v>11140.242000000009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44949.972000000016</v>
      </c>
      <c r="D49" s="184">
        <f t="shared" ref="D49:U49" si="20">SUM(D45:D48)</f>
        <v>34.01</v>
      </c>
      <c r="E49" s="184">
        <f t="shared" si="20"/>
        <v>34.01</v>
      </c>
      <c r="F49" s="184">
        <f t="shared" si="20"/>
        <v>0</v>
      </c>
      <c r="G49" s="184">
        <f t="shared" si="20"/>
        <v>0</v>
      </c>
      <c r="H49" s="184">
        <f t="shared" si="20"/>
        <v>44983.982000000011</v>
      </c>
      <c r="I49" s="184">
        <f t="shared" si="20"/>
        <v>7.97</v>
      </c>
      <c r="J49" s="184">
        <f t="shared" si="20"/>
        <v>0</v>
      </c>
      <c r="K49" s="184">
        <f t="shared" si="20"/>
        <v>0</v>
      </c>
      <c r="L49" s="184">
        <f t="shared" si="20"/>
        <v>0</v>
      </c>
      <c r="M49" s="184">
        <f t="shared" si="20"/>
        <v>0</v>
      </c>
      <c r="N49" s="184">
        <f t="shared" si="20"/>
        <v>7.97</v>
      </c>
      <c r="O49" s="184">
        <f t="shared" si="20"/>
        <v>230.17000000000004</v>
      </c>
      <c r="P49" s="184">
        <f t="shared" si="20"/>
        <v>0</v>
      </c>
      <c r="Q49" s="184">
        <f t="shared" si="20"/>
        <v>0</v>
      </c>
      <c r="R49" s="184">
        <f t="shared" si="20"/>
        <v>0</v>
      </c>
      <c r="S49" s="184">
        <f t="shared" si="20"/>
        <v>0</v>
      </c>
      <c r="T49" s="184">
        <f t="shared" si="20"/>
        <v>230.17000000000004</v>
      </c>
      <c r="U49" s="184">
        <f t="shared" si="20"/>
        <v>45222.122000000018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96111.693000000014</v>
      </c>
      <c r="D50" s="184">
        <f t="shared" ref="D50:U50" si="21">D49+D44</f>
        <v>65.53</v>
      </c>
      <c r="E50" s="184">
        <f t="shared" si="21"/>
        <v>65.53</v>
      </c>
      <c r="F50" s="184">
        <f t="shared" si="21"/>
        <v>0</v>
      </c>
      <c r="G50" s="184">
        <f t="shared" si="21"/>
        <v>0</v>
      </c>
      <c r="H50" s="184">
        <f t="shared" si="21"/>
        <v>96177.223000000013</v>
      </c>
      <c r="I50" s="184">
        <f t="shared" si="21"/>
        <v>234.77</v>
      </c>
      <c r="J50" s="184">
        <f t="shared" si="21"/>
        <v>0</v>
      </c>
      <c r="K50" s="184">
        <f t="shared" si="21"/>
        <v>0</v>
      </c>
      <c r="L50" s="184">
        <f t="shared" si="21"/>
        <v>0</v>
      </c>
      <c r="M50" s="184">
        <f t="shared" si="21"/>
        <v>0</v>
      </c>
      <c r="N50" s="184">
        <f t="shared" si="21"/>
        <v>234.77</v>
      </c>
      <c r="O50" s="184">
        <f t="shared" si="21"/>
        <v>579.73000000000013</v>
      </c>
      <c r="P50" s="184">
        <f t="shared" si="21"/>
        <v>0</v>
      </c>
      <c r="Q50" s="184">
        <f t="shared" si="21"/>
        <v>0</v>
      </c>
      <c r="R50" s="184">
        <f t="shared" si="21"/>
        <v>0</v>
      </c>
      <c r="S50" s="184">
        <f t="shared" si="21"/>
        <v>0</v>
      </c>
      <c r="T50" s="184">
        <f t="shared" si="21"/>
        <v>579.73000000000013</v>
      </c>
      <c r="U50" s="184">
        <f t="shared" si="21"/>
        <v>96991.723000000013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172742.28600000002</v>
      </c>
      <c r="D51" s="184">
        <f t="shared" ref="D51:U51" si="22">D50+D39+D25</f>
        <v>152.51300000000001</v>
      </c>
      <c r="E51" s="184">
        <f t="shared" si="22"/>
        <v>152.51300000000001</v>
      </c>
      <c r="F51" s="184">
        <f t="shared" si="22"/>
        <v>0.54</v>
      </c>
      <c r="G51" s="184">
        <f t="shared" si="22"/>
        <v>0.54</v>
      </c>
      <c r="H51" s="184">
        <f t="shared" si="22"/>
        <v>172894.25899999999</v>
      </c>
      <c r="I51" s="184">
        <f t="shared" si="22"/>
        <v>2816.1390000000001</v>
      </c>
      <c r="J51" s="184">
        <f t="shared" si="22"/>
        <v>26.874000000000002</v>
      </c>
      <c r="K51" s="184">
        <f t="shared" si="22"/>
        <v>26.874000000000002</v>
      </c>
      <c r="L51" s="184">
        <f t="shared" si="22"/>
        <v>0.04</v>
      </c>
      <c r="M51" s="184">
        <f t="shared" si="22"/>
        <v>0.04</v>
      </c>
      <c r="N51" s="184">
        <f t="shared" si="22"/>
        <v>2842.9730000000004</v>
      </c>
      <c r="O51" s="184">
        <f t="shared" si="22"/>
        <v>9317.9740000000002</v>
      </c>
      <c r="P51" s="184">
        <f t="shared" si="22"/>
        <v>262.35599999999999</v>
      </c>
      <c r="Q51" s="184">
        <f t="shared" si="22"/>
        <v>262.35599999999999</v>
      </c>
      <c r="R51" s="184">
        <f t="shared" si="22"/>
        <v>0</v>
      </c>
      <c r="S51" s="184">
        <f t="shared" si="22"/>
        <v>0</v>
      </c>
      <c r="T51" s="184">
        <f t="shared" si="22"/>
        <v>9580.33</v>
      </c>
      <c r="U51" s="184">
        <f t="shared" si="22"/>
        <v>185317.56200000001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441.16299999999995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441.16299999999995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185317.56199999998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40" zoomScaleNormal="40" workbookViewId="0">
      <selection activeCell="F5" sqref="F5:G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v>83.970000000000653</v>
      </c>
      <c r="D7" s="182">
        <v>0</v>
      </c>
      <c r="E7" s="182">
        <f>'[5]April 2023'!E7+'[5]May 2023'!D7</f>
        <v>0</v>
      </c>
      <c r="F7" s="182">
        <v>0</v>
      </c>
      <c r="G7" s="182">
        <f>'[5]April 2023'!G7+'[5]May 2023'!F7</f>
        <v>0</v>
      </c>
      <c r="H7" s="182">
        <f>C7+D7-F7</f>
        <v>83.970000000000653</v>
      </c>
      <c r="I7" s="182">
        <v>175.44599999999994</v>
      </c>
      <c r="J7" s="182">
        <v>0.24</v>
      </c>
      <c r="K7" s="182">
        <f>'[5]April 2023'!K7+'[5]May 2023'!J7</f>
        <v>0.81499999999999995</v>
      </c>
      <c r="L7" s="182">
        <v>0</v>
      </c>
      <c r="M7" s="182">
        <f>'[5]April 2023'!M7+'[5]May 2023'!L7</f>
        <v>0</v>
      </c>
      <c r="N7" s="182">
        <f>I7+J7-L7</f>
        <v>175.68599999999995</v>
      </c>
      <c r="O7" s="183">
        <v>284.1400000000001</v>
      </c>
      <c r="P7" s="182">
        <v>0</v>
      </c>
      <c r="Q7" s="182">
        <f>'[5]April 2023'!Q7+'[5]May 2023'!P7</f>
        <v>0</v>
      </c>
      <c r="R7" s="182">
        <v>0</v>
      </c>
      <c r="S7" s="182">
        <f>'[5]April 2023'!S7+'[5]May 2023'!R7</f>
        <v>0</v>
      </c>
      <c r="T7" s="183">
        <f>O7+P7-R7</f>
        <v>284.1400000000001</v>
      </c>
      <c r="U7" s="183">
        <f>H7+N7+T7</f>
        <v>543.79600000000073</v>
      </c>
    </row>
    <row r="8" spans="1:21" ht="38.25" customHeight="1" x14ac:dyDescent="0.45">
      <c r="A8" s="171">
        <v>2</v>
      </c>
      <c r="B8" s="172" t="s">
        <v>79</v>
      </c>
      <c r="C8" s="182">
        <v>497.61499999999984</v>
      </c>
      <c r="D8" s="182">
        <v>0.36</v>
      </c>
      <c r="E8" s="182">
        <f>'[5]April 2023'!E8+'[5]May 2023'!D8</f>
        <v>0.36</v>
      </c>
      <c r="F8" s="182">
        <v>0</v>
      </c>
      <c r="G8" s="182">
        <f>'[5]April 2023'!G8+'[5]May 2023'!F8</f>
        <v>0</v>
      </c>
      <c r="H8" s="182">
        <f t="shared" ref="H8:H48" si="0">C8+D8-F8</f>
        <v>497.97499999999985</v>
      </c>
      <c r="I8" s="182">
        <v>143.93600000000001</v>
      </c>
      <c r="J8" s="182">
        <v>2.16</v>
      </c>
      <c r="K8" s="182">
        <f>'[5]April 2023'!K8+'[5]May 2023'!J8</f>
        <v>3.1900000000000004</v>
      </c>
      <c r="L8" s="182">
        <v>0</v>
      </c>
      <c r="M8" s="182">
        <f>'[5]April 2023'!M8+'[5]May 2023'!L8</f>
        <v>0</v>
      </c>
      <c r="N8" s="182">
        <f t="shared" ref="N8:N48" si="1">I8+J8-L8</f>
        <v>146.096</v>
      </c>
      <c r="O8" s="183">
        <v>222.27000000000004</v>
      </c>
      <c r="P8" s="182">
        <v>0</v>
      </c>
      <c r="Q8" s="182">
        <f>'[5]April 2023'!Q8+'[5]May 2023'!P8</f>
        <v>0</v>
      </c>
      <c r="R8" s="182">
        <v>0</v>
      </c>
      <c r="S8" s="182">
        <f>'[5]April 2023'!S8+'[5]May 2023'!R8</f>
        <v>0</v>
      </c>
      <c r="T8" s="183">
        <f t="shared" ref="T8:T48" si="2">O8+P8-R8</f>
        <v>222.27000000000004</v>
      </c>
      <c r="U8" s="183">
        <f t="shared" ref="U8:U48" si="3">H8+N8+T8</f>
        <v>866.34099999999989</v>
      </c>
    </row>
    <row r="9" spans="1:21" ht="38.25" customHeight="1" x14ac:dyDescent="0.45">
      <c r="A9" s="171">
        <v>3</v>
      </c>
      <c r="B9" s="172" t="s">
        <v>80</v>
      </c>
      <c r="C9" s="182">
        <v>653.9599999999997</v>
      </c>
      <c r="D9" s="182">
        <v>0</v>
      </c>
      <c r="E9" s="182">
        <f>'[5]April 2023'!E9+'[5]May 2023'!D9</f>
        <v>0</v>
      </c>
      <c r="F9" s="182">
        <v>0</v>
      </c>
      <c r="G9" s="182">
        <f>'[5]April 2023'!G9+'[5]May 2023'!F9</f>
        <v>0</v>
      </c>
      <c r="H9" s="182">
        <f t="shared" si="0"/>
        <v>653.9599999999997</v>
      </c>
      <c r="I9" s="182">
        <v>219.37</v>
      </c>
      <c r="J9" s="182">
        <v>1.3720000000000001</v>
      </c>
      <c r="K9" s="182">
        <f>'[5]April 2023'!K9+'[5]May 2023'!J9</f>
        <v>5.2359999999999998</v>
      </c>
      <c r="L9" s="182">
        <v>0</v>
      </c>
      <c r="M9" s="182">
        <f>'[5]April 2023'!M9+'[5]May 2023'!L9</f>
        <v>0</v>
      </c>
      <c r="N9" s="182">
        <f t="shared" si="1"/>
        <v>220.74200000000002</v>
      </c>
      <c r="O9" s="183">
        <v>266.58999999999997</v>
      </c>
      <c r="P9" s="182">
        <v>54.47</v>
      </c>
      <c r="Q9" s="182">
        <f>'[5]April 2023'!Q9+'[5]May 2023'!P9</f>
        <v>54.47</v>
      </c>
      <c r="R9" s="182">
        <v>0</v>
      </c>
      <c r="S9" s="182">
        <f>'[5]April 2023'!S9+'[5]May 2023'!R9</f>
        <v>0</v>
      </c>
      <c r="T9" s="183">
        <f t="shared" si="2"/>
        <v>321.05999999999995</v>
      </c>
      <c r="U9" s="183">
        <f t="shared" si="3"/>
        <v>1195.7619999999997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v>0</v>
      </c>
      <c r="D10" s="182">
        <v>0</v>
      </c>
      <c r="E10" s="182">
        <f>'[5]April 2023'!E10+'[5]May 2023'!D10</f>
        <v>0</v>
      </c>
      <c r="F10" s="182">
        <v>0</v>
      </c>
      <c r="G10" s="182">
        <f>'[5]April 2023'!G10+'[5]May 2023'!F10</f>
        <v>0</v>
      </c>
      <c r="H10" s="182">
        <f t="shared" si="0"/>
        <v>0</v>
      </c>
      <c r="I10" s="182">
        <v>147.42000000000007</v>
      </c>
      <c r="J10" s="182">
        <v>0.09</v>
      </c>
      <c r="K10" s="182">
        <f>'[5]April 2023'!K10+'[5]May 2023'!J10</f>
        <v>0.28500000000000003</v>
      </c>
      <c r="L10" s="182">
        <v>0</v>
      </c>
      <c r="M10" s="182">
        <f>'[5]April 2023'!M10+'[5]May 2023'!L10</f>
        <v>0</v>
      </c>
      <c r="N10" s="182">
        <f t="shared" si="1"/>
        <v>147.51000000000008</v>
      </c>
      <c r="O10" s="183">
        <v>234.27999999999997</v>
      </c>
      <c r="P10" s="182">
        <v>0</v>
      </c>
      <c r="Q10" s="182">
        <f>'[5]April 2023'!Q10+'[5]May 2023'!P10</f>
        <v>0</v>
      </c>
      <c r="R10" s="182">
        <v>0</v>
      </c>
      <c r="S10" s="182">
        <f>'[5]April 2023'!S10+'[5]May 2023'!R10</f>
        <v>0</v>
      </c>
      <c r="T10" s="183">
        <f t="shared" si="2"/>
        <v>234.27999999999997</v>
      </c>
      <c r="U10" s="183">
        <f t="shared" si="3"/>
        <v>381.79000000000008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1235.5450000000001</v>
      </c>
      <c r="D11" s="184">
        <f t="shared" ref="D11:U11" si="4">SUM(D7:D10)</f>
        <v>0.36</v>
      </c>
      <c r="E11" s="184">
        <f t="shared" si="4"/>
        <v>0.36</v>
      </c>
      <c r="F11" s="184">
        <f t="shared" si="4"/>
        <v>0</v>
      </c>
      <c r="G11" s="184">
        <f t="shared" si="4"/>
        <v>0</v>
      </c>
      <c r="H11" s="184">
        <f t="shared" si="4"/>
        <v>1235.9050000000002</v>
      </c>
      <c r="I11" s="184">
        <f t="shared" si="4"/>
        <v>686.17200000000003</v>
      </c>
      <c r="J11" s="184">
        <f t="shared" si="4"/>
        <v>3.8620000000000001</v>
      </c>
      <c r="K11" s="184">
        <f t="shared" si="4"/>
        <v>9.5259999999999998</v>
      </c>
      <c r="L11" s="184">
        <f t="shared" si="4"/>
        <v>0</v>
      </c>
      <c r="M11" s="184">
        <f t="shared" si="4"/>
        <v>0</v>
      </c>
      <c r="N11" s="184">
        <f t="shared" si="4"/>
        <v>690.03399999999999</v>
      </c>
      <c r="O11" s="184">
        <f t="shared" si="4"/>
        <v>1007.2800000000001</v>
      </c>
      <c r="P11" s="184">
        <f t="shared" si="4"/>
        <v>54.47</v>
      </c>
      <c r="Q11" s="184">
        <f t="shared" si="4"/>
        <v>54.47</v>
      </c>
      <c r="R11" s="184">
        <f t="shared" si="4"/>
        <v>0</v>
      </c>
      <c r="S11" s="184">
        <f t="shared" si="4"/>
        <v>0</v>
      </c>
      <c r="T11" s="184">
        <f t="shared" si="4"/>
        <v>1061.75</v>
      </c>
      <c r="U11" s="184">
        <f t="shared" si="4"/>
        <v>2987.6890000000003</v>
      </c>
    </row>
    <row r="12" spans="1:21" ht="38.25" customHeight="1" x14ac:dyDescent="0.45">
      <c r="A12" s="171">
        <v>4</v>
      </c>
      <c r="B12" s="172" t="s">
        <v>83</v>
      </c>
      <c r="C12" s="182">
        <v>218.88999999999885</v>
      </c>
      <c r="D12" s="182">
        <v>0</v>
      </c>
      <c r="E12" s="182">
        <f>'[5]April 2023'!E12+'[5]May 2023'!D12</f>
        <v>0</v>
      </c>
      <c r="F12" s="182">
        <v>0</v>
      </c>
      <c r="G12" s="182">
        <f>'[5]April 2023'!G12+'[5]May 2023'!F12</f>
        <v>0</v>
      </c>
      <c r="H12" s="182">
        <f t="shared" si="0"/>
        <v>218.88999999999885</v>
      </c>
      <c r="I12" s="182">
        <v>90.093000000000004</v>
      </c>
      <c r="J12" s="182">
        <v>0.49</v>
      </c>
      <c r="K12" s="182">
        <f>'[5]April 2023'!K12+'[5]May 2023'!J12</f>
        <v>0.7</v>
      </c>
      <c r="L12" s="182">
        <v>0</v>
      </c>
      <c r="M12" s="182">
        <f>'[5]April 2023'!M12+'[5]May 2023'!L12</f>
        <v>0</v>
      </c>
      <c r="N12" s="182">
        <f t="shared" si="1"/>
        <v>90.582999999999998</v>
      </c>
      <c r="O12" s="183">
        <v>1548.3</v>
      </c>
      <c r="P12" s="182">
        <v>0</v>
      </c>
      <c r="Q12" s="182">
        <f>'[5]April 2023'!Q12+'[5]May 2023'!P12</f>
        <v>0.28000000000000003</v>
      </c>
      <c r="R12" s="182">
        <v>0</v>
      </c>
      <c r="S12" s="182">
        <f>'[5]April 2023'!S12+'[5]May 2023'!R12</f>
        <v>0</v>
      </c>
      <c r="T12" s="183">
        <f t="shared" si="2"/>
        <v>1548.3</v>
      </c>
      <c r="U12" s="183">
        <f t="shared" si="3"/>
        <v>1857.7729999999988</v>
      </c>
    </row>
    <row r="13" spans="1:21" ht="38.25" customHeight="1" x14ac:dyDescent="0.45">
      <c r="A13" s="171">
        <v>5</v>
      </c>
      <c r="B13" s="172" t="s">
        <v>84</v>
      </c>
      <c r="C13" s="182">
        <v>1023.7699999999998</v>
      </c>
      <c r="D13" s="182">
        <v>0</v>
      </c>
      <c r="E13" s="182">
        <f>'[5]April 2023'!E13+'[5]May 2023'!D13</f>
        <v>0</v>
      </c>
      <c r="F13" s="182">
        <v>0</v>
      </c>
      <c r="G13" s="182">
        <f>'[5]April 2023'!G13+'[5]May 2023'!F13</f>
        <v>0</v>
      </c>
      <c r="H13" s="182">
        <f t="shared" si="0"/>
        <v>1023.7699999999998</v>
      </c>
      <c r="I13" s="182">
        <v>158.62400000000008</v>
      </c>
      <c r="J13" s="182">
        <v>0.91</v>
      </c>
      <c r="K13" s="182">
        <f>'[5]April 2023'!K13+'[5]May 2023'!J13</f>
        <v>1.87</v>
      </c>
      <c r="L13" s="182">
        <v>0</v>
      </c>
      <c r="M13" s="182">
        <f>'[5]April 2023'!M13+'[5]May 2023'!L13</f>
        <v>0</v>
      </c>
      <c r="N13" s="182">
        <f t="shared" si="1"/>
        <v>159.53400000000008</v>
      </c>
      <c r="O13" s="183">
        <v>87.2</v>
      </c>
      <c r="P13" s="182">
        <v>0</v>
      </c>
      <c r="Q13" s="182">
        <f>'[5]April 2023'!Q13+'[5]May 2023'!P13</f>
        <v>0</v>
      </c>
      <c r="R13" s="182">
        <v>0</v>
      </c>
      <c r="S13" s="182">
        <f>'[5]April 2023'!S13+'[5]May 2023'!R13</f>
        <v>0</v>
      </c>
      <c r="T13" s="183">
        <f t="shared" si="2"/>
        <v>87.2</v>
      </c>
      <c r="U13" s="183">
        <f t="shared" si="3"/>
        <v>1270.5039999999999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v>2084.0799999999995</v>
      </c>
      <c r="D14" s="182">
        <v>0</v>
      </c>
      <c r="E14" s="182">
        <f>'[5]April 2023'!E14+'[5]May 2023'!D14</f>
        <v>0</v>
      </c>
      <c r="F14" s="182">
        <v>0</v>
      </c>
      <c r="G14" s="182">
        <f>'[5]April 2023'!G14+'[5]May 2023'!F14</f>
        <v>0.5</v>
      </c>
      <c r="H14" s="182">
        <f t="shared" si="0"/>
        <v>2084.0799999999995</v>
      </c>
      <c r="I14" s="182">
        <v>211.214</v>
      </c>
      <c r="J14" s="182">
        <v>0.37</v>
      </c>
      <c r="K14" s="182">
        <f>'[5]April 2023'!K14+'[5]May 2023'!J14</f>
        <v>2.4500000000000002</v>
      </c>
      <c r="L14" s="182">
        <v>0</v>
      </c>
      <c r="M14" s="182">
        <f>'[5]April 2023'!M14+'[5]May 2023'!L14</f>
        <v>0</v>
      </c>
      <c r="N14" s="182">
        <f t="shared" si="1"/>
        <v>211.584</v>
      </c>
      <c r="O14" s="183">
        <v>403.66999999999996</v>
      </c>
      <c r="P14" s="182">
        <v>0.12</v>
      </c>
      <c r="Q14" s="182">
        <f>'[5]April 2023'!Q14+'[5]May 2023'!P14</f>
        <v>0.21</v>
      </c>
      <c r="R14" s="182">
        <v>0</v>
      </c>
      <c r="S14" s="182">
        <f>'[5]April 2023'!S14+'[5]May 2023'!R14</f>
        <v>0</v>
      </c>
      <c r="T14" s="183">
        <f t="shared" si="2"/>
        <v>403.78999999999996</v>
      </c>
      <c r="U14" s="183">
        <f t="shared" si="3"/>
        <v>2699.4539999999993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0</v>
      </c>
      <c r="G15" s="184">
        <f t="shared" si="5"/>
        <v>0.5</v>
      </c>
      <c r="H15" s="184">
        <f t="shared" si="5"/>
        <v>3326.739999999998</v>
      </c>
      <c r="I15" s="184">
        <f t="shared" si="5"/>
        <v>459.9310000000001</v>
      </c>
      <c r="J15" s="184">
        <f t="shared" si="5"/>
        <v>1.77</v>
      </c>
      <c r="K15" s="184">
        <f t="shared" si="5"/>
        <v>5.0200000000000005</v>
      </c>
      <c r="L15" s="184">
        <f t="shared" si="5"/>
        <v>0</v>
      </c>
      <c r="M15" s="184">
        <f t="shared" si="5"/>
        <v>0</v>
      </c>
      <c r="N15" s="184">
        <f t="shared" si="5"/>
        <v>461.70100000000008</v>
      </c>
      <c r="O15" s="184">
        <f t="shared" si="5"/>
        <v>2039.17</v>
      </c>
      <c r="P15" s="184">
        <f t="shared" si="5"/>
        <v>0.12</v>
      </c>
      <c r="Q15" s="184">
        <f t="shared" si="5"/>
        <v>0.49</v>
      </c>
      <c r="R15" s="184">
        <f t="shared" si="5"/>
        <v>0</v>
      </c>
      <c r="S15" s="184">
        <f t="shared" si="5"/>
        <v>0</v>
      </c>
      <c r="T15" s="184">
        <f t="shared" si="5"/>
        <v>2039.29</v>
      </c>
      <c r="U15" s="184">
        <f t="shared" si="5"/>
        <v>5827.7309999999979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v>1308.7719999999993</v>
      </c>
      <c r="D16" s="182">
        <v>1.93</v>
      </c>
      <c r="E16" s="182">
        <f>'[5]April 2023'!E16+'[5]May 2023'!D16</f>
        <v>3.37</v>
      </c>
      <c r="F16" s="182">
        <v>0</v>
      </c>
      <c r="G16" s="182">
        <f>'[5]April 2023'!G16+'[5]May 2023'!F16</f>
        <v>0</v>
      </c>
      <c r="H16" s="182">
        <f t="shared" si="0"/>
        <v>1310.7019999999993</v>
      </c>
      <c r="I16" s="182">
        <v>114.01000000000005</v>
      </c>
      <c r="J16" s="182">
        <v>0.12</v>
      </c>
      <c r="K16" s="182">
        <f>'[5]April 2023'!K16+'[5]May 2023'!J16</f>
        <v>0.16</v>
      </c>
      <c r="L16" s="182">
        <v>0</v>
      </c>
      <c r="M16" s="182">
        <f>'[5]April 2023'!M16+'[5]May 2023'!L16</f>
        <v>0</v>
      </c>
      <c r="N16" s="182">
        <f t="shared" si="1"/>
        <v>114.13000000000005</v>
      </c>
      <c r="O16" s="183">
        <v>960.62900000000013</v>
      </c>
      <c r="P16" s="182">
        <v>1.83</v>
      </c>
      <c r="Q16" s="182">
        <f>'[5]April 2023'!Q16+'[5]May 2023'!P16</f>
        <v>87.21</v>
      </c>
      <c r="R16" s="182">
        <v>0</v>
      </c>
      <c r="S16" s="182">
        <f>'[5]April 2023'!S16+'[5]May 2023'!R16</f>
        <v>0</v>
      </c>
      <c r="T16" s="183">
        <f t="shared" si="2"/>
        <v>962.45900000000017</v>
      </c>
      <c r="U16" s="183">
        <f t="shared" si="3"/>
        <v>2387.2909999999997</v>
      </c>
    </row>
    <row r="17" spans="1:21" ht="38.25" customHeight="1" x14ac:dyDescent="0.45">
      <c r="A17" s="171">
        <v>9</v>
      </c>
      <c r="B17" s="172" t="s">
        <v>120</v>
      </c>
      <c r="C17" s="182">
        <v>239.35399999999987</v>
      </c>
      <c r="D17" s="182">
        <v>0</v>
      </c>
      <c r="E17" s="182">
        <f>'[5]April 2023'!E17+'[5]May 2023'!D17</f>
        <v>0</v>
      </c>
      <c r="F17" s="182">
        <v>2.7</v>
      </c>
      <c r="G17" s="182">
        <f>'[5]April 2023'!G17+'[5]May 2023'!F17</f>
        <v>2.7</v>
      </c>
      <c r="H17" s="182">
        <f t="shared" si="0"/>
        <v>236.65399999999988</v>
      </c>
      <c r="I17" s="182">
        <v>29.726999999999993</v>
      </c>
      <c r="J17" s="182">
        <v>0.31</v>
      </c>
      <c r="K17" s="182">
        <f>'[5]April 2023'!K17+'[5]May 2023'!J17</f>
        <v>0.33999999999999997</v>
      </c>
      <c r="L17" s="182">
        <v>0</v>
      </c>
      <c r="M17" s="182">
        <f>'[5]April 2023'!M17+'[5]May 2023'!L17</f>
        <v>0</v>
      </c>
      <c r="N17" s="182">
        <f t="shared" si="1"/>
        <v>30.036999999999992</v>
      </c>
      <c r="O17" s="183">
        <v>497.94100000000003</v>
      </c>
      <c r="P17" s="182">
        <v>3.96</v>
      </c>
      <c r="Q17" s="182">
        <f>'[5]April 2023'!Q17+'[5]May 2023'!P17</f>
        <v>87.36</v>
      </c>
      <c r="R17" s="182">
        <v>0</v>
      </c>
      <c r="S17" s="182">
        <f>'[5]April 2023'!S17+'[5]May 2023'!R17</f>
        <v>0</v>
      </c>
      <c r="T17" s="183">
        <f t="shared" si="2"/>
        <v>501.90100000000001</v>
      </c>
      <c r="U17" s="183">
        <f t="shared" si="3"/>
        <v>768.59199999999987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v>478.13499999999931</v>
      </c>
      <c r="D18" s="182">
        <v>0</v>
      </c>
      <c r="E18" s="182">
        <f>'[5]April 2023'!E18+'[5]May 2023'!D18</f>
        <v>0</v>
      </c>
      <c r="F18" s="182">
        <v>0</v>
      </c>
      <c r="G18" s="182">
        <f>'[5]April 2023'!G18+'[5]May 2023'!F18</f>
        <v>0</v>
      </c>
      <c r="H18" s="182">
        <f t="shared" si="0"/>
        <v>478.13499999999931</v>
      </c>
      <c r="I18" s="182">
        <v>15.12999999999999</v>
      </c>
      <c r="J18" s="182">
        <f>0.11</f>
        <v>0.11</v>
      </c>
      <c r="K18" s="182">
        <f>'[5]April 2023'!K18+'[5]May 2023'!J18</f>
        <v>0.14000000000000001</v>
      </c>
      <c r="L18" s="182">
        <v>0.08</v>
      </c>
      <c r="M18" s="182">
        <f>'[5]April 2023'!M18+'[5]May 2023'!L18</f>
        <v>0.12</v>
      </c>
      <c r="N18" s="182">
        <f t="shared" si="1"/>
        <v>15.159999999999989</v>
      </c>
      <c r="O18" s="183">
        <v>480.89799999999997</v>
      </c>
      <c r="P18" s="182">
        <v>0</v>
      </c>
      <c r="Q18" s="182">
        <f>'[5]April 2023'!Q18+'[5]May 2023'!P18</f>
        <v>0.06</v>
      </c>
      <c r="R18" s="182">
        <v>0</v>
      </c>
      <c r="S18" s="182">
        <f>'[5]April 2023'!S18+'[5]May 2023'!R18</f>
        <v>0</v>
      </c>
      <c r="T18" s="183">
        <f t="shared" si="2"/>
        <v>480.89799999999997</v>
      </c>
      <c r="U18" s="183">
        <f t="shared" si="3"/>
        <v>974.1929999999993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2026.2609999999984</v>
      </c>
      <c r="D19" s="184">
        <f t="shared" ref="D19:U19" si="6">SUM(D16:D18)</f>
        <v>1.93</v>
      </c>
      <c r="E19" s="184">
        <f t="shared" si="6"/>
        <v>3.37</v>
      </c>
      <c r="F19" s="184">
        <f t="shared" si="6"/>
        <v>2.7</v>
      </c>
      <c r="G19" s="184">
        <f t="shared" si="6"/>
        <v>2.7</v>
      </c>
      <c r="H19" s="184">
        <f t="shared" si="6"/>
        <v>2025.4909999999986</v>
      </c>
      <c r="I19" s="184">
        <f t="shared" si="6"/>
        <v>158.86700000000005</v>
      </c>
      <c r="J19" s="184">
        <f t="shared" si="6"/>
        <v>0.54</v>
      </c>
      <c r="K19" s="184">
        <f t="shared" si="6"/>
        <v>0.64</v>
      </c>
      <c r="L19" s="184">
        <f t="shared" si="6"/>
        <v>0.08</v>
      </c>
      <c r="M19" s="184">
        <f t="shared" si="6"/>
        <v>0.12</v>
      </c>
      <c r="N19" s="184">
        <f t="shared" si="6"/>
        <v>159.32700000000003</v>
      </c>
      <c r="O19" s="184">
        <f t="shared" si="6"/>
        <v>1939.4680000000001</v>
      </c>
      <c r="P19" s="184">
        <f t="shared" si="6"/>
        <v>5.79</v>
      </c>
      <c r="Q19" s="184">
        <f t="shared" si="6"/>
        <v>174.63</v>
      </c>
      <c r="R19" s="184">
        <f t="shared" si="6"/>
        <v>0</v>
      </c>
      <c r="S19" s="184">
        <f t="shared" si="6"/>
        <v>0</v>
      </c>
      <c r="T19" s="184">
        <f t="shared" si="6"/>
        <v>1945.258</v>
      </c>
      <c r="U19" s="184">
        <f t="shared" si="6"/>
        <v>4130.0759999999991</v>
      </c>
    </row>
    <row r="20" spans="1:21" ht="38.25" customHeight="1" x14ac:dyDescent="0.45">
      <c r="A20" s="171">
        <v>8</v>
      </c>
      <c r="B20" s="172" t="s">
        <v>91</v>
      </c>
      <c r="C20" s="182">
        <v>1024.4549999999992</v>
      </c>
      <c r="D20" s="182">
        <v>0</v>
      </c>
      <c r="E20" s="182">
        <f>'[5]April 2023'!E20+'[5]May 2023'!D20</f>
        <v>0</v>
      </c>
      <c r="F20" s="182">
        <v>0</v>
      </c>
      <c r="G20" s="182">
        <f>'[5]April 2023'!G20+'[5]May 2023'!F20</f>
        <v>0</v>
      </c>
      <c r="H20" s="182">
        <f t="shared" si="0"/>
        <v>1024.4549999999992</v>
      </c>
      <c r="I20" s="182">
        <v>155.3310000000001</v>
      </c>
      <c r="J20" s="182">
        <v>0.57999999999999996</v>
      </c>
      <c r="K20" s="182">
        <f>'[5]April 2023'!K20+'[5]May 2023'!J20</f>
        <v>0.66999999999999993</v>
      </c>
      <c r="L20" s="182">
        <v>0</v>
      </c>
      <c r="M20" s="182">
        <f>'[5]April 2023'!M20+'[5]May 2023'!L20</f>
        <v>0</v>
      </c>
      <c r="N20" s="182">
        <f t="shared" si="1"/>
        <v>155.91100000000012</v>
      </c>
      <c r="O20" s="183">
        <v>742.91099999999983</v>
      </c>
      <c r="P20" s="182">
        <v>0.19</v>
      </c>
      <c r="Q20" s="182">
        <f>'[5]April 2023'!Q20+'[5]May 2023'!P20</f>
        <v>0.38</v>
      </c>
      <c r="R20" s="182">
        <v>0</v>
      </c>
      <c r="S20" s="182">
        <f>'[5]April 2023'!S20+'[5]May 2023'!R20</f>
        <v>0</v>
      </c>
      <c r="T20" s="183">
        <f t="shared" si="2"/>
        <v>743.10099999999989</v>
      </c>
      <c r="U20" s="183">
        <f t="shared" si="3"/>
        <v>1923.4669999999992</v>
      </c>
    </row>
    <row r="21" spans="1:21" ht="38.25" customHeight="1" x14ac:dyDescent="0.45">
      <c r="A21" s="171">
        <v>9</v>
      </c>
      <c r="B21" s="172" t="s">
        <v>90</v>
      </c>
      <c r="C21" s="182">
        <v>142.68999999999988</v>
      </c>
      <c r="D21" s="182">
        <v>0</v>
      </c>
      <c r="E21" s="182">
        <f>'[5]April 2023'!E21+'[5]May 2023'!D21</f>
        <v>0</v>
      </c>
      <c r="F21" s="182">
        <v>0</v>
      </c>
      <c r="G21" s="182">
        <f>'[5]April 2023'!G21+'[5]May 2023'!F21</f>
        <v>0</v>
      </c>
      <c r="H21" s="182">
        <f t="shared" si="0"/>
        <v>142.68999999999988</v>
      </c>
      <c r="I21" s="182">
        <v>52.983000000000018</v>
      </c>
      <c r="J21" s="182">
        <v>2.12</v>
      </c>
      <c r="K21" s="182">
        <f>'[5]April 2023'!K21+'[5]May 2023'!J21</f>
        <v>2.3200000000000003</v>
      </c>
      <c r="L21" s="182">
        <v>0</v>
      </c>
      <c r="M21" s="182">
        <f>'[5]April 2023'!M21+'[5]May 2023'!L21</f>
        <v>0</v>
      </c>
      <c r="N21" s="182">
        <f t="shared" si="1"/>
        <v>55.103000000000016</v>
      </c>
      <c r="O21" s="183">
        <v>310.89999999999998</v>
      </c>
      <c r="P21" s="182">
        <v>0.44</v>
      </c>
      <c r="Q21" s="182">
        <f>'[5]April 2023'!Q21+'[5]May 2023'!P21</f>
        <v>0.44</v>
      </c>
      <c r="R21" s="182">
        <v>0</v>
      </c>
      <c r="S21" s="182">
        <f>'[5]April 2023'!S21+'[5]May 2023'!R21</f>
        <v>0</v>
      </c>
      <c r="T21" s="183">
        <f t="shared" si="2"/>
        <v>311.33999999999997</v>
      </c>
      <c r="U21" s="183">
        <f t="shared" si="3"/>
        <v>509.13299999999987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v>27.069999999999879</v>
      </c>
      <c r="D22" s="182">
        <v>0</v>
      </c>
      <c r="E22" s="182">
        <f>'[5]April 2023'!E22+'[5]May 2023'!D22</f>
        <v>0</v>
      </c>
      <c r="F22" s="182">
        <v>0</v>
      </c>
      <c r="G22" s="182">
        <f>'[5]April 2023'!G22+'[5]May 2023'!F22</f>
        <v>0</v>
      </c>
      <c r="H22" s="182">
        <f t="shared" si="0"/>
        <v>27.069999999999879</v>
      </c>
      <c r="I22" s="182">
        <v>15.940000000000005</v>
      </c>
      <c r="J22" s="182">
        <v>0</v>
      </c>
      <c r="K22" s="182">
        <f>'[5]April 2023'!K22+'[5]May 2023'!J22</f>
        <v>0</v>
      </c>
      <c r="L22" s="182">
        <v>0</v>
      </c>
      <c r="M22" s="182">
        <f>'[5]April 2023'!M22+'[5]May 2023'!L22</f>
        <v>0</v>
      </c>
      <c r="N22" s="182">
        <f t="shared" si="1"/>
        <v>15.940000000000005</v>
      </c>
      <c r="O22" s="183">
        <v>776.20999999999981</v>
      </c>
      <c r="P22" s="182">
        <v>0.18</v>
      </c>
      <c r="Q22" s="182">
        <f>'[5]April 2023'!Q22+'[5]May 2023'!P22</f>
        <v>0.36</v>
      </c>
      <c r="R22" s="182">
        <v>0</v>
      </c>
      <c r="S22" s="182">
        <f>'[5]April 2023'!S22+'[5]May 2023'!R22</f>
        <v>0</v>
      </c>
      <c r="T22" s="183">
        <f t="shared" si="2"/>
        <v>776.38999999999976</v>
      </c>
      <c r="U22" s="183">
        <f t="shared" si="3"/>
        <v>819.39999999999964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v>1134.0719999999997</v>
      </c>
      <c r="D23" s="182">
        <v>2.9</v>
      </c>
      <c r="E23" s="182">
        <f>'[5]April 2023'!E23+'[5]May 2023'!D23</f>
        <v>3.77</v>
      </c>
      <c r="F23" s="182">
        <v>0</v>
      </c>
      <c r="G23" s="182">
        <f>'[5]April 2023'!G23+'[5]May 2023'!F23</f>
        <v>0</v>
      </c>
      <c r="H23" s="182">
        <f t="shared" si="0"/>
        <v>1136.9719999999998</v>
      </c>
      <c r="I23" s="182">
        <v>50.493999999999993</v>
      </c>
      <c r="J23" s="182">
        <v>0.73</v>
      </c>
      <c r="K23" s="182">
        <f>'[5]April 2023'!K23+'[5]May 2023'!J23</f>
        <v>1.02</v>
      </c>
      <c r="L23" s="182">
        <v>0</v>
      </c>
      <c r="M23" s="182">
        <f>'[5]April 2023'!M23+'[5]May 2023'!L23</f>
        <v>0</v>
      </c>
      <c r="N23" s="182">
        <f t="shared" si="1"/>
        <v>51.22399999999999</v>
      </c>
      <c r="O23" s="183">
        <v>405.065</v>
      </c>
      <c r="P23" s="182">
        <v>0.5</v>
      </c>
      <c r="Q23" s="182">
        <f>'[5]April 2023'!Q23+'[5]May 2023'!P23</f>
        <v>0.73</v>
      </c>
      <c r="R23" s="182">
        <v>0</v>
      </c>
      <c r="S23" s="182">
        <f>'[5]April 2023'!S23+'[5]May 2023'!R23</f>
        <v>0</v>
      </c>
      <c r="T23" s="183">
        <f t="shared" si="2"/>
        <v>405.565</v>
      </c>
      <c r="U23" s="183">
        <f t="shared" si="3"/>
        <v>1593.7609999999997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2328.2869999999984</v>
      </c>
      <c r="D24" s="184">
        <f t="shared" ref="D24:U24" si="7">SUM(D20:D23)</f>
        <v>2.9</v>
      </c>
      <c r="E24" s="184">
        <f t="shared" si="7"/>
        <v>3.77</v>
      </c>
      <c r="F24" s="184">
        <f t="shared" si="7"/>
        <v>0</v>
      </c>
      <c r="G24" s="184">
        <f t="shared" si="7"/>
        <v>0</v>
      </c>
      <c r="H24" s="184">
        <f t="shared" si="7"/>
        <v>2331.186999999999</v>
      </c>
      <c r="I24" s="184">
        <f t="shared" si="7"/>
        <v>274.7480000000001</v>
      </c>
      <c r="J24" s="184">
        <f t="shared" si="7"/>
        <v>3.43</v>
      </c>
      <c r="K24" s="184">
        <f t="shared" si="7"/>
        <v>4.01</v>
      </c>
      <c r="L24" s="184">
        <f t="shared" si="7"/>
        <v>0</v>
      </c>
      <c r="M24" s="184">
        <f t="shared" si="7"/>
        <v>0</v>
      </c>
      <c r="N24" s="184">
        <f t="shared" si="7"/>
        <v>278.17800000000011</v>
      </c>
      <c r="O24" s="184">
        <f t="shared" si="7"/>
        <v>2235.0859999999993</v>
      </c>
      <c r="P24" s="184">
        <f t="shared" si="7"/>
        <v>1.31</v>
      </c>
      <c r="Q24" s="184">
        <f t="shared" si="7"/>
        <v>1.9100000000000001</v>
      </c>
      <c r="R24" s="184">
        <f t="shared" si="7"/>
        <v>0</v>
      </c>
      <c r="S24" s="184">
        <f t="shared" si="7"/>
        <v>0</v>
      </c>
      <c r="T24" s="184">
        <f t="shared" si="7"/>
        <v>2236.3959999999997</v>
      </c>
      <c r="U24" s="184">
        <f t="shared" si="7"/>
        <v>4845.7609999999986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8916.8329999999951</v>
      </c>
      <c r="D25" s="184">
        <f t="shared" ref="D25:U25" si="8">D24+D19+D15+D11</f>
        <v>5.19</v>
      </c>
      <c r="E25" s="184">
        <f t="shared" si="8"/>
        <v>7.5000000000000009</v>
      </c>
      <c r="F25" s="184">
        <f t="shared" si="8"/>
        <v>2.7</v>
      </c>
      <c r="G25" s="184">
        <f t="shared" si="8"/>
        <v>3.2</v>
      </c>
      <c r="H25" s="184">
        <f t="shared" si="8"/>
        <v>8919.3229999999967</v>
      </c>
      <c r="I25" s="184">
        <f t="shared" si="8"/>
        <v>1579.7180000000003</v>
      </c>
      <c r="J25" s="184">
        <f t="shared" si="8"/>
        <v>9.6020000000000003</v>
      </c>
      <c r="K25" s="184">
        <f t="shared" si="8"/>
        <v>19.195999999999998</v>
      </c>
      <c r="L25" s="184">
        <f t="shared" si="8"/>
        <v>0.08</v>
      </c>
      <c r="M25" s="184">
        <f t="shared" si="8"/>
        <v>0.12</v>
      </c>
      <c r="N25" s="184">
        <f t="shared" si="8"/>
        <v>1589.2400000000002</v>
      </c>
      <c r="O25" s="184">
        <f t="shared" si="8"/>
        <v>7221.003999999999</v>
      </c>
      <c r="P25" s="184">
        <f t="shared" si="8"/>
        <v>61.69</v>
      </c>
      <c r="Q25" s="184">
        <f t="shared" si="8"/>
        <v>231.5</v>
      </c>
      <c r="R25" s="184">
        <f t="shared" si="8"/>
        <v>0</v>
      </c>
      <c r="S25" s="184">
        <f t="shared" si="8"/>
        <v>0</v>
      </c>
      <c r="T25" s="184">
        <f t="shared" si="8"/>
        <v>7282.6939999999995</v>
      </c>
      <c r="U25" s="184">
        <f t="shared" si="8"/>
        <v>17791.256999999998</v>
      </c>
    </row>
    <row r="26" spans="1:21" ht="38.25" customHeight="1" x14ac:dyDescent="0.45">
      <c r="A26" s="171">
        <v>15</v>
      </c>
      <c r="B26" s="172" t="s">
        <v>96</v>
      </c>
      <c r="C26" s="182">
        <v>1247.1219999999996</v>
      </c>
      <c r="D26" s="182">
        <v>3.27</v>
      </c>
      <c r="E26" s="182">
        <f>'[5]April 2023'!E26+'[5]May 2023'!D26</f>
        <v>12.41</v>
      </c>
      <c r="F26" s="182">
        <v>0</v>
      </c>
      <c r="G26" s="182">
        <f>'[5]April 2023'!G26+'[5]May 2023'!F26</f>
        <v>0.02</v>
      </c>
      <c r="H26" s="182">
        <f t="shared" si="0"/>
        <v>1250.3919999999996</v>
      </c>
      <c r="I26" s="182">
        <v>0.76</v>
      </c>
      <c r="J26" s="182">
        <v>0</v>
      </c>
      <c r="K26" s="182">
        <f>'[5]April 2023'!K26+'[5]May 2023'!J26</f>
        <v>0.65</v>
      </c>
      <c r="L26" s="182">
        <v>0</v>
      </c>
      <c r="M26" s="182">
        <f>'[5]April 2023'!M26+'[5]May 2023'!L26</f>
        <v>0</v>
      </c>
      <c r="N26" s="182">
        <f t="shared" si="1"/>
        <v>0.76</v>
      </c>
      <c r="O26" s="183">
        <v>205.70000000000002</v>
      </c>
      <c r="P26" s="182">
        <v>0</v>
      </c>
      <c r="Q26" s="182">
        <f>'[5]April 2023'!Q26+'[5]May 2023'!P26</f>
        <v>1.97</v>
      </c>
      <c r="R26" s="182">
        <v>0</v>
      </c>
      <c r="S26" s="182">
        <f>'[5]April 2023'!S26+'[5]May 2023'!R26</f>
        <v>0</v>
      </c>
      <c r="T26" s="183">
        <f t="shared" si="2"/>
        <v>205.70000000000002</v>
      </c>
      <c r="U26" s="183">
        <f t="shared" si="3"/>
        <v>1456.8519999999996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v>10418.386999999992</v>
      </c>
      <c r="D27" s="182">
        <v>13.18</v>
      </c>
      <c r="E27" s="182">
        <f>'[5]April 2023'!E27+'[5]May 2023'!D27</f>
        <v>17.41</v>
      </c>
      <c r="F27" s="182">
        <v>0</v>
      </c>
      <c r="G27" s="182">
        <f>'[5]April 2023'!G27+'[5]May 2023'!F27</f>
        <v>0</v>
      </c>
      <c r="H27" s="182">
        <f t="shared" si="0"/>
        <v>10431.566999999992</v>
      </c>
      <c r="I27" s="182">
        <v>408.94499999999999</v>
      </c>
      <c r="J27" s="182">
        <v>0.27</v>
      </c>
      <c r="K27" s="182">
        <f>'[5]April 2023'!K27+'[5]May 2023'!J27</f>
        <v>0.78</v>
      </c>
      <c r="L27" s="182">
        <v>0</v>
      </c>
      <c r="M27" s="182">
        <f>'[5]April 2023'!M27+'[5]May 2023'!L27</f>
        <v>0</v>
      </c>
      <c r="N27" s="182">
        <f t="shared" si="1"/>
        <v>409.21499999999997</v>
      </c>
      <c r="O27" s="183">
        <v>43.740000000000016</v>
      </c>
      <c r="P27" s="182">
        <v>0.1</v>
      </c>
      <c r="Q27" s="182">
        <f>'[5]April 2023'!Q27+'[5]May 2023'!P27</f>
        <v>0.32</v>
      </c>
      <c r="R27" s="182">
        <v>0</v>
      </c>
      <c r="S27" s="182">
        <f>'[5]April 2023'!S27+'[5]May 2023'!R27</f>
        <v>0</v>
      </c>
      <c r="T27" s="183">
        <f t="shared" si="2"/>
        <v>43.840000000000018</v>
      </c>
      <c r="U27" s="183">
        <f t="shared" si="3"/>
        <v>10884.621999999992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11665.508999999991</v>
      </c>
      <c r="D28" s="184">
        <f t="shared" ref="D28:U28" si="9">SUM(D26:D27)</f>
        <v>16.45</v>
      </c>
      <c r="E28" s="184">
        <f t="shared" si="9"/>
        <v>29.82</v>
      </c>
      <c r="F28" s="184">
        <f t="shared" si="9"/>
        <v>0</v>
      </c>
      <c r="G28" s="184">
        <f t="shared" si="9"/>
        <v>0.02</v>
      </c>
      <c r="H28" s="184">
        <f t="shared" si="9"/>
        <v>11681.958999999992</v>
      </c>
      <c r="I28" s="184">
        <f t="shared" si="9"/>
        <v>409.70499999999998</v>
      </c>
      <c r="J28" s="184">
        <f t="shared" si="9"/>
        <v>0.27</v>
      </c>
      <c r="K28" s="184">
        <f t="shared" si="9"/>
        <v>1.4300000000000002</v>
      </c>
      <c r="L28" s="184">
        <f t="shared" si="9"/>
        <v>0</v>
      </c>
      <c r="M28" s="184">
        <f t="shared" si="9"/>
        <v>0</v>
      </c>
      <c r="N28" s="184">
        <f t="shared" si="9"/>
        <v>409.97499999999997</v>
      </c>
      <c r="O28" s="184">
        <f t="shared" si="9"/>
        <v>249.44000000000003</v>
      </c>
      <c r="P28" s="184">
        <f t="shared" si="9"/>
        <v>0.1</v>
      </c>
      <c r="Q28" s="184">
        <f t="shared" si="9"/>
        <v>2.29</v>
      </c>
      <c r="R28" s="184">
        <f t="shared" si="9"/>
        <v>0</v>
      </c>
      <c r="S28" s="184">
        <f t="shared" si="9"/>
        <v>0</v>
      </c>
      <c r="T28" s="184">
        <f t="shared" si="9"/>
        <v>249.54000000000002</v>
      </c>
      <c r="U28" s="184">
        <f t="shared" si="9"/>
        <v>12341.473999999991</v>
      </c>
    </row>
    <row r="29" spans="1:21" ht="38.25" customHeight="1" x14ac:dyDescent="0.45">
      <c r="A29" s="171">
        <v>17</v>
      </c>
      <c r="B29" s="172" t="s">
        <v>99</v>
      </c>
      <c r="C29" s="182">
        <v>4561.3390000000018</v>
      </c>
      <c r="D29" s="182">
        <v>17.36</v>
      </c>
      <c r="E29" s="182">
        <f>'[5]April 2023'!E29+'[5]May 2023'!D29</f>
        <v>27.66</v>
      </c>
      <c r="F29" s="182">
        <v>0</v>
      </c>
      <c r="G29" s="182">
        <f>'[5]April 2023'!G29+'[5]May 2023'!F29</f>
        <v>0</v>
      </c>
      <c r="H29" s="182">
        <f t="shared" si="0"/>
        <v>4578.6990000000014</v>
      </c>
      <c r="I29" s="182">
        <v>184.70000000000002</v>
      </c>
      <c r="J29" s="182">
        <v>0</v>
      </c>
      <c r="K29" s="182">
        <f>'[5]April 2023'!K29+'[5]May 2023'!J29</f>
        <v>0</v>
      </c>
      <c r="L29" s="182">
        <v>0</v>
      </c>
      <c r="M29" s="182">
        <f>'[5]April 2023'!M29+'[5]May 2023'!L29</f>
        <v>0</v>
      </c>
      <c r="N29" s="182">
        <f t="shared" si="1"/>
        <v>184.70000000000002</v>
      </c>
      <c r="O29" s="183">
        <v>517.75599999999997</v>
      </c>
      <c r="P29" s="182">
        <v>24.53</v>
      </c>
      <c r="Q29" s="182">
        <f>'[5]April 2023'!Q29+'[5]May 2023'!P29</f>
        <v>25.016000000000002</v>
      </c>
      <c r="R29" s="182">
        <v>0</v>
      </c>
      <c r="S29" s="182">
        <f>'[5]April 2023'!S29+'[5]May 2023'!R29</f>
        <v>0</v>
      </c>
      <c r="T29" s="183">
        <f t="shared" si="2"/>
        <v>542.28599999999994</v>
      </c>
      <c r="U29" s="183">
        <f t="shared" si="3"/>
        <v>5305.6850000000013</v>
      </c>
    </row>
    <row r="30" spans="1:21" ht="38.25" customHeight="1" x14ac:dyDescent="0.45">
      <c r="A30" s="171">
        <v>18</v>
      </c>
      <c r="B30" s="172" t="s">
        <v>100</v>
      </c>
      <c r="C30" s="182">
        <v>6473.702000000002</v>
      </c>
      <c r="D30" s="182">
        <v>9.8800000000000008</v>
      </c>
      <c r="E30" s="182">
        <f>'[5]April 2023'!E30+'[5]May 2023'!D30</f>
        <v>32.590000000000003</v>
      </c>
      <c r="F30" s="182">
        <v>0</v>
      </c>
      <c r="G30" s="182">
        <f>'[5]April 2023'!G30+'[5]May 2023'!F30</f>
        <v>0</v>
      </c>
      <c r="H30" s="182">
        <f t="shared" si="0"/>
        <v>6483.5820000000022</v>
      </c>
      <c r="I30" s="182">
        <v>134.70000000000002</v>
      </c>
      <c r="J30" s="182">
        <v>0</v>
      </c>
      <c r="K30" s="182">
        <f>'[5]April 2023'!K30+'[5]May 2023'!J30</f>
        <v>3.9</v>
      </c>
      <c r="L30" s="182">
        <v>0</v>
      </c>
      <c r="M30" s="182">
        <f>'[5]April 2023'!M30+'[5]May 2023'!L30</f>
        <v>0</v>
      </c>
      <c r="N30" s="182">
        <f t="shared" si="1"/>
        <v>134.70000000000002</v>
      </c>
      <c r="O30" s="183">
        <v>284.60000000000002</v>
      </c>
      <c r="P30" s="182">
        <v>0</v>
      </c>
      <c r="Q30" s="182">
        <f>'[5]April 2023'!Q30+'[5]May 2023'!P30</f>
        <v>89.82</v>
      </c>
      <c r="R30" s="182">
        <v>0</v>
      </c>
      <c r="S30" s="182">
        <f>'[5]April 2023'!S30+'[5]May 2023'!R30</f>
        <v>0</v>
      </c>
      <c r="T30" s="183">
        <f t="shared" si="2"/>
        <v>284.60000000000002</v>
      </c>
      <c r="U30" s="183">
        <f t="shared" si="3"/>
        <v>6902.8820000000023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v>3131.7979999999998</v>
      </c>
      <c r="D31" s="182">
        <v>4.1379999999999999</v>
      </c>
      <c r="E31" s="182">
        <f>'[5]April 2023'!E31+'[5]May 2023'!D31</f>
        <v>7.5809999999999995</v>
      </c>
      <c r="F31" s="182">
        <v>0</v>
      </c>
      <c r="G31" s="182">
        <f>'[5]April 2023'!G31+'[5]May 2023'!F31</f>
        <v>0</v>
      </c>
      <c r="H31" s="182">
        <f t="shared" si="0"/>
        <v>3135.9359999999997</v>
      </c>
      <c r="I31" s="182">
        <v>50.180000000000007</v>
      </c>
      <c r="J31" s="182">
        <v>0</v>
      </c>
      <c r="K31" s="182">
        <f>'[5]April 2023'!K31+'[5]May 2023'!J31</f>
        <v>0</v>
      </c>
      <c r="L31" s="182">
        <v>0</v>
      </c>
      <c r="M31" s="182">
        <f>'[5]April 2023'!M31+'[5]May 2023'!L31</f>
        <v>0</v>
      </c>
      <c r="N31" s="182">
        <f t="shared" si="1"/>
        <v>50.180000000000007</v>
      </c>
      <c r="O31" s="183">
        <v>244.44</v>
      </c>
      <c r="P31" s="182">
        <v>0</v>
      </c>
      <c r="Q31" s="182">
        <f>'[5]April 2023'!Q31+'[5]May 2023'!P31</f>
        <v>0</v>
      </c>
      <c r="R31" s="182">
        <v>0</v>
      </c>
      <c r="S31" s="182">
        <f>'[5]April 2023'!S31+'[5]May 2023'!R31</f>
        <v>0</v>
      </c>
      <c r="T31" s="183">
        <f t="shared" si="2"/>
        <v>244.44</v>
      </c>
      <c r="U31" s="183">
        <f t="shared" si="3"/>
        <v>3430.5559999999996</v>
      </c>
    </row>
    <row r="32" spans="1:21" ht="38.25" customHeight="1" x14ac:dyDescent="0.45">
      <c r="A32" s="171">
        <v>20</v>
      </c>
      <c r="B32" s="172" t="s">
        <v>102</v>
      </c>
      <c r="C32" s="182">
        <v>4404.07</v>
      </c>
      <c r="D32" s="182">
        <v>2.73</v>
      </c>
      <c r="E32" s="182">
        <f>'[5]April 2023'!E32+'[5]May 2023'!D32</f>
        <v>5.52</v>
      </c>
      <c r="F32" s="182">
        <v>0</v>
      </c>
      <c r="G32" s="182">
        <f>'[5]April 2023'!G32+'[5]May 2023'!F32</f>
        <v>0</v>
      </c>
      <c r="H32" s="182">
        <f t="shared" si="0"/>
        <v>4406.7999999999993</v>
      </c>
      <c r="I32" s="182">
        <v>238.59999999999997</v>
      </c>
      <c r="J32" s="182">
        <v>2.04</v>
      </c>
      <c r="K32" s="182">
        <f>'[5]April 2023'!K32+'[5]May 2023'!J32</f>
        <v>14.260000000000002</v>
      </c>
      <c r="L32" s="182">
        <v>0</v>
      </c>
      <c r="M32" s="182">
        <f>'[5]April 2023'!M32+'[5]May 2023'!L32</f>
        <v>0</v>
      </c>
      <c r="N32" s="182">
        <f t="shared" si="1"/>
        <v>240.63999999999996</v>
      </c>
      <c r="O32" s="183">
        <v>243.69999999999996</v>
      </c>
      <c r="P32" s="182">
        <v>0</v>
      </c>
      <c r="Q32" s="182">
        <f>'[5]April 2023'!Q32+'[5]May 2023'!P32</f>
        <v>0.05</v>
      </c>
      <c r="R32" s="182">
        <v>0</v>
      </c>
      <c r="S32" s="182">
        <f>'[5]April 2023'!S32+'[5]May 2023'!R32</f>
        <v>0</v>
      </c>
      <c r="T32" s="183">
        <f t="shared" si="2"/>
        <v>243.69999999999996</v>
      </c>
      <c r="U32" s="183">
        <f t="shared" si="3"/>
        <v>4891.1399999999994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18570.909000000003</v>
      </c>
      <c r="D33" s="184">
        <f t="shared" ref="D33:U33" si="10">SUM(D29:D32)</f>
        <v>34.107999999999997</v>
      </c>
      <c r="E33" s="184">
        <f t="shared" si="10"/>
        <v>73.350999999999999</v>
      </c>
      <c r="F33" s="184">
        <f t="shared" si="10"/>
        <v>0</v>
      </c>
      <c r="G33" s="184">
        <f t="shared" si="10"/>
        <v>0</v>
      </c>
      <c r="H33" s="184">
        <f t="shared" si="10"/>
        <v>18605.017</v>
      </c>
      <c r="I33" s="184">
        <f t="shared" si="10"/>
        <v>608.18000000000006</v>
      </c>
      <c r="J33" s="184">
        <f t="shared" si="10"/>
        <v>2.04</v>
      </c>
      <c r="K33" s="184">
        <f t="shared" si="10"/>
        <v>18.16</v>
      </c>
      <c r="L33" s="184">
        <f t="shared" si="10"/>
        <v>0</v>
      </c>
      <c r="M33" s="184">
        <f t="shared" si="10"/>
        <v>0</v>
      </c>
      <c r="N33" s="184">
        <f t="shared" si="10"/>
        <v>610.22</v>
      </c>
      <c r="O33" s="184">
        <f t="shared" si="10"/>
        <v>1290.4960000000001</v>
      </c>
      <c r="P33" s="184">
        <f t="shared" si="10"/>
        <v>24.53</v>
      </c>
      <c r="Q33" s="184">
        <f t="shared" si="10"/>
        <v>114.886</v>
      </c>
      <c r="R33" s="184">
        <f t="shared" si="10"/>
        <v>0</v>
      </c>
      <c r="S33" s="184">
        <f t="shared" si="10"/>
        <v>0</v>
      </c>
      <c r="T33" s="184">
        <f t="shared" si="10"/>
        <v>1315.0260000000001</v>
      </c>
      <c r="U33" s="184">
        <f t="shared" si="10"/>
        <v>20530.263000000003</v>
      </c>
    </row>
    <row r="34" spans="1:21" ht="38.25" customHeight="1" x14ac:dyDescent="0.45">
      <c r="A34" s="171">
        <v>21</v>
      </c>
      <c r="B34" s="172" t="s">
        <v>103</v>
      </c>
      <c r="C34" s="182">
        <v>6137.8900000000021</v>
      </c>
      <c r="D34" s="182">
        <f>7.89+24.08</f>
        <v>31.97</v>
      </c>
      <c r="E34" s="182">
        <f>'[5]April 2023'!E34+'[5]May 2023'!D34</f>
        <v>41.86</v>
      </c>
      <c r="F34" s="182">
        <v>0</v>
      </c>
      <c r="G34" s="182">
        <f>'[5]April 2023'!G34+'[5]May 2023'!F34</f>
        <v>0</v>
      </c>
      <c r="H34" s="182">
        <f t="shared" si="0"/>
        <v>6169.8600000000024</v>
      </c>
      <c r="I34" s="182">
        <v>2</v>
      </c>
      <c r="J34" s="182">
        <v>0</v>
      </c>
      <c r="K34" s="182">
        <f>'[5]April 2023'!K34+'[5]May 2023'!J34</f>
        <v>0</v>
      </c>
      <c r="L34" s="182">
        <v>0</v>
      </c>
      <c r="M34" s="182">
        <f>'[5]April 2023'!M34+'[5]May 2023'!L34</f>
        <v>0</v>
      </c>
      <c r="N34" s="182">
        <f t="shared" si="1"/>
        <v>2</v>
      </c>
      <c r="O34" s="183">
        <v>38.700000000000003</v>
      </c>
      <c r="P34" s="182">
        <v>0.18</v>
      </c>
      <c r="Q34" s="182">
        <f>'[5]April 2023'!Q34+'[5]May 2023'!P34</f>
        <v>0.18</v>
      </c>
      <c r="R34" s="182">
        <v>0</v>
      </c>
      <c r="S34" s="182">
        <f>'[5]April 2023'!S34+'[5]May 2023'!R34</f>
        <v>0</v>
      </c>
      <c r="T34" s="183">
        <f t="shared" si="2"/>
        <v>38.880000000000003</v>
      </c>
      <c r="U34" s="183">
        <f t="shared" si="3"/>
        <v>6210.7400000000025</v>
      </c>
    </row>
    <row r="35" spans="1:21" ht="38.25" customHeight="1" x14ac:dyDescent="0.45">
      <c r="A35" s="171">
        <v>22</v>
      </c>
      <c r="B35" s="172" t="s">
        <v>104</v>
      </c>
      <c r="C35" s="182">
        <v>4925.7650000000012</v>
      </c>
      <c r="D35" s="182">
        <v>18.510000000000002</v>
      </c>
      <c r="E35" s="182">
        <f>'[5]April 2023'!E35+'[5]May 2023'!D35</f>
        <v>34.510000000000005</v>
      </c>
      <c r="F35" s="182">
        <v>0</v>
      </c>
      <c r="G35" s="182">
        <f>'[5]April 2023'!G35+'[5]May 2023'!F35</f>
        <v>0</v>
      </c>
      <c r="H35" s="182">
        <f t="shared" si="0"/>
        <v>4944.2750000000015</v>
      </c>
      <c r="I35" s="182">
        <v>0.1</v>
      </c>
      <c r="J35" s="182">
        <v>0</v>
      </c>
      <c r="K35" s="182">
        <f>'[5]April 2023'!K35+'[5]May 2023'!J35</f>
        <v>0</v>
      </c>
      <c r="L35" s="182">
        <v>0</v>
      </c>
      <c r="M35" s="182">
        <f>'[5]April 2023'!M35+'[5]May 2023'!L35</f>
        <v>0</v>
      </c>
      <c r="N35" s="182">
        <f t="shared" si="1"/>
        <v>0.1</v>
      </c>
      <c r="O35" s="183">
        <v>125.47000000000001</v>
      </c>
      <c r="P35" s="182">
        <v>0</v>
      </c>
      <c r="Q35" s="182">
        <f>'[5]April 2023'!Q35+'[5]May 2023'!P35</f>
        <v>0</v>
      </c>
      <c r="R35" s="182">
        <v>0</v>
      </c>
      <c r="S35" s="182">
        <f>'[5]April 2023'!S35+'[5]May 2023'!R35</f>
        <v>0</v>
      </c>
      <c r="T35" s="183">
        <f t="shared" si="2"/>
        <v>125.47000000000001</v>
      </c>
      <c r="U35" s="183">
        <f t="shared" si="3"/>
        <v>5069.8450000000021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v>19469.020000000004</v>
      </c>
      <c r="D36" s="182">
        <v>31.37</v>
      </c>
      <c r="E36" s="182">
        <f>'[5]April 2023'!E36+'[5]May 2023'!D36</f>
        <v>31.37</v>
      </c>
      <c r="F36" s="182">
        <v>0</v>
      </c>
      <c r="G36" s="182">
        <f>'[5]April 2023'!G36+'[5]May 2023'!F36</f>
        <v>0</v>
      </c>
      <c r="H36" s="182">
        <f t="shared" si="0"/>
        <v>19500.390000000003</v>
      </c>
      <c r="I36" s="182">
        <v>8.5</v>
      </c>
      <c r="J36" s="182">
        <v>0</v>
      </c>
      <c r="K36" s="182">
        <f>'[5]April 2023'!K36+'[5]May 2023'!J36</f>
        <v>0</v>
      </c>
      <c r="L36" s="182">
        <v>0</v>
      </c>
      <c r="M36" s="182">
        <f>'[5]April 2023'!M36+'[5]May 2023'!L36</f>
        <v>0</v>
      </c>
      <c r="N36" s="182">
        <f t="shared" si="1"/>
        <v>8.5</v>
      </c>
      <c r="O36" s="183">
        <v>72.39</v>
      </c>
      <c r="P36" s="182">
        <v>0</v>
      </c>
      <c r="Q36" s="182">
        <f>'[5]April 2023'!Q36+'[5]May 2023'!P36</f>
        <v>0</v>
      </c>
      <c r="R36" s="182">
        <v>0</v>
      </c>
      <c r="S36" s="182">
        <f>'[5]April 2023'!S36+'[5]May 2023'!R36</f>
        <v>0</v>
      </c>
      <c r="T36" s="183">
        <f t="shared" si="2"/>
        <v>72.39</v>
      </c>
      <c r="U36" s="183">
        <f t="shared" si="3"/>
        <v>19581.280000000002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v>7031.11</v>
      </c>
      <c r="D37" s="182">
        <v>0.46</v>
      </c>
      <c r="E37" s="182">
        <f>'[5]April 2023'!E37+'[5]May 2023'!D37</f>
        <v>6.63</v>
      </c>
      <c r="F37" s="182">
        <v>0</v>
      </c>
      <c r="G37" s="182">
        <f>'[5]April 2023'!G37+'[5]May 2023'!F37</f>
        <v>0.02</v>
      </c>
      <c r="H37" s="182">
        <f t="shared" si="0"/>
        <v>7031.57</v>
      </c>
      <c r="I37" s="182">
        <v>0</v>
      </c>
      <c r="J37" s="182">
        <v>0</v>
      </c>
      <c r="K37" s="182">
        <f>'[5]April 2023'!K37+'[5]May 2023'!J37</f>
        <v>0</v>
      </c>
      <c r="L37" s="182">
        <v>0</v>
      </c>
      <c r="M37" s="182">
        <f>'[5]April 2023'!M37+'[5]May 2023'!L37</f>
        <v>0</v>
      </c>
      <c r="N37" s="182">
        <f t="shared" si="1"/>
        <v>0</v>
      </c>
      <c r="O37" s="183">
        <v>3.1</v>
      </c>
      <c r="P37" s="182">
        <v>0</v>
      </c>
      <c r="Q37" s="182">
        <f>'[5]April 2023'!Q37+'[5]May 2023'!P37</f>
        <v>0</v>
      </c>
      <c r="R37" s="182">
        <v>0</v>
      </c>
      <c r="S37" s="182">
        <f>'[5]April 2023'!S37+'[5]May 2023'!R37</f>
        <v>0</v>
      </c>
      <c r="T37" s="183">
        <f t="shared" si="2"/>
        <v>3.1</v>
      </c>
      <c r="U37" s="183">
        <f t="shared" si="3"/>
        <v>7034.67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37563.785000000003</v>
      </c>
      <c r="D38" s="184">
        <f t="shared" ref="D38:U38" si="11">SUM(D34:D37)</f>
        <v>82.31</v>
      </c>
      <c r="E38" s="184">
        <f t="shared" si="11"/>
        <v>114.37</v>
      </c>
      <c r="F38" s="184">
        <f t="shared" si="11"/>
        <v>0</v>
      </c>
      <c r="G38" s="184">
        <f t="shared" si="11"/>
        <v>0.02</v>
      </c>
      <c r="H38" s="184">
        <f t="shared" si="11"/>
        <v>37646.095000000008</v>
      </c>
      <c r="I38" s="184">
        <f t="shared" si="11"/>
        <v>10.6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10.6</v>
      </c>
      <c r="O38" s="184">
        <f t="shared" si="11"/>
        <v>239.66</v>
      </c>
      <c r="P38" s="184">
        <f t="shared" si="11"/>
        <v>0.18</v>
      </c>
      <c r="Q38" s="184">
        <f t="shared" si="11"/>
        <v>0.18</v>
      </c>
      <c r="R38" s="184">
        <f t="shared" si="11"/>
        <v>0</v>
      </c>
      <c r="S38" s="184">
        <f t="shared" si="11"/>
        <v>0</v>
      </c>
      <c r="T38" s="184">
        <f t="shared" si="11"/>
        <v>239.84</v>
      </c>
      <c r="U38" s="184">
        <f t="shared" si="11"/>
        <v>37896.535000000003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67800.202999999994</v>
      </c>
      <c r="D39" s="184">
        <f t="shared" ref="D39:U39" si="12">D38+D33+D28</f>
        <v>132.86799999999999</v>
      </c>
      <c r="E39" s="184">
        <f t="shared" si="12"/>
        <v>217.541</v>
      </c>
      <c r="F39" s="184">
        <f t="shared" si="12"/>
        <v>0</v>
      </c>
      <c r="G39" s="184">
        <f t="shared" si="12"/>
        <v>0.04</v>
      </c>
      <c r="H39" s="184">
        <f t="shared" si="12"/>
        <v>67933.070999999996</v>
      </c>
      <c r="I39" s="184">
        <f t="shared" si="12"/>
        <v>1028.4850000000001</v>
      </c>
      <c r="J39" s="184">
        <f t="shared" si="12"/>
        <v>2.31</v>
      </c>
      <c r="K39" s="184">
        <f t="shared" si="12"/>
        <v>19.59</v>
      </c>
      <c r="L39" s="184">
        <f t="shared" si="12"/>
        <v>0</v>
      </c>
      <c r="M39" s="184">
        <f t="shared" si="12"/>
        <v>0</v>
      </c>
      <c r="N39" s="184">
        <f t="shared" si="12"/>
        <v>1030.7950000000001</v>
      </c>
      <c r="O39" s="184">
        <f t="shared" si="12"/>
        <v>1779.5960000000002</v>
      </c>
      <c r="P39" s="184">
        <f t="shared" si="12"/>
        <v>24.810000000000002</v>
      </c>
      <c r="Q39" s="184">
        <f t="shared" si="12"/>
        <v>117.35600000000001</v>
      </c>
      <c r="R39" s="184">
        <f t="shared" si="12"/>
        <v>0</v>
      </c>
      <c r="S39" s="184">
        <f t="shared" si="12"/>
        <v>0</v>
      </c>
      <c r="T39" s="184">
        <f t="shared" si="12"/>
        <v>1804.4059999999999</v>
      </c>
      <c r="U39" s="184">
        <f t="shared" si="12"/>
        <v>70768.271999999997</v>
      </c>
    </row>
    <row r="40" spans="1:21" ht="38.25" customHeight="1" x14ac:dyDescent="0.45">
      <c r="A40" s="171">
        <v>25</v>
      </c>
      <c r="B40" s="172" t="s">
        <v>109</v>
      </c>
      <c r="C40" s="182">
        <v>13915.638000000003</v>
      </c>
      <c r="D40" s="182">
        <v>8.6999999999999993</v>
      </c>
      <c r="E40" s="182">
        <f>'[5]April 2023'!E40+'[5]May 2023'!D40</f>
        <v>15.09</v>
      </c>
      <c r="F40" s="182">
        <v>0</v>
      </c>
      <c r="G40" s="182">
        <f>'[5]April 2023'!G40+'[5]May 2023'!F40</f>
        <v>0</v>
      </c>
      <c r="H40" s="182">
        <f t="shared" si="0"/>
        <v>13924.338000000003</v>
      </c>
      <c r="I40" s="182">
        <v>226.8</v>
      </c>
      <c r="J40" s="182">
        <v>0</v>
      </c>
      <c r="K40" s="182">
        <f>'[5]April 2023'!K40+'[5]May 2023'!J40</f>
        <v>0</v>
      </c>
      <c r="L40" s="182">
        <v>0</v>
      </c>
      <c r="M40" s="182">
        <f>'[5]April 2023'!M40+'[5]May 2023'!L40</f>
        <v>0</v>
      </c>
      <c r="N40" s="182">
        <f t="shared" si="1"/>
        <v>226.8</v>
      </c>
      <c r="O40" s="183">
        <v>75.02000000000001</v>
      </c>
      <c r="P40" s="182">
        <v>0</v>
      </c>
      <c r="Q40" s="182">
        <f>'[5]April 2023'!Q40+'[5]May 2023'!P40</f>
        <v>0</v>
      </c>
      <c r="R40" s="182">
        <v>0</v>
      </c>
      <c r="S40" s="182">
        <f>'[5]April 2023'!S40+'[5]May 2023'!R40</f>
        <v>0</v>
      </c>
      <c r="T40" s="183">
        <f t="shared" si="2"/>
        <v>75.02000000000001</v>
      </c>
      <c r="U40" s="183">
        <f t="shared" si="3"/>
        <v>14226.158000000003</v>
      </c>
    </row>
    <row r="41" spans="1:21" ht="38.25" customHeight="1" x14ac:dyDescent="0.45">
      <c r="A41" s="171">
        <v>26</v>
      </c>
      <c r="B41" s="172" t="s">
        <v>110</v>
      </c>
      <c r="C41" s="182">
        <v>10693.095999999994</v>
      </c>
      <c r="D41" s="182">
        <v>4.8600000000000003</v>
      </c>
      <c r="E41" s="182">
        <f>'[5]April 2023'!E41+'[5]May 2023'!D41</f>
        <v>5.7200000000000006</v>
      </c>
      <c r="F41" s="182">
        <v>0</v>
      </c>
      <c r="G41" s="182">
        <f>'[5]April 2023'!G41+'[5]May 2023'!F41</f>
        <v>0</v>
      </c>
      <c r="H41" s="182">
        <f t="shared" si="0"/>
        <v>10697.955999999995</v>
      </c>
      <c r="I41" s="182">
        <v>0</v>
      </c>
      <c r="J41" s="182">
        <v>0</v>
      </c>
      <c r="K41" s="182">
        <f>'[5]April 2023'!K41+'[5]May 2023'!J41</f>
        <v>0</v>
      </c>
      <c r="L41" s="182">
        <v>0</v>
      </c>
      <c r="M41" s="182">
        <f>'[5]April 2023'!M41+'[5]May 2023'!L41</f>
        <v>0</v>
      </c>
      <c r="N41" s="182">
        <f t="shared" si="1"/>
        <v>0</v>
      </c>
      <c r="O41" s="183">
        <v>89.580000000000013</v>
      </c>
      <c r="P41" s="182">
        <v>0</v>
      </c>
      <c r="Q41" s="182">
        <f>'[5]April 2023'!Q41+'[5]May 2023'!P41</f>
        <v>0</v>
      </c>
      <c r="R41" s="182">
        <v>0</v>
      </c>
      <c r="S41" s="182">
        <f>'[5]April 2023'!S41+'[5]May 2023'!R41</f>
        <v>0</v>
      </c>
      <c r="T41" s="183">
        <f t="shared" si="2"/>
        <v>89.580000000000013</v>
      </c>
      <c r="U41" s="183">
        <f t="shared" si="3"/>
        <v>10787.535999999995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v>24099.244000000002</v>
      </c>
      <c r="D42" s="182">
        <v>12.15</v>
      </c>
      <c r="E42" s="182">
        <f>'[5]April 2023'!E42+'[5]May 2023'!D42</f>
        <v>31.160000000000004</v>
      </c>
      <c r="F42" s="182">
        <v>0</v>
      </c>
      <c r="G42" s="182">
        <f>'[5]April 2023'!G42+'[5]May 2023'!F42</f>
        <v>0</v>
      </c>
      <c r="H42" s="182">
        <f t="shared" si="0"/>
        <v>24111.394000000004</v>
      </c>
      <c r="I42" s="182">
        <v>0</v>
      </c>
      <c r="J42" s="182">
        <v>0</v>
      </c>
      <c r="K42" s="182">
        <f>'[5]April 2023'!K42+'[5]May 2023'!J42</f>
        <v>0</v>
      </c>
      <c r="L42" s="182">
        <v>0</v>
      </c>
      <c r="M42" s="182">
        <f>'[5]April 2023'!M42+'[5]May 2023'!L42</f>
        <v>0</v>
      </c>
      <c r="N42" s="182">
        <f t="shared" si="1"/>
        <v>0</v>
      </c>
      <c r="O42" s="183">
        <v>38.47</v>
      </c>
      <c r="P42" s="182">
        <v>0</v>
      </c>
      <c r="Q42" s="182">
        <f>'[5]April 2023'!Q42+'[5]May 2023'!P42</f>
        <v>0</v>
      </c>
      <c r="R42" s="182">
        <v>0</v>
      </c>
      <c r="S42" s="182">
        <f>'[5]April 2023'!S42+'[5]May 2023'!R42</f>
        <v>0</v>
      </c>
      <c r="T42" s="183">
        <f t="shared" si="2"/>
        <v>38.47</v>
      </c>
      <c r="U42" s="183">
        <f t="shared" si="3"/>
        <v>24149.864000000005</v>
      </c>
    </row>
    <row r="43" spans="1:21" ht="38.25" customHeight="1" x14ac:dyDescent="0.45">
      <c r="A43" s="171">
        <v>28</v>
      </c>
      <c r="B43" s="172" t="s">
        <v>112</v>
      </c>
      <c r="C43" s="182">
        <v>2485.2630000000004</v>
      </c>
      <c r="D43" s="182">
        <v>4.4000000000000004</v>
      </c>
      <c r="E43" s="182">
        <f>'[5]April 2023'!E43+'[5]May 2023'!D43</f>
        <v>9.66</v>
      </c>
      <c r="F43" s="182">
        <v>0</v>
      </c>
      <c r="G43" s="182">
        <f>'[5]April 2023'!G43+'[5]May 2023'!F43</f>
        <v>0</v>
      </c>
      <c r="H43" s="182">
        <f t="shared" si="0"/>
        <v>2489.6630000000005</v>
      </c>
      <c r="I43" s="182">
        <v>0</v>
      </c>
      <c r="J43" s="182">
        <v>0</v>
      </c>
      <c r="K43" s="182">
        <f>'[5]April 2023'!K43+'[5]May 2023'!J43</f>
        <v>0</v>
      </c>
      <c r="L43" s="182">
        <v>0</v>
      </c>
      <c r="M43" s="182">
        <f>'[5]April 2023'!M43+'[5]May 2023'!L43</f>
        <v>0</v>
      </c>
      <c r="N43" s="182">
        <f t="shared" si="1"/>
        <v>0</v>
      </c>
      <c r="O43" s="183">
        <v>146.49</v>
      </c>
      <c r="P43" s="182">
        <v>0</v>
      </c>
      <c r="Q43" s="182">
        <f>'[5]April 2023'!Q43+'[5]May 2023'!P43</f>
        <v>0</v>
      </c>
      <c r="R43" s="182">
        <v>0</v>
      </c>
      <c r="S43" s="182">
        <f>'[5]April 2023'!S43+'[5]May 2023'!R43</f>
        <v>0</v>
      </c>
      <c r="T43" s="183">
        <f t="shared" si="2"/>
        <v>146.49</v>
      </c>
      <c r="U43" s="183">
        <f t="shared" si="3"/>
        <v>2636.1530000000002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51193.241000000002</v>
      </c>
      <c r="D44" s="184">
        <f t="shared" ref="D44:U44" si="13">SUM(D40:D43)</f>
        <v>30.11</v>
      </c>
      <c r="E44" s="184">
        <f t="shared" si="13"/>
        <v>61.63000000000001</v>
      </c>
      <c r="F44" s="184">
        <f t="shared" si="13"/>
        <v>0</v>
      </c>
      <c r="G44" s="184">
        <f t="shared" si="13"/>
        <v>0</v>
      </c>
      <c r="H44" s="184">
        <f t="shared" si="13"/>
        <v>51223.351000000002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51799.711000000003</v>
      </c>
    </row>
    <row r="45" spans="1:21" ht="38.25" customHeight="1" x14ac:dyDescent="0.45">
      <c r="A45" s="171">
        <v>29</v>
      </c>
      <c r="B45" s="172" t="s">
        <v>113</v>
      </c>
      <c r="C45" s="182">
        <v>14129.455000000002</v>
      </c>
      <c r="D45" s="182">
        <v>6.23</v>
      </c>
      <c r="E45" s="182">
        <f>'[5]April 2023'!E45+'[5]May 2023'!D45</f>
        <v>10.02</v>
      </c>
      <c r="F45" s="182">
        <v>0</v>
      </c>
      <c r="G45" s="182">
        <f>'[5]April 2023'!G45+'[5]May 2023'!F45</f>
        <v>0</v>
      </c>
      <c r="H45" s="182">
        <f t="shared" si="0"/>
        <v>14135.685000000001</v>
      </c>
      <c r="I45" s="182">
        <v>6.67</v>
      </c>
      <c r="J45" s="182">
        <v>0</v>
      </c>
      <c r="K45" s="182">
        <f>'[5]April 2023'!K45+'[5]May 2023'!J45</f>
        <v>0</v>
      </c>
      <c r="L45" s="182">
        <v>0</v>
      </c>
      <c r="M45" s="182">
        <f>'[5]April 2023'!M45+'[5]May 2023'!L45</f>
        <v>0</v>
      </c>
      <c r="N45" s="182">
        <f t="shared" si="1"/>
        <v>6.67</v>
      </c>
      <c r="O45" s="183">
        <v>105.87000000000002</v>
      </c>
      <c r="P45" s="182">
        <v>0</v>
      </c>
      <c r="Q45" s="182">
        <f>'[5]April 2023'!Q45+'[5]May 2023'!P45</f>
        <v>0</v>
      </c>
      <c r="R45" s="182">
        <v>0</v>
      </c>
      <c r="S45" s="182">
        <f>'[5]April 2023'!S45+'[5]May 2023'!R45</f>
        <v>0</v>
      </c>
      <c r="T45" s="183">
        <f t="shared" si="2"/>
        <v>105.87000000000002</v>
      </c>
      <c r="U45" s="183">
        <f t="shared" si="3"/>
        <v>14248.225000000002</v>
      </c>
    </row>
    <row r="46" spans="1:21" ht="38.25" customHeight="1" x14ac:dyDescent="0.45">
      <c r="A46" s="171">
        <v>30</v>
      </c>
      <c r="B46" s="172" t="s">
        <v>114</v>
      </c>
      <c r="C46" s="182">
        <v>7440.7349999999988</v>
      </c>
      <c r="D46" s="182">
        <v>14.56</v>
      </c>
      <c r="E46" s="182">
        <f>'[5]April 2023'!E46+'[5]May 2023'!D46</f>
        <v>42.24</v>
      </c>
      <c r="F46" s="182">
        <v>0</v>
      </c>
      <c r="G46" s="182">
        <f>'[5]April 2023'!G46+'[5]May 2023'!F46</f>
        <v>0</v>
      </c>
      <c r="H46" s="182">
        <f t="shared" si="0"/>
        <v>7455.2949999999992</v>
      </c>
      <c r="I46" s="182">
        <v>0</v>
      </c>
      <c r="J46" s="182">
        <v>0</v>
      </c>
      <c r="K46" s="182">
        <f>'[5]April 2023'!K46+'[5]May 2023'!J46</f>
        <v>0</v>
      </c>
      <c r="L46" s="182">
        <v>0</v>
      </c>
      <c r="M46" s="182">
        <f>'[5]April 2023'!M46+'[5]May 2023'!L46</f>
        <v>0</v>
      </c>
      <c r="N46" s="182">
        <f t="shared" si="1"/>
        <v>0</v>
      </c>
      <c r="O46" s="183">
        <v>7.5900000000000007</v>
      </c>
      <c r="P46" s="182">
        <v>0</v>
      </c>
      <c r="Q46" s="182">
        <f>'[5]April 2023'!Q46+'[5]May 2023'!P46</f>
        <v>0</v>
      </c>
      <c r="R46" s="182">
        <v>0</v>
      </c>
      <c r="S46" s="182">
        <f>'[5]April 2023'!S46+'[5]May 2023'!R46</f>
        <v>0</v>
      </c>
      <c r="T46" s="183">
        <f t="shared" si="2"/>
        <v>7.5900000000000007</v>
      </c>
      <c r="U46" s="183">
        <f t="shared" si="3"/>
        <v>7462.8849999999993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v>12304.080000000005</v>
      </c>
      <c r="D47" s="182">
        <v>0.61</v>
      </c>
      <c r="E47" s="182">
        <f>'[5]April 2023'!E47+'[5]May 2023'!D47</f>
        <v>0.65</v>
      </c>
      <c r="F47" s="182">
        <v>0</v>
      </c>
      <c r="G47" s="182">
        <f>'[5]April 2023'!G47+'[5]May 2023'!F47</f>
        <v>0</v>
      </c>
      <c r="H47" s="182">
        <f t="shared" si="0"/>
        <v>12304.690000000006</v>
      </c>
      <c r="I47" s="182">
        <v>1.2999999999999998</v>
      </c>
      <c r="J47" s="182">
        <v>0</v>
      </c>
      <c r="K47" s="182">
        <f>'[5]April 2023'!K47+'[5]May 2023'!J47</f>
        <v>0</v>
      </c>
      <c r="L47" s="182">
        <v>0</v>
      </c>
      <c r="M47" s="182">
        <f>'[5]April 2023'!M47+'[5]May 2023'!L47</f>
        <v>0</v>
      </c>
      <c r="N47" s="182">
        <f t="shared" si="1"/>
        <v>1.2999999999999998</v>
      </c>
      <c r="O47" s="183">
        <v>86.18</v>
      </c>
      <c r="P47" s="182">
        <v>0</v>
      </c>
      <c r="Q47" s="182">
        <f>'[5]April 2023'!Q47+'[5]May 2023'!P47</f>
        <v>0</v>
      </c>
      <c r="R47" s="182">
        <v>0</v>
      </c>
      <c r="S47" s="182">
        <f>'[5]April 2023'!S47+'[5]May 2023'!R47</f>
        <v>0</v>
      </c>
      <c r="T47" s="183">
        <f t="shared" si="2"/>
        <v>86.18</v>
      </c>
      <c r="U47" s="183">
        <f t="shared" si="3"/>
        <v>12392.170000000006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v>11109.712000000009</v>
      </c>
      <c r="D48" s="182">
        <v>1.0900000000000001</v>
      </c>
      <c r="E48" s="182">
        <f>'[5]April 2023'!E48+'[5]May 2023'!D48</f>
        <v>3.59</v>
      </c>
      <c r="F48" s="182">
        <v>0</v>
      </c>
      <c r="G48" s="182">
        <f>'[5]April 2023'!G48+'[5]May 2023'!F48</f>
        <v>0</v>
      </c>
      <c r="H48" s="182">
        <f t="shared" si="0"/>
        <v>11110.802000000009</v>
      </c>
      <c r="I48" s="182">
        <v>0</v>
      </c>
      <c r="J48" s="182">
        <v>0</v>
      </c>
      <c r="K48" s="182">
        <f>'[5]April 2023'!K48+'[5]May 2023'!J48</f>
        <v>0</v>
      </c>
      <c r="L48" s="182">
        <v>0</v>
      </c>
      <c r="M48" s="182">
        <f>'[5]April 2023'!M48+'[5]May 2023'!L48</f>
        <v>0</v>
      </c>
      <c r="N48" s="182">
        <f t="shared" si="1"/>
        <v>0</v>
      </c>
      <c r="O48" s="183">
        <v>30.53</v>
      </c>
      <c r="P48" s="182">
        <v>0</v>
      </c>
      <c r="Q48" s="182">
        <f>'[5]April 2023'!Q48+'[5]May 2023'!P48</f>
        <v>0</v>
      </c>
      <c r="R48" s="182">
        <v>0</v>
      </c>
      <c r="S48" s="182">
        <f>'[5]April 2023'!S48+'[5]May 2023'!R48</f>
        <v>0</v>
      </c>
      <c r="T48" s="183">
        <f t="shared" si="2"/>
        <v>30.53</v>
      </c>
      <c r="U48" s="183">
        <f t="shared" si="3"/>
        <v>11141.332000000009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44983.982000000011</v>
      </c>
      <c r="D49" s="184">
        <f t="shared" ref="D49:U49" si="14">SUM(D45:D48)</f>
        <v>22.49</v>
      </c>
      <c r="E49" s="184">
        <f t="shared" si="14"/>
        <v>56.5</v>
      </c>
      <c r="F49" s="184">
        <f t="shared" si="14"/>
        <v>0</v>
      </c>
      <c r="G49" s="184">
        <f t="shared" si="14"/>
        <v>0</v>
      </c>
      <c r="H49" s="184">
        <f t="shared" si="14"/>
        <v>45006.472000000016</v>
      </c>
      <c r="I49" s="184">
        <f t="shared" si="14"/>
        <v>7.97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7.97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45244.612000000016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96177.223000000013</v>
      </c>
      <c r="D50" s="184">
        <f t="shared" ref="D50:U50" si="15">D49+D44</f>
        <v>52.599999999999994</v>
      </c>
      <c r="E50" s="184">
        <f t="shared" si="15"/>
        <v>118.13000000000001</v>
      </c>
      <c r="F50" s="184">
        <f t="shared" si="15"/>
        <v>0</v>
      </c>
      <c r="G50" s="184">
        <f t="shared" si="15"/>
        <v>0</v>
      </c>
      <c r="H50" s="184">
        <f t="shared" si="15"/>
        <v>96229.823000000019</v>
      </c>
      <c r="I50" s="184">
        <f t="shared" si="15"/>
        <v>234.77</v>
      </c>
      <c r="J50" s="184">
        <f t="shared" si="15"/>
        <v>0</v>
      </c>
      <c r="K50" s="184">
        <f t="shared" si="15"/>
        <v>0</v>
      </c>
      <c r="L50" s="184">
        <f t="shared" si="15"/>
        <v>0</v>
      </c>
      <c r="M50" s="184">
        <f t="shared" si="15"/>
        <v>0</v>
      </c>
      <c r="N50" s="184">
        <f t="shared" si="15"/>
        <v>234.77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97044.323000000019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172894.25899999999</v>
      </c>
      <c r="D51" s="184">
        <f t="shared" ref="D51:U51" si="16">D50+D39+D25</f>
        <v>190.65799999999999</v>
      </c>
      <c r="E51" s="184">
        <f t="shared" si="16"/>
        <v>343.17099999999999</v>
      </c>
      <c r="F51" s="184">
        <f t="shared" si="16"/>
        <v>2.7</v>
      </c>
      <c r="G51" s="184">
        <f t="shared" si="16"/>
        <v>3.24</v>
      </c>
      <c r="H51" s="184">
        <f t="shared" si="16"/>
        <v>173082.21700000003</v>
      </c>
      <c r="I51" s="184">
        <f t="shared" si="16"/>
        <v>2842.9730000000004</v>
      </c>
      <c r="J51" s="184">
        <f t="shared" si="16"/>
        <v>11.912000000000001</v>
      </c>
      <c r="K51" s="184">
        <f t="shared" si="16"/>
        <v>38.786000000000001</v>
      </c>
      <c r="L51" s="184">
        <f t="shared" si="16"/>
        <v>0.08</v>
      </c>
      <c r="M51" s="184">
        <f t="shared" si="16"/>
        <v>0.12</v>
      </c>
      <c r="N51" s="184">
        <f t="shared" si="16"/>
        <v>2854.8050000000003</v>
      </c>
      <c r="O51" s="184">
        <f t="shared" si="16"/>
        <v>9580.33</v>
      </c>
      <c r="P51" s="184">
        <f t="shared" si="16"/>
        <v>86.5</v>
      </c>
      <c r="Q51" s="184">
        <f t="shared" si="16"/>
        <v>348.85599999999999</v>
      </c>
      <c r="R51" s="184">
        <f t="shared" si="16"/>
        <v>0</v>
      </c>
      <c r="S51" s="184">
        <f t="shared" si="16"/>
        <v>0</v>
      </c>
      <c r="T51" s="184">
        <f t="shared" si="16"/>
        <v>9666.83</v>
      </c>
      <c r="U51" s="184">
        <f t="shared" si="16"/>
        <v>185603.85200000001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286.29000000000002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727.45299999999997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185603.85200000001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55" zoomScaleNormal="55" workbookViewId="0">
      <selection activeCell="C10" sqref="C1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v>83.970000000000695</v>
      </c>
      <c r="D7" s="182">
        <v>0</v>
      </c>
      <c r="E7" s="182">
        <f>'[5]May 2023'!E7+'[5]June 2023'!D7</f>
        <v>0</v>
      </c>
      <c r="F7" s="182">
        <v>0</v>
      </c>
      <c r="G7" s="182">
        <f>'[5]May 2023'!G7+'[5]June 2023'!F7</f>
        <v>0</v>
      </c>
      <c r="H7" s="182">
        <f>C7+D7-F7</f>
        <v>83.970000000000695</v>
      </c>
      <c r="I7" s="182">
        <v>175.68599999999995</v>
      </c>
      <c r="J7" s="182">
        <v>31.31</v>
      </c>
      <c r="K7" s="182">
        <f>'[5]May 2023'!K7+'[5]June 2023'!J7</f>
        <v>32.125</v>
      </c>
      <c r="L7" s="182">
        <v>0</v>
      </c>
      <c r="M7" s="182">
        <f>'[5]May 2023'!M7+'[5]June 2023'!L7</f>
        <v>0</v>
      </c>
      <c r="N7" s="182">
        <f>I7+J7-L7</f>
        <v>206.99599999999995</v>
      </c>
      <c r="O7" s="183">
        <v>284.1400000000001</v>
      </c>
      <c r="P7" s="182">
        <v>0</v>
      </c>
      <c r="Q7" s="182">
        <f>'[5]May 2023'!Q7+'[5]June 2023'!P7</f>
        <v>0</v>
      </c>
      <c r="R7" s="182">
        <v>19.239999999999998</v>
      </c>
      <c r="S7" s="182">
        <f>'[5]May 2023'!S7+'[5]June 2023'!R7</f>
        <v>19.239999999999998</v>
      </c>
      <c r="T7" s="183">
        <f>O7+P7-R7</f>
        <v>264.90000000000009</v>
      </c>
      <c r="U7" s="183">
        <f>H7+N7+T7</f>
        <v>555.86600000000067</v>
      </c>
    </row>
    <row r="8" spans="1:21" ht="38.25" customHeight="1" x14ac:dyDescent="0.45">
      <c r="A8" s="171">
        <v>2</v>
      </c>
      <c r="B8" s="172" t="s">
        <v>79</v>
      </c>
      <c r="C8" s="182">
        <v>497.97499999999985</v>
      </c>
      <c r="D8" s="182">
        <v>0.15</v>
      </c>
      <c r="E8" s="182">
        <f>'[5]May 2023'!E8+'[5]June 2023'!D8</f>
        <v>0.51</v>
      </c>
      <c r="F8" s="182">
        <v>0</v>
      </c>
      <c r="G8" s="182">
        <f>'[5]May 2023'!G8+'[5]June 2023'!F8</f>
        <v>0</v>
      </c>
      <c r="H8" s="182">
        <f t="shared" ref="H8:H48" si="0">C8+D8-F8</f>
        <v>498.12499999999983</v>
      </c>
      <c r="I8" s="182">
        <v>146.096</v>
      </c>
      <c r="J8" s="182">
        <v>2.65</v>
      </c>
      <c r="K8" s="182">
        <f>'[5]May 2023'!K8+'[5]June 2023'!J8</f>
        <v>5.84</v>
      </c>
      <c r="L8" s="182">
        <v>0</v>
      </c>
      <c r="M8" s="182">
        <f>'[5]May 2023'!M8+'[5]June 2023'!L8</f>
        <v>0</v>
      </c>
      <c r="N8" s="182">
        <f t="shared" ref="N8:N48" si="1">I8+J8-L8</f>
        <v>148.74600000000001</v>
      </c>
      <c r="O8" s="183">
        <v>222.27000000000004</v>
      </c>
      <c r="P8" s="182">
        <v>0</v>
      </c>
      <c r="Q8" s="182">
        <f>'[5]May 2023'!Q8+'[5]June 2023'!P8</f>
        <v>0</v>
      </c>
      <c r="R8" s="182">
        <v>0</v>
      </c>
      <c r="S8" s="182">
        <f>'[5]May 2023'!S8+'[5]June 2023'!R8</f>
        <v>0</v>
      </c>
      <c r="T8" s="183">
        <f t="shared" ref="T8:T48" si="2">O8+P8-R8</f>
        <v>222.27000000000004</v>
      </c>
      <c r="U8" s="183">
        <f t="shared" ref="U8:U48" si="3">H8+N8+T8</f>
        <v>869.14099999999985</v>
      </c>
    </row>
    <row r="9" spans="1:21" ht="38.25" customHeight="1" x14ac:dyDescent="0.45">
      <c r="A9" s="171">
        <v>3</v>
      </c>
      <c r="B9" s="172" t="s">
        <v>80</v>
      </c>
      <c r="C9" s="182">
        <v>653.9599999999997</v>
      </c>
      <c r="D9" s="182">
        <v>0</v>
      </c>
      <c r="E9" s="182">
        <f>'[5]May 2023'!E9+'[5]June 2023'!D9</f>
        <v>0</v>
      </c>
      <c r="F9" s="182">
        <v>0</v>
      </c>
      <c r="G9" s="182">
        <f>'[5]May 2023'!G9+'[5]June 2023'!F9</f>
        <v>0</v>
      </c>
      <c r="H9" s="182">
        <f t="shared" si="0"/>
        <v>653.9599999999997</v>
      </c>
      <c r="I9" s="182">
        <v>220.74200000000002</v>
      </c>
      <c r="J9" s="182">
        <v>7.6879999999999997</v>
      </c>
      <c r="K9" s="182">
        <f>'[5]May 2023'!K9+'[5]June 2023'!J9</f>
        <v>12.923999999999999</v>
      </c>
      <c r="L9" s="182">
        <v>0</v>
      </c>
      <c r="M9" s="182">
        <f>'[5]May 2023'!M9+'[5]June 2023'!L9</f>
        <v>0</v>
      </c>
      <c r="N9" s="182">
        <f t="shared" si="1"/>
        <v>228.43</v>
      </c>
      <c r="O9" s="183">
        <v>321.05999999999995</v>
      </c>
      <c r="P9" s="182">
        <f>19.24+20.62</f>
        <v>39.86</v>
      </c>
      <c r="Q9" s="182">
        <f>'[5]May 2023'!Q9+'[5]June 2023'!P9</f>
        <v>94.33</v>
      </c>
      <c r="R9" s="182">
        <v>0</v>
      </c>
      <c r="S9" s="182">
        <f>'[5]May 2023'!S9+'[5]June 2023'!R9</f>
        <v>0</v>
      </c>
      <c r="T9" s="183">
        <f t="shared" si="2"/>
        <v>360.91999999999996</v>
      </c>
      <c r="U9" s="183">
        <f t="shared" si="3"/>
        <v>1243.3099999999995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v>0</v>
      </c>
      <c r="D10" s="182">
        <v>0</v>
      </c>
      <c r="E10" s="182">
        <f>'[5]May 2023'!E10+'[5]June 2023'!D10</f>
        <v>0</v>
      </c>
      <c r="F10" s="182">
        <v>0</v>
      </c>
      <c r="G10" s="182">
        <f>'[5]May 2023'!G10+'[5]June 2023'!F10</f>
        <v>0</v>
      </c>
      <c r="H10" s="182">
        <f t="shared" si="0"/>
        <v>0</v>
      </c>
      <c r="I10" s="182">
        <v>147.51000000000008</v>
      </c>
      <c r="J10" s="182">
        <v>0.06</v>
      </c>
      <c r="K10" s="182">
        <f>'[5]May 2023'!K10+'[5]June 2023'!J10</f>
        <v>0.34500000000000003</v>
      </c>
      <c r="L10" s="182">
        <v>0</v>
      </c>
      <c r="M10" s="182">
        <f>'[5]May 2023'!M10+'[5]June 2023'!L10</f>
        <v>0</v>
      </c>
      <c r="N10" s="182">
        <f t="shared" si="1"/>
        <v>147.57000000000008</v>
      </c>
      <c r="O10" s="183">
        <v>234.27999999999997</v>
      </c>
      <c r="P10" s="182">
        <v>0</v>
      </c>
      <c r="Q10" s="182">
        <f>'[5]May 2023'!Q10+'[5]June 2023'!P10</f>
        <v>0</v>
      </c>
      <c r="R10" s="182">
        <v>0</v>
      </c>
      <c r="S10" s="182">
        <f>'[5]May 2023'!S10+'[5]June 2023'!R10</f>
        <v>0</v>
      </c>
      <c r="T10" s="183">
        <f t="shared" si="2"/>
        <v>234.27999999999997</v>
      </c>
      <c r="U10" s="183">
        <f t="shared" si="3"/>
        <v>381.85</v>
      </c>
    </row>
    <row r="11" spans="1:21" s="111" customFormat="1" ht="38.25" customHeight="1" x14ac:dyDescent="0.4">
      <c r="A11" s="256" t="s">
        <v>82</v>
      </c>
      <c r="B11" s="257"/>
      <c r="C11" s="184">
        <f>SUM(C7:C10)</f>
        <v>1235.9050000000002</v>
      </c>
      <c r="D11" s="184">
        <f t="shared" ref="D11:U11" si="4">SUM(D7:D10)</f>
        <v>0.15</v>
      </c>
      <c r="E11" s="184">
        <f t="shared" si="4"/>
        <v>0.51</v>
      </c>
      <c r="F11" s="184">
        <f t="shared" si="4"/>
        <v>0</v>
      </c>
      <c r="G11" s="184">
        <f t="shared" si="4"/>
        <v>0</v>
      </c>
      <c r="H11" s="184">
        <f t="shared" si="4"/>
        <v>1236.0550000000003</v>
      </c>
      <c r="I11" s="184">
        <f t="shared" si="4"/>
        <v>690.03399999999999</v>
      </c>
      <c r="J11" s="184">
        <f t="shared" si="4"/>
        <v>41.708000000000006</v>
      </c>
      <c r="K11" s="184">
        <f t="shared" si="4"/>
        <v>51.234000000000002</v>
      </c>
      <c r="L11" s="184">
        <f t="shared" si="4"/>
        <v>0</v>
      </c>
      <c r="M11" s="184">
        <f t="shared" si="4"/>
        <v>0</v>
      </c>
      <c r="N11" s="184">
        <f t="shared" si="4"/>
        <v>731.74200000000008</v>
      </c>
      <c r="O11" s="184">
        <f t="shared" si="4"/>
        <v>1061.75</v>
      </c>
      <c r="P11" s="184">
        <f t="shared" si="4"/>
        <v>39.86</v>
      </c>
      <c r="Q11" s="184">
        <f t="shared" si="4"/>
        <v>94.33</v>
      </c>
      <c r="R11" s="184">
        <f t="shared" si="4"/>
        <v>19.239999999999998</v>
      </c>
      <c r="S11" s="184">
        <f t="shared" si="4"/>
        <v>19.239999999999998</v>
      </c>
      <c r="T11" s="184">
        <f t="shared" si="4"/>
        <v>1082.3700000000001</v>
      </c>
      <c r="U11" s="184">
        <f t="shared" si="4"/>
        <v>3050.1669999999999</v>
      </c>
    </row>
    <row r="12" spans="1:21" ht="38.25" customHeight="1" x14ac:dyDescent="0.45">
      <c r="A12" s="171">
        <v>4</v>
      </c>
      <c r="B12" s="172" t="s">
        <v>83</v>
      </c>
      <c r="C12" s="182">
        <v>218.88999999999885</v>
      </c>
      <c r="D12" s="182">
        <v>0</v>
      </c>
      <c r="E12" s="182">
        <f>'[5]May 2023'!E12+'[5]June 2023'!D12</f>
        <v>0</v>
      </c>
      <c r="F12" s="182">
        <v>0</v>
      </c>
      <c r="G12" s="182">
        <f>'[5]May 2023'!G12+'[5]June 2023'!F12</f>
        <v>0</v>
      </c>
      <c r="H12" s="182">
        <f t="shared" si="0"/>
        <v>218.88999999999885</v>
      </c>
      <c r="I12" s="182">
        <v>90.582999999999998</v>
      </c>
      <c r="J12" s="182">
        <v>0.33</v>
      </c>
      <c r="K12" s="182">
        <f>'[5]May 2023'!K12+'[5]June 2023'!J12</f>
        <v>1.03</v>
      </c>
      <c r="L12" s="182">
        <v>0</v>
      </c>
      <c r="M12" s="182">
        <f>'[5]May 2023'!M12+'[5]June 2023'!L12</f>
        <v>0</v>
      </c>
      <c r="N12" s="182">
        <f t="shared" si="1"/>
        <v>90.912999999999997</v>
      </c>
      <c r="O12" s="183">
        <v>1548.3</v>
      </c>
      <c r="P12" s="182">
        <v>0.09</v>
      </c>
      <c r="Q12" s="182">
        <f>'[5]May 2023'!Q12+'[5]June 2023'!P12</f>
        <v>0.37</v>
      </c>
      <c r="R12" s="182">
        <v>0</v>
      </c>
      <c r="S12" s="182">
        <f>'[5]May 2023'!S12+'[5]June 2023'!R12</f>
        <v>0</v>
      </c>
      <c r="T12" s="183">
        <f t="shared" si="2"/>
        <v>1548.3899999999999</v>
      </c>
      <c r="U12" s="183">
        <f t="shared" si="3"/>
        <v>1858.1929999999988</v>
      </c>
    </row>
    <row r="13" spans="1:21" ht="38.25" customHeight="1" x14ac:dyDescent="0.45">
      <c r="A13" s="171">
        <v>5</v>
      </c>
      <c r="B13" s="172" t="s">
        <v>84</v>
      </c>
      <c r="C13" s="182">
        <v>1023.7699999999998</v>
      </c>
      <c r="D13" s="182">
        <v>0</v>
      </c>
      <c r="E13" s="182">
        <f>'[5]May 2023'!E13+'[5]June 2023'!D13</f>
        <v>0</v>
      </c>
      <c r="F13" s="182">
        <v>0</v>
      </c>
      <c r="G13" s="182">
        <f>'[5]May 2023'!G13+'[5]June 2023'!F13</f>
        <v>0</v>
      </c>
      <c r="H13" s="182">
        <f t="shared" si="0"/>
        <v>1023.7699999999998</v>
      </c>
      <c r="I13" s="182">
        <v>159.53400000000008</v>
      </c>
      <c r="J13" s="182">
        <v>0.81</v>
      </c>
      <c r="K13" s="182">
        <f>'[5]May 2023'!K13+'[5]June 2023'!J13</f>
        <v>2.68</v>
      </c>
      <c r="L13" s="182">
        <v>0</v>
      </c>
      <c r="M13" s="182">
        <f>'[5]May 2023'!M13+'[5]June 2023'!L13</f>
        <v>0</v>
      </c>
      <c r="N13" s="182">
        <f t="shared" si="1"/>
        <v>160.34400000000008</v>
      </c>
      <c r="O13" s="183">
        <v>87.2</v>
      </c>
      <c r="P13" s="182">
        <v>0</v>
      </c>
      <c r="Q13" s="182">
        <f>'[5]May 2023'!Q13+'[5]June 2023'!P13</f>
        <v>0</v>
      </c>
      <c r="R13" s="182">
        <v>0</v>
      </c>
      <c r="S13" s="182">
        <f>'[5]May 2023'!S13+'[5]June 2023'!R13</f>
        <v>0</v>
      </c>
      <c r="T13" s="183">
        <f t="shared" si="2"/>
        <v>87.2</v>
      </c>
      <c r="U13" s="183">
        <f t="shared" si="3"/>
        <v>1271.3139999999999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v>2084.0799999999995</v>
      </c>
      <c r="D14" s="182">
        <v>0</v>
      </c>
      <c r="E14" s="182">
        <f>'[5]May 2023'!E14+'[5]June 2023'!D14</f>
        <v>0</v>
      </c>
      <c r="F14" s="182">
        <v>0</v>
      </c>
      <c r="G14" s="182">
        <f>'[5]May 2023'!G14+'[5]June 2023'!F14</f>
        <v>0.5</v>
      </c>
      <c r="H14" s="182">
        <f t="shared" si="0"/>
        <v>2084.0799999999995</v>
      </c>
      <c r="I14" s="182">
        <v>211.584</v>
      </c>
      <c r="J14" s="182">
        <v>1.23</v>
      </c>
      <c r="K14" s="182">
        <f>'[5]May 2023'!K14+'[5]June 2023'!J14</f>
        <v>3.68</v>
      </c>
      <c r="L14" s="182">
        <v>0</v>
      </c>
      <c r="M14" s="182">
        <f>'[5]May 2023'!M14+'[5]June 2023'!L14</f>
        <v>0</v>
      </c>
      <c r="N14" s="182">
        <f t="shared" si="1"/>
        <v>212.81399999999999</v>
      </c>
      <c r="O14" s="183">
        <v>403.78999999999996</v>
      </c>
      <c r="P14" s="182">
        <v>0.32</v>
      </c>
      <c r="Q14" s="182">
        <f>'[5]May 2023'!Q14+'[5]June 2023'!P14</f>
        <v>0.53</v>
      </c>
      <c r="R14" s="182">
        <v>0</v>
      </c>
      <c r="S14" s="182">
        <f>'[5]May 2023'!S14+'[5]June 2023'!R14</f>
        <v>0</v>
      </c>
      <c r="T14" s="183">
        <f t="shared" si="2"/>
        <v>404.10999999999996</v>
      </c>
      <c r="U14" s="183">
        <f t="shared" si="3"/>
        <v>2701.0039999999995</v>
      </c>
    </row>
    <row r="15" spans="1:21" s="111" customFormat="1" ht="38.25" customHeight="1" x14ac:dyDescent="0.4">
      <c r="A15" s="256" t="s">
        <v>86</v>
      </c>
      <c r="B15" s="257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0</v>
      </c>
      <c r="G15" s="184">
        <f t="shared" si="5"/>
        <v>0.5</v>
      </c>
      <c r="H15" s="184">
        <f t="shared" si="5"/>
        <v>3326.739999999998</v>
      </c>
      <c r="I15" s="184">
        <f t="shared" si="5"/>
        <v>461.70100000000008</v>
      </c>
      <c r="J15" s="184">
        <f t="shared" si="5"/>
        <v>2.37</v>
      </c>
      <c r="K15" s="184">
        <f t="shared" si="5"/>
        <v>7.3900000000000006</v>
      </c>
      <c r="L15" s="184">
        <f t="shared" si="5"/>
        <v>0</v>
      </c>
      <c r="M15" s="184">
        <f t="shared" si="5"/>
        <v>0</v>
      </c>
      <c r="N15" s="184">
        <f t="shared" si="5"/>
        <v>464.07100000000003</v>
      </c>
      <c r="O15" s="184">
        <f t="shared" si="5"/>
        <v>2039.29</v>
      </c>
      <c r="P15" s="184">
        <f t="shared" si="5"/>
        <v>0.41000000000000003</v>
      </c>
      <c r="Q15" s="184">
        <f t="shared" si="5"/>
        <v>0.9</v>
      </c>
      <c r="R15" s="184">
        <f t="shared" si="5"/>
        <v>0</v>
      </c>
      <c r="S15" s="184">
        <f t="shared" si="5"/>
        <v>0</v>
      </c>
      <c r="T15" s="184">
        <f t="shared" si="5"/>
        <v>2039.6999999999998</v>
      </c>
      <c r="U15" s="184">
        <f t="shared" si="5"/>
        <v>5830.5109999999986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v>1310.7019999999993</v>
      </c>
      <c r="D16" s="182">
        <v>2.5</v>
      </c>
      <c r="E16" s="182">
        <f>'[5]May 2023'!E16+'[5]June 2023'!D16</f>
        <v>5.87</v>
      </c>
      <c r="F16" s="182">
        <v>0</v>
      </c>
      <c r="G16" s="182">
        <f>'[5]May 2023'!G16+'[5]June 2023'!F16</f>
        <v>0</v>
      </c>
      <c r="H16" s="182">
        <f t="shared" si="0"/>
        <v>1313.2019999999993</v>
      </c>
      <c r="I16" s="182">
        <v>114.13000000000005</v>
      </c>
      <c r="J16" s="182">
        <v>0.08</v>
      </c>
      <c r="K16" s="182">
        <f>'[5]May 2023'!K16+'[5]June 2023'!J16</f>
        <v>0.24</v>
      </c>
      <c r="L16" s="182">
        <v>0</v>
      </c>
      <c r="M16" s="182">
        <f>'[5]May 2023'!M16+'[5]June 2023'!L16</f>
        <v>0</v>
      </c>
      <c r="N16" s="182">
        <f t="shared" si="1"/>
        <v>114.21000000000005</v>
      </c>
      <c r="O16" s="183">
        <v>962.45900000000017</v>
      </c>
      <c r="P16" s="182">
        <v>2.5</v>
      </c>
      <c r="Q16" s="182">
        <f>'[5]May 2023'!Q16+'[5]June 2023'!P16</f>
        <v>89.71</v>
      </c>
      <c r="R16" s="182">
        <v>0</v>
      </c>
      <c r="S16" s="182">
        <f>'[5]May 2023'!S16+'[5]June 2023'!R16</f>
        <v>0</v>
      </c>
      <c r="T16" s="183">
        <f t="shared" si="2"/>
        <v>964.95900000000017</v>
      </c>
      <c r="U16" s="183">
        <f t="shared" si="3"/>
        <v>2392.3709999999996</v>
      </c>
    </row>
    <row r="17" spans="1:21" ht="38.25" customHeight="1" x14ac:dyDescent="0.45">
      <c r="A17" s="171">
        <v>9</v>
      </c>
      <c r="B17" s="172" t="s">
        <v>120</v>
      </c>
      <c r="C17" s="182">
        <v>236.65399999999988</v>
      </c>
      <c r="D17" s="182">
        <v>0</v>
      </c>
      <c r="E17" s="182">
        <f>'[5]May 2023'!E17+'[5]June 2023'!D17</f>
        <v>0</v>
      </c>
      <c r="F17" s="182">
        <v>0</v>
      </c>
      <c r="G17" s="182">
        <f>'[5]May 2023'!G17+'[5]June 2023'!F17</f>
        <v>2.7</v>
      </c>
      <c r="H17" s="182">
        <f t="shared" si="0"/>
        <v>236.65399999999988</v>
      </c>
      <c r="I17" s="182">
        <v>30.036999999999992</v>
      </c>
      <c r="J17" s="182">
        <v>0.14000000000000001</v>
      </c>
      <c r="K17" s="182">
        <f>'[5]May 2023'!K17+'[5]June 2023'!J17</f>
        <v>0.48</v>
      </c>
      <c r="L17" s="182">
        <v>0</v>
      </c>
      <c r="M17" s="182">
        <f>'[5]May 2023'!M17+'[5]June 2023'!L17</f>
        <v>0</v>
      </c>
      <c r="N17" s="182">
        <f t="shared" si="1"/>
        <v>30.176999999999992</v>
      </c>
      <c r="O17" s="183">
        <v>501.90100000000001</v>
      </c>
      <c r="P17" s="182">
        <v>0</v>
      </c>
      <c r="Q17" s="182">
        <f>'[5]May 2023'!Q17+'[5]June 2023'!P17</f>
        <v>87.36</v>
      </c>
      <c r="R17" s="182">
        <v>0</v>
      </c>
      <c r="S17" s="182">
        <f>'[5]May 2023'!S17+'[5]June 2023'!R17</f>
        <v>0</v>
      </c>
      <c r="T17" s="183">
        <f t="shared" si="2"/>
        <v>501.90100000000001</v>
      </c>
      <c r="U17" s="183">
        <f t="shared" si="3"/>
        <v>768.73199999999997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v>478.13499999999931</v>
      </c>
      <c r="D18" s="182">
        <v>0</v>
      </c>
      <c r="E18" s="182">
        <f>'[5]May 2023'!E18+'[5]June 2023'!D18</f>
        <v>0</v>
      </c>
      <c r="F18" s="182">
        <v>0</v>
      </c>
      <c r="G18" s="182">
        <f>'[5]May 2023'!G18+'[5]June 2023'!F18</f>
        <v>0</v>
      </c>
      <c r="H18" s="182">
        <f t="shared" si="0"/>
        <v>478.13499999999931</v>
      </c>
      <c r="I18" s="182">
        <v>15.159999999999989</v>
      </c>
      <c r="J18" s="182">
        <v>0</v>
      </c>
      <c r="K18" s="182">
        <f>'[5]May 2023'!K18+'[5]June 2023'!J18</f>
        <v>0.14000000000000001</v>
      </c>
      <c r="L18" s="182">
        <v>0</v>
      </c>
      <c r="M18" s="182">
        <f>'[5]May 2023'!M18+'[5]June 2023'!L18</f>
        <v>0.12</v>
      </c>
      <c r="N18" s="182">
        <f t="shared" si="1"/>
        <v>15.159999999999989</v>
      </c>
      <c r="O18" s="183">
        <v>480.89799999999997</v>
      </c>
      <c r="P18" s="182">
        <v>0</v>
      </c>
      <c r="Q18" s="182">
        <f>'[5]May 2023'!Q18+'[5]June 2023'!P18</f>
        <v>0.06</v>
      </c>
      <c r="R18" s="182">
        <v>0</v>
      </c>
      <c r="S18" s="182">
        <f>'[5]May 2023'!S18+'[5]June 2023'!R18</f>
        <v>0</v>
      </c>
      <c r="T18" s="183">
        <f t="shared" si="2"/>
        <v>480.89799999999997</v>
      </c>
      <c r="U18" s="183">
        <f t="shared" si="3"/>
        <v>974.1929999999993</v>
      </c>
    </row>
    <row r="19" spans="1:21" s="111" customFormat="1" ht="38.25" customHeight="1" x14ac:dyDescent="0.4">
      <c r="A19" s="256" t="s">
        <v>89</v>
      </c>
      <c r="B19" s="257"/>
      <c r="C19" s="184">
        <f>SUM(C16:C18)</f>
        <v>2025.4909999999986</v>
      </c>
      <c r="D19" s="184">
        <f t="shared" ref="D19:U19" si="6">SUM(D16:D18)</f>
        <v>2.5</v>
      </c>
      <c r="E19" s="184">
        <f t="shared" si="6"/>
        <v>5.87</v>
      </c>
      <c r="F19" s="184">
        <f t="shared" si="6"/>
        <v>0</v>
      </c>
      <c r="G19" s="184">
        <f t="shared" si="6"/>
        <v>2.7</v>
      </c>
      <c r="H19" s="184">
        <f t="shared" si="6"/>
        <v>2027.9909999999986</v>
      </c>
      <c r="I19" s="184">
        <f t="shared" si="6"/>
        <v>159.32700000000003</v>
      </c>
      <c r="J19" s="184">
        <f t="shared" si="6"/>
        <v>0.22000000000000003</v>
      </c>
      <c r="K19" s="184">
        <f t="shared" si="6"/>
        <v>0.86</v>
      </c>
      <c r="L19" s="184">
        <f t="shared" si="6"/>
        <v>0</v>
      </c>
      <c r="M19" s="184">
        <f t="shared" si="6"/>
        <v>0.12</v>
      </c>
      <c r="N19" s="184">
        <f t="shared" si="6"/>
        <v>159.54700000000005</v>
      </c>
      <c r="O19" s="184">
        <f t="shared" si="6"/>
        <v>1945.258</v>
      </c>
      <c r="P19" s="184">
        <f t="shared" si="6"/>
        <v>2.5</v>
      </c>
      <c r="Q19" s="184">
        <f t="shared" si="6"/>
        <v>177.13</v>
      </c>
      <c r="R19" s="184">
        <f t="shared" si="6"/>
        <v>0</v>
      </c>
      <c r="S19" s="184">
        <f t="shared" si="6"/>
        <v>0</v>
      </c>
      <c r="T19" s="184">
        <f t="shared" si="6"/>
        <v>1947.758</v>
      </c>
      <c r="U19" s="184">
        <f t="shared" si="6"/>
        <v>4135.2959999999985</v>
      </c>
    </row>
    <row r="20" spans="1:21" ht="38.25" customHeight="1" x14ac:dyDescent="0.45">
      <c r="A20" s="171">
        <v>8</v>
      </c>
      <c r="B20" s="172" t="s">
        <v>91</v>
      </c>
      <c r="C20" s="182">
        <v>1024.4549999999992</v>
      </c>
      <c r="D20" s="182">
        <v>0</v>
      </c>
      <c r="E20" s="182">
        <f>'[5]May 2023'!E20+'[5]June 2023'!D20</f>
        <v>0</v>
      </c>
      <c r="F20" s="182">
        <v>0</v>
      </c>
      <c r="G20" s="182">
        <f>'[5]May 2023'!G20+'[5]June 2023'!F20</f>
        <v>0</v>
      </c>
      <c r="H20" s="182">
        <f t="shared" si="0"/>
        <v>1024.4549999999992</v>
      </c>
      <c r="I20" s="182">
        <v>155.91100000000012</v>
      </c>
      <c r="J20" s="182">
        <v>0.43</v>
      </c>
      <c r="K20" s="182">
        <f>'[5]May 2023'!K20+'[5]June 2023'!J20</f>
        <v>1.0999999999999999</v>
      </c>
      <c r="L20" s="182">
        <v>0</v>
      </c>
      <c r="M20" s="182">
        <f>'[5]May 2023'!M20+'[5]June 2023'!L20</f>
        <v>0</v>
      </c>
      <c r="N20" s="182">
        <f t="shared" si="1"/>
        <v>156.34100000000012</v>
      </c>
      <c r="O20" s="183">
        <v>743.10099999999989</v>
      </c>
      <c r="P20" s="182">
        <v>0</v>
      </c>
      <c r="Q20" s="182">
        <f>'[5]May 2023'!Q20+'[5]June 2023'!P20</f>
        <v>0.38</v>
      </c>
      <c r="R20" s="182">
        <v>0</v>
      </c>
      <c r="S20" s="182">
        <f>'[5]May 2023'!S20+'[5]June 2023'!R20</f>
        <v>0</v>
      </c>
      <c r="T20" s="183">
        <f t="shared" si="2"/>
        <v>743.10099999999989</v>
      </c>
      <c r="U20" s="183">
        <f t="shared" si="3"/>
        <v>1923.8969999999993</v>
      </c>
    </row>
    <row r="21" spans="1:21" ht="38.25" customHeight="1" x14ac:dyDescent="0.45">
      <c r="A21" s="171">
        <v>9</v>
      </c>
      <c r="B21" s="172" t="s">
        <v>90</v>
      </c>
      <c r="C21" s="182">
        <v>142.68999999999988</v>
      </c>
      <c r="D21" s="182">
        <v>0</v>
      </c>
      <c r="E21" s="182">
        <f>'[5]May 2023'!E21+'[5]June 2023'!D21</f>
        <v>0</v>
      </c>
      <c r="F21" s="182">
        <v>0</v>
      </c>
      <c r="G21" s="182">
        <f>'[5]May 2023'!G21+'[5]June 2023'!F21</f>
        <v>0</v>
      </c>
      <c r="H21" s="182">
        <f t="shared" si="0"/>
        <v>142.68999999999988</v>
      </c>
      <c r="I21" s="182">
        <v>55.103000000000016</v>
      </c>
      <c r="J21" s="182">
        <v>0.02</v>
      </c>
      <c r="K21" s="182">
        <f>'[5]May 2023'!K21+'[5]June 2023'!J21</f>
        <v>2.3400000000000003</v>
      </c>
      <c r="L21" s="182">
        <v>0</v>
      </c>
      <c r="M21" s="182">
        <f>'[5]May 2023'!M21+'[5]June 2023'!L21</f>
        <v>0</v>
      </c>
      <c r="N21" s="182">
        <f t="shared" si="1"/>
        <v>55.123000000000019</v>
      </c>
      <c r="O21" s="183">
        <v>311.33999999999997</v>
      </c>
      <c r="P21" s="182">
        <v>0.44</v>
      </c>
      <c r="Q21" s="182">
        <f>'[5]May 2023'!Q21+'[5]June 2023'!P21</f>
        <v>0.88</v>
      </c>
      <c r="R21" s="182">
        <v>0</v>
      </c>
      <c r="S21" s="182">
        <f>'[5]May 2023'!S21+'[5]June 2023'!R21</f>
        <v>0</v>
      </c>
      <c r="T21" s="183">
        <f t="shared" si="2"/>
        <v>311.77999999999997</v>
      </c>
      <c r="U21" s="183">
        <f t="shared" si="3"/>
        <v>509.59299999999985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v>27.069999999999879</v>
      </c>
      <c r="D22" s="182">
        <v>0</v>
      </c>
      <c r="E22" s="182">
        <f>'[5]May 2023'!E22+'[5]June 2023'!D22</f>
        <v>0</v>
      </c>
      <c r="F22" s="182">
        <v>0</v>
      </c>
      <c r="G22" s="182">
        <f>'[5]May 2023'!G22+'[5]June 2023'!F22</f>
        <v>0</v>
      </c>
      <c r="H22" s="182">
        <f t="shared" si="0"/>
        <v>27.069999999999879</v>
      </c>
      <c r="I22" s="182">
        <v>15.940000000000005</v>
      </c>
      <c r="J22" s="182">
        <v>0</v>
      </c>
      <c r="K22" s="182">
        <f>'[5]May 2023'!K22+'[5]June 2023'!J22</f>
        <v>0</v>
      </c>
      <c r="L22" s="182">
        <v>0</v>
      </c>
      <c r="M22" s="182">
        <f>'[5]May 2023'!M22+'[5]June 2023'!L22</f>
        <v>0</v>
      </c>
      <c r="N22" s="182">
        <f t="shared" si="1"/>
        <v>15.940000000000005</v>
      </c>
      <c r="O22" s="183">
        <v>776.38999999999976</v>
      </c>
      <c r="P22" s="182">
        <v>0.01</v>
      </c>
      <c r="Q22" s="182">
        <f>'[5]May 2023'!Q22+'[5]June 2023'!P22</f>
        <v>0.37</v>
      </c>
      <c r="R22" s="182">
        <v>0</v>
      </c>
      <c r="S22" s="182">
        <f>'[5]May 2023'!S22+'[5]June 2023'!R22</f>
        <v>0</v>
      </c>
      <c r="T22" s="183">
        <f t="shared" si="2"/>
        <v>776.39999999999975</v>
      </c>
      <c r="U22" s="183">
        <f t="shared" si="3"/>
        <v>819.40999999999963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v>1136.9719999999998</v>
      </c>
      <c r="D23" s="182">
        <v>2.77</v>
      </c>
      <c r="E23" s="182">
        <f>'[5]May 2023'!E23+'[5]June 2023'!D23</f>
        <v>6.54</v>
      </c>
      <c r="F23" s="182">
        <v>0</v>
      </c>
      <c r="G23" s="182">
        <f>'[5]May 2023'!G23+'[5]June 2023'!F23</f>
        <v>0</v>
      </c>
      <c r="H23" s="182">
        <f t="shared" si="0"/>
        <v>1139.7419999999997</v>
      </c>
      <c r="I23" s="182">
        <v>51.22399999999999</v>
      </c>
      <c r="J23" s="182">
        <v>1.4</v>
      </c>
      <c r="K23" s="182">
        <f>'[5]May 2023'!K23+'[5]June 2023'!J23</f>
        <v>2.42</v>
      </c>
      <c r="L23" s="182">
        <v>0</v>
      </c>
      <c r="M23" s="182">
        <f>'[5]May 2023'!M23+'[5]June 2023'!L23</f>
        <v>0</v>
      </c>
      <c r="N23" s="182">
        <f t="shared" si="1"/>
        <v>52.623999999999988</v>
      </c>
      <c r="O23" s="183">
        <v>405.565</v>
      </c>
      <c r="P23" s="182">
        <v>1.53</v>
      </c>
      <c r="Q23" s="182">
        <f>'[5]May 2023'!Q23+'[5]June 2023'!P23</f>
        <v>2.2599999999999998</v>
      </c>
      <c r="R23" s="182">
        <v>0</v>
      </c>
      <c r="S23" s="182">
        <f>'[5]May 2023'!S23+'[5]June 2023'!R23</f>
        <v>0</v>
      </c>
      <c r="T23" s="183">
        <f t="shared" si="2"/>
        <v>407.09499999999997</v>
      </c>
      <c r="U23" s="183">
        <f t="shared" si="3"/>
        <v>1599.4609999999998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2331.186999999999</v>
      </c>
      <c r="D24" s="184">
        <f t="shared" ref="D24:U24" si="7">SUM(D20:D23)</f>
        <v>2.77</v>
      </c>
      <c r="E24" s="184">
        <f t="shared" si="7"/>
        <v>6.54</v>
      </c>
      <c r="F24" s="184">
        <f t="shared" si="7"/>
        <v>0</v>
      </c>
      <c r="G24" s="184">
        <f t="shared" si="7"/>
        <v>0</v>
      </c>
      <c r="H24" s="184">
        <f t="shared" si="7"/>
        <v>2333.9569999999985</v>
      </c>
      <c r="I24" s="184">
        <f t="shared" si="7"/>
        <v>278.17800000000011</v>
      </c>
      <c r="J24" s="184">
        <f t="shared" si="7"/>
        <v>1.8499999999999999</v>
      </c>
      <c r="K24" s="184">
        <f t="shared" si="7"/>
        <v>5.86</v>
      </c>
      <c r="L24" s="184">
        <f t="shared" si="7"/>
        <v>0</v>
      </c>
      <c r="M24" s="184">
        <f t="shared" si="7"/>
        <v>0</v>
      </c>
      <c r="N24" s="184">
        <f t="shared" si="7"/>
        <v>280.02800000000013</v>
      </c>
      <c r="O24" s="184">
        <f t="shared" si="7"/>
        <v>2236.3959999999997</v>
      </c>
      <c r="P24" s="184">
        <f t="shared" si="7"/>
        <v>1.98</v>
      </c>
      <c r="Q24" s="184">
        <f t="shared" si="7"/>
        <v>3.8899999999999997</v>
      </c>
      <c r="R24" s="184">
        <f t="shared" si="7"/>
        <v>0</v>
      </c>
      <c r="S24" s="184">
        <f t="shared" si="7"/>
        <v>0</v>
      </c>
      <c r="T24" s="184">
        <f t="shared" si="7"/>
        <v>2238.3759999999993</v>
      </c>
      <c r="U24" s="184">
        <f t="shared" si="7"/>
        <v>4852.360999999999</v>
      </c>
    </row>
    <row r="25" spans="1:21" s="145" customFormat="1" ht="38.25" customHeight="1" x14ac:dyDescent="0.4">
      <c r="A25" s="250" t="s">
        <v>95</v>
      </c>
      <c r="B25" s="251"/>
      <c r="C25" s="182">
        <f>C24+C19+C15+C11</f>
        <v>8919.3229999999967</v>
      </c>
      <c r="D25" s="182">
        <f t="shared" ref="D25:U25" si="8">D24+D19+D15+D11</f>
        <v>5.42</v>
      </c>
      <c r="E25" s="182">
        <f t="shared" si="8"/>
        <v>12.92</v>
      </c>
      <c r="F25" s="182">
        <f t="shared" si="8"/>
        <v>0</v>
      </c>
      <c r="G25" s="182">
        <f t="shared" si="8"/>
        <v>3.2</v>
      </c>
      <c r="H25" s="182">
        <f t="shared" si="8"/>
        <v>8924.7429999999949</v>
      </c>
      <c r="I25" s="182">
        <f t="shared" si="8"/>
        <v>1589.2400000000002</v>
      </c>
      <c r="J25" s="182">
        <f t="shared" si="8"/>
        <v>46.148000000000003</v>
      </c>
      <c r="K25" s="182">
        <f t="shared" si="8"/>
        <v>65.344000000000008</v>
      </c>
      <c r="L25" s="182">
        <f t="shared" si="8"/>
        <v>0</v>
      </c>
      <c r="M25" s="182">
        <f t="shared" si="8"/>
        <v>0.12</v>
      </c>
      <c r="N25" s="182">
        <f t="shared" si="8"/>
        <v>1635.3880000000004</v>
      </c>
      <c r="O25" s="182">
        <f t="shared" si="8"/>
        <v>7282.6939999999995</v>
      </c>
      <c r="P25" s="182">
        <f t="shared" si="8"/>
        <v>44.75</v>
      </c>
      <c r="Q25" s="182">
        <f t="shared" si="8"/>
        <v>276.25</v>
      </c>
      <c r="R25" s="182">
        <f t="shared" si="8"/>
        <v>19.239999999999998</v>
      </c>
      <c r="S25" s="182">
        <f t="shared" si="8"/>
        <v>19.239999999999998</v>
      </c>
      <c r="T25" s="182">
        <f t="shared" si="8"/>
        <v>7308.2039999999988</v>
      </c>
      <c r="U25" s="182">
        <f t="shared" si="8"/>
        <v>17868.334999999995</v>
      </c>
    </row>
    <row r="26" spans="1:21" ht="38.25" customHeight="1" x14ac:dyDescent="0.45">
      <c r="A26" s="171">
        <v>15</v>
      </c>
      <c r="B26" s="172" t="s">
        <v>96</v>
      </c>
      <c r="C26" s="182">
        <v>1250.3919999999996</v>
      </c>
      <c r="D26" s="182">
        <v>2.68</v>
      </c>
      <c r="E26" s="182">
        <f>'[5]May 2023'!E26+'[5]June 2023'!D26</f>
        <v>15.09</v>
      </c>
      <c r="F26" s="182">
        <v>0</v>
      </c>
      <c r="G26" s="182">
        <f>'[5]May 2023'!G26+'[5]June 2023'!F26</f>
        <v>0.02</v>
      </c>
      <c r="H26" s="182">
        <f t="shared" si="0"/>
        <v>1253.0719999999997</v>
      </c>
      <c r="I26" s="182">
        <v>0.76</v>
      </c>
      <c r="J26" s="182">
        <v>0</v>
      </c>
      <c r="K26" s="182">
        <f>'[5]May 2023'!K26+'[5]June 2023'!J26</f>
        <v>0.65</v>
      </c>
      <c r="L26" s="182">
        <v>0</v>
      </c>
      <c r="M26" s="182">
        <f>'[5]May 2023'!M26+'[5]June 2023'!L26</f>
        <v>0</v>
      </c>
      <c r="N26" s="182">
        <f t="shared" si="1"/>
        <v>0.76</v>
      </c>
      <c r="O26" s="183">
        <v>205.70000000000002</v>
      </c>
      <c r="P26" s="182">
        <v>0.5</v>
      </c>
      <c r="Q26" s="182">
        <f>'[5]May 2023'!Q26+'[5]June 2023'!P26</f>
        <v>2.4699999999999998</v>
      </c>
      <c r="R26" s="182">
        <v>0</v>
      </c>
      <c r="S26" s="182">
        <f>'[5]May 2023'!S26+'[5]June 2023'!R26</f>
        <v>0</v>
      </c>
      <c r="T26" s="183">
        <f t="shared" si="2"/>
        <v>206.20000000000002</v>
      </c>
      <c r="U26" s="183">
        <f t="shared" si="3"/>
        <v>1460.0319999999997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v>10431.566999999992</v>
      </c>
      <c r="D27" s="182">
        <v>10.52</v>
      </c>
      <c r="E27" s="182">
        <f>'[5]May 2023'!E27+'[5]June 2023'!D27</f>
        <v>27.93</v>
      </c>
      <c r="F27" s="182">
        <v>0</v>
      </c>
      <c r="G27" s="182">
        <f>'[5]May 2023'!G27+'[5]June 2023'!F27</f>
        <v>0</v>
      </c>
      <c r="H27" s="182">
        <f t="shared" si="0"/>
        <v>10442.086999999992</v>
      </c>
      <c r="I27" s="182">
        <v>409.21499999999997</v>
      </c>
      <c r="J27" s="182">
        <v>6.28</v>
      </c>
      <c r="K27" s="182">
        <f>'[5]May 2023'!K27+'[5]June 2023'!J27</f>
        <v>7.0600000000000005</v>
      </c>
      <c r="L27" s="182">
        <v>0</v>
      </c>
      <c r="M27" s="182">
        <f>'[5]May 2023'!M27+'[5]June 2023'!L27</f>
        <v>0</v>
      </c>
      <c r="N27" s="182">
        <f t="shared" si="1"/>
        <v>415.49499999999995</v>
      </c>
      <c r="O27" s="183">
        <v>43.840000000000018</v>
      </c>
      <c r="P27" s="182">
        <v>0.54</v>
      </c>
      <c r="Q27" s="182">
        <f>'[5]May 2023'!Q27+'[5]June 2023'!P27</f>
        <v>0.8600000000000001</v>
      </c>
      <c r="R27" s="182">
        <v>0</v>
      </c>
      <c r="S27" s="182">
        <f>'[5]May 2023'!S27+'[5]June 2023'!R27</f>
        <v>0</v>
      </c>
      <c r="T27" s="183">
        <f t="shared" si="2"/>
        <v>44.380000000000017</v>
      </c>
      <c r="U27" s="183">
        <f t="shared" si="3"/>
        <v>10901.961999999992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11681.958999999992</v>
      </c>
      <c r="D28" s="184">
        <f t="shared" ref="D28:U28" si="9">SUM(D26:D27)</f>
        <v>13.2</v>
      </c>
      <c r="E28" s="184">
        <f t="shared" si="9"/>
        <v>43.019999999999996</v>
      </c>
      <c r="F28" s="184">
        <f t="shared" si="9"/>
        <v>0</v>
      </c>
      <c r="G28" s="184">
        <f t="shared" si="9"/>
        <v>0.02</v>
      </c>
      <c r="H28" s="184">
        <f t="shared" si="9"/>
        <v>11695.158999999992</v>
      </c>
      <c r="I28" s="184">
        <f t="shared" si="9"/>
        <v>409.97499999999997</v>
      </c>
      <c r="J28" s="184">
        <f t="shared" si="9"/>
        <v>6.28</v>
      </c>
      <c r="K28" s="184">
        <f t="shared" si="9"/>
        <v>7.7100000000000009</v>
      </c>
      <c r="L28" s="184">
        <f t="shared" si="9"/>
        <v>0</v>
      </c>
      <c r="M28" s="184">
        <f t="shared" si="9"/>
        <v>0</v>
      </c>
      <c r="N28" s="184">
        <f t="shared" si="9"/>
        <v>416.25499999999994</v>
      </c>
      <c r="O28" s="184">
        <f t="shared" si="9"/>
        <v>249.54000000000002</v>
      </c>
      <c r="P28" s="184">
        <f t="shared" si="9"/>
        <v>1.04</v>
      </c>
      <c r="Q28" s="184">
        <f t="shared" si="9"/>
        <v>3.33</v>
      </c>
      <c r="R28" s="184">
        <f t="shared" si="9"/>
        <v>0</v>
      </c>
      <c r="S28" s="184">
        <f t="shared" si="9"/>
        <v>0</v>
      </c>
      <c r="T28" s="184">
        <f t="shared" si="9"/>
        <v>250.58000000000004</v>
      </c>
      <c r="U28" s="184">
        <f t="shared" si="9"/>
        <v>12361.993999999992</v>
      </c>
    </row>
    <row r="29" spans="1:21" ht="38.25" customHeight="1" x14ac:dyDescent="0.45">
      <c r="A29" s="171">
        <v>17</v>
      </c>
      <c r="B29" s="172" t="s">
        <v>99</v>
      </c>
      <c r="C29" s="182">
        <v>4578.6990000000014</v>
      </c>
      <c r="D29" s="182">
        <v>18.36</v>
      </c>
      <c r="E29" s="182">
        <f>'[5]May 2023'!E29+'[5]June 2023'!D29</f>
        <v>46.019999999999996</v>
      </c>
      <c r="F29" s="182">
        <v>0</v>
      </c>
      <c r="G29" s="182">
        <f>'[5]May 2023'!G29+'[5]June 2023'!F29</f>
        <v>0</v>
      </c>
      <c r="H29" s="182">
        <f t="shared" si="0"/>
        <v>4597.0590000000011</v>
      </c>
      <c r="I29" s="182">
        <v>184.70000000000002</v>
      </c>
      <c r="J29" s="182">
        <v>0</v>
      </c>
      <c r="K29" s="182">
        <f>'[5]May 2023'!K29+'[5]June 2023'!J29</f>
        <v>0</v>
      </c>
      <c r="L29" s="182">
        <v>0</v>
      </c>
      <c r="M29" s="182">
        <f>'[5]May 2023'!M29+'[5]June 2023'!L29</f>
        <v>0</v>
      </c>
      <c r="N29" s="182">
        <f t="shared" si="1"/>
        <v>184.70000000000002</v>
      </c>
      <c r="O29" s="183">
        <v>542.28599999999994</v>
      </c>
      <c r="P29" s="182">
        <f>0.6+40.89</f>
        <v>41.49</v>
      </c>
      <c r="Q29" s="182">
        <f>'[5]May 2023'!Q29+'[5]June 2023'!P29</f>
        <v>66.506</v>
      </c>
      <c r="R29" s="182">
        <v>0</v>
      </c>
      <c r="S29" s="182">
        <f>'[5]May 2023'!S29+'[5]June 2023'!R29</f>
        <v>0</v>
      </c>
      <c r="T29" s="183">
        <f t="shared" si="2"/>
        <v>583.77599999999995</v>
      </c>
      <c r="U29" s="183">
        <f t="shared" si="3"/>
        <v>5365.5350000000008</v>
      </c>
    </row>
    <row r="30" spans="1:21" ht="38.25" customHeight="1" x14ac:dyDescent="0.45">
      <c r="A30" s="171">
        <v>18</v>
      </c>
      <c r="B30" s="172" t="s">
        <v>100</v>
      </c>
      <c r="C30" s="182">
        <v>6483.5820000000022</v>
      </c>
      <c r="D30" s="182">
        <v>5.71</v>
      </c>
      <c r="E30" s="182">
        <f>'[5]May 2023'!E30+'[5]June 2023'!D30</f>
        <v>38.300000000000004</v>
      </c>
      <c r="F30" s="182">
        <v>0</v>
      </c>
      <c r="G30" s="182">
        <f>'[5]May 2023'!G30+'[5]June 2023'!F30</f>
        <v>0</v>
      </c>
      <c r="H30" s="182">
        <f t="shared" si="0"/>
        <v>6489.2920000000022</v>
      </c>
      <c r="I30" s="182">
        <v>134.70000000000002</v>
      </c>
      <c r="J30" s="182">
        <v>0</v>
      </c>
      <c r="K30" s="182">
        <f>'[5]May 2023'!K30+'[5]June 2023'!J30</f>
        <v>3.9</v>
      </c>
      <c r="L30" s="182">
        <v>0</v>
      </c>
      <c r="M30" s="182">
        <f>'[5]May 2023'!M30+'[5]June 2023'!L30</f>
        <v>0</v>
      </c>
      <c r="N30" s="182">
        <f t="shared" si="1"/>
        <v>134.70000000000002</v>
      </c>
      <c r="O30" s="183">
        <v>284.60000000000002</v>
      </c>
      <c r="P30" s="182">
        <v>0</v>
      </c>
      <c r="Q30" s="182">
        <f>'[5]May 2023'!Q30+'[5]June 2023'!P30</f>
        <v>89.82</v>
      </c>
      <c r="R30" s="182">
        <v>0</v>
      </c>
      <c r="S30" s="182">
        <f>'[5]May 2023'!S30+'[5]June 2023'!R30</f>
        <v>0</v>
      </c>
      <c r="T30" s="183">
        <f t="shared" si="2"/>
        <v>284.60000000000002</v>
      </c>
      <c r="U30" s="183">
        <f t="shared" si="3"/>
        <v>6908.5920000000024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v>3135.9359999999997</v>
      </c>
      <c r="D31" s="182">
        <v>4.1509999999999998</v>
      </c>
      <c r="E31" s="182">
        <f>'[5]May 2023'!E31+'[5]June 2023'!D31</f>
        <v>11.731999999999999</v>
      </c>
      <c r="F31" s="182">
        <v>0</v>
      </c>
      <c r="G31" s="182">
        <f>'[5]May 2023'!G31+'[5]June 2023'!F31</f>
        <v>0</v>
      </c>
      <c r="H31" s="182">
        <f t="shared" si="0"/>
        <v>3140.0869999999995</v>
      </c>
      <c r="I31" s="182">
        <v>50.180000000000007</v>
      </c>
      <c r="J31" s="182">
        <v>0</v>
      </c>
      <c r="K31" s="182">
        <f>'[5]May 2023'!K31+'[5]June 2023'!J31</f>
        <v>0</v>
      </c>
      <c r="L31" s="182">
        <v>0</v>
      </c>
      <c r="M31" s="182">
        <f>'[5]May 2023'!M31+'[5]June 2023'!L31</f>
        <v>0</v>
      </c>
      <c r="N31" s="182">
        <f t="shared" si="1"/>
        <v>50.180000000000007</v>
      </c>
      <c r="O31" s="183">
        <v>244.44</v>
      </c>
      <c r="P31" s="182">
        <v>0</v>
      </c>
      <c r="Q31" s="182">
        <f>'[5]May 2023'!Q31+'[5]June 2023'!P31</f>
        <v>0</v>
      </c>
      <c r="R31" s="182">
        <v>0</v>
      </c>
      <c r="S31" s="182">
        <f>'[5]May 2023'!S31+'[5]June 2023'!R31</f>
        <v>0</v>
      </c>
      <c r="T31" s="183">
        <f t="shared" si="2"/>
        <v>244.44</v>
      </c>
      <c r="U31" s="183">
        <f t="shared" si="3"/>
        <v>3434.7069999999994</v>
      </c>
    </row>
    <row r="32" spans="1:21" ht="38.25" customHeight="1" x14ac:dyDescent="0.45">
      <c r="A32" s="171">
        <v>20</v>
      </c>
      <c r="B32" s="172" t="s">
        <v>102</v>
      </c>
      <c r="C32" s="182">
        <v>4406.7999999999993</v>
      </c>
      <c r="D32" s="182">
        <v>4.01</v>
      </c>
      <c r="E32" s="182">
        <f>'[5]May 2023'!E32+'[5]June 2023'!D32</f>
        <v>9.5299999999999994</v>
      </c>
      <c r="F32" s="182">
        <v>0</v>
      </c>
      <c r="G32" s="182">
        <f>'[5]May 2023'!G32+'[5]June 2023'!F32</f>
        <v>0</v>
      </c>
      <c r="H32" s="182">
        <f t="shared" si="0"/>
        <v>4410.8099999999995</v>
      </c>
      <c r="I32" s="182">
        <v>240.63999999999996</v>
      </c>
      <c r="J32" s="182">
        <v>2.19</v>
      </c>
      <c r="K32" s="182">
        <f>'[5]May 2023'!K32+'[5]June 2023'!J32</f>
        <v>16.450000000000003</v>
      </c>
      <c r="L32" s="182">
        <v>0</v>
      </c>
      <c r="M32" s="182">
        <f>'[5]May 2023'!M32+'[5]June 2023'!L32</f>
        <v>0</v>
      </c>
      <c r="N32" s="182">
        <f t="shared" si="1"/>
        <v>242.82999999999996</v>
      </c>
      <c r="O32" s="183">
        <v>243.69999999999996</v>
      </c>
      <c r="P32" s="182">
        <v>0</v>
      </c>
      <c r="Q32" s="182">
        <f>'[5]May 2023'!Q32+'[5]June 2023'!P32</f>
        <v>0.05</v>
      </c>
      <c r="R32" s="182">
        <v>0</v>
      </c>
      <c r="S32" s="182">
        <f>'[5]May 2023'!S32+'[5]June 2023'!R32</f>
        <v>0</v>
      </c>
      <c r="T32" s="183">
        <f t="shared" si="2"/>
        <v>243.69999999999996</v>
      </c>
      <c r="U32" s="183">
        <f t="shared" si="3"/>
        <v>4897.3399999999992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18605.017</v>
      </c>
      <c r="D33" s="184">
        <f t="shared" ref="D33:U33" si="10">SUM(D29:D32)</f>
        <v>32.231000000000002</v>
      </c>
      <c r="E33" s="184">
        <f t="shared" si="10"/>
        <v>105.58199999999999</v>
      </c>
      <c r="F33" s="184">
        <f t="shared" si="10"/>
        <v>0</v>
      </c>
      <c r="G33" s="184">
        <f t="shared" si="10"/>
        <v>0</v>
      </c>
      <c r="H33" s="184">
        <f t="shared" si="10"/>
        <v>18637.248</v>
      </c>
      <c r="I33" s="184">
        <f t="shared" si="10"/>
        <v>610.22</v>
      </c>
      <c r="J33" s="184">
        <f t="shared" si="10"/>
        <v>2.19</v>
      </c>
      <c r="K33" s="184">
        <f t="shared" si="10"/>
        <v>20.350000000000001</v>
      </c>
      <c r="L33" s="184">
        <f t="shared" si="10"/>
        <v>0</v>
      </c>
      <c r="M33" s="184">
        <f t="shared" si="10"/>
        <v>0</v>
      </c>
      <c r="N33" s="184">
        <f t="shared" si="10"/>
        <v>612.41</v>
      </c>
      <c r="O33" s="184">
        <f t="shared" si="10"/>
        <v>1315.0260000000001</v>
      </c>
      <c r="P33" s="184">
        <f t="shared" si="10"/>
        <v>41.49</v>
      </c>
      <c r="Q33" s="184">
        <f t="shared" si="10"/>
        <v>156.376</v>
      </c>
      <c r="R33" s="184">
        <f t="shared" si="10"/>
        <v>0</v>
      </c>
      <c r="S33" s="184">
        <f t="shared" si="10"/>
        <v>0</v>
      </c>
      <c r="T33" s="184">
        <f t="shared" si="10"/>
        <v>1356.5160000000001</v>
      </c>
      <c r="U33" s="184">
        <f t="shared" si="10"/>
        <v>20606.174000000003</v>
      </c>
    </row>
    <row r="34" spans="1:21" ht="38.25" customHeight="1" x14ac:dyDescent="0.45">
      <c r="A34" s="171">
        <v>21</v>
      </c>
      <c r="B34" s="172" t="s">
        <v>103</v>
      </c>
      <c r="C34" s="182">
        <v>6169.8600000000024</v>
      </c>
      <c r="D34" s="182">
        <v>4.1900000000000004</v>
      </c>
      <c r="E34" s="182">
        <f>'[5]May 2023'!E34+'[5]June 2023'!D34</f>
        <v>46.05</v>
      </c>
      <c r="F34" s="182">
        <v>0</v>
      </c>
      <c r="G34" s="182">
        <f>'[5]May 2023'!G34+'[5]June 2023'!F34</f>
        <v>0</v>
      </c>
      <c r="H34" s="182">
        <f t="shared" si="0"/>
        <v>6174.050000000002</v>
      </c>
      <c r="I34" s="182">
        <v>2</v>
      </c>
      <c r="J34" s="182">
        <v>0</v>
      </c>
      <c r="K34" s="182">
        <f>'[5]May 2023'!K34+'[5]June 2023'!J34</f>
        <v>0</v>
      </c>
      <c r="L34" s="182">
        <v>0</v>
      </c>
      <c r="M34" s="182">
        <f>'[5]May 2023'!M34+'[5]June 2023'!L34</f>
        <v>0</v>
      </c>
      <c r="N34" s="182">
        <f t="shared" si="1"/>
        <v>2</v>
      </c>
      <c r="O34" s="183">
        <v>38.880000000000003</v>
      </c>
      <c r="P34" s="182">
        <v>0</v>
      </c>
      <c r="Q34" s="182">
        <f>'[5]May 2023'!Q34+'[5]June 2023'!P34</f>
        <v>0.18</v>
      </c>
      <c r="R34" s="182">
        <v>0</v>
      </c>
      <c r="S34" s="182">
        <f>'[5]May 2023'!S34+'[5]June 2023'!R34</f>
        <v>0</v>
      </c>
      <c r="T34" s="183">
        <f t="shared" si="2"/>
        <v>38.880000000000003</v>
      </c>
      <c r="U34" s="183">
        <f t="shared" si="3"/>
        <v>6214.9300000000021</v>
      </c>
    </row>
    <row r="35" spans="1:21" ht="38.25" customHeight="1" x14ac:dyDescent="0.45">
      <c r="A35" s="171">
        <v>22</v>
      </c>
      <c r="B35" s="172" t="s">
        <v>104</v>
      </c>
      <c r="C35" s="182">
        <v>4944.2750000000015</v>
      </c>
      <c r="D35" s="182">
        <v>23.61</v>
      </c>
      <c r="E35" s="182">
        <f>'[5]May 2023'!E35+'[5]June 2023'!D35</f>
        <v>58.120000000000005</v>
      </c>
      <c r="F35" s="182">
        <v>0</v>
      </c>
      <c r="G35" s="182">
        <f>'[5]May 2023'!G35+'[5]June 2023'!F35</f>
        <v>0</v>
      </c>
      <c r="H35" s="182">
        <f t="shared" si="0"/>
        <v>4967.8850000000011</v>
      </c>
      <c r="I35" s="182">
        <v>0.1</v>
      </c>
      <c r="J35" s="182">
        <v>0</v>
      </c>
      <c r="K35" s="182">
        <f>'[5]May 2023'!K35+'[5]June 2023'!J35</f>
        <v>0</v>
      </c>
      <c r="L35" s="182">
        <v>0</v>
      </c>
      <c r="M35" s="182">
        <f>'[5]May 2023'!M35+'[5]June 2023'!L35</f>
        <v>0</v>
      </c>
      <c r="N35" s="182">
        <f t="shared" si="1"/>
        <v>0.1</v>
      </c>
      <c r="O35" s="183">
        <v>125.47000000000001</v>
      </c>
      <c r="P35" s="182">
        <v>0</v>
      </c>
      <c r="Q35" s="182">
        <f>'[5]May 2023'!Q35+'[5]June 2023'!P35</f>
        <v>0</v>
      </c>
      <c r="R35" s="182">
        <v>0</v>
      </c>
      <c r="S35" s="182">
        <f>'[5]May 2023'!S35+'[5]June 2023'!R35</f>
        <v>0</v>
      </c>
      <c r="T35" s="183">
        <f t="shared" si="2"/>
        <v>125.47000000000001</v>
      </c>
      <c r="U35" s="183">
        <f t="shared" si="3"/>
        <v>5093.4550000000017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v>19500.390000000003</v>
      </c>
      <c r="D36" s="182">
        <v>1.34</v>
      </c>
      <c r="E36" s="182">
        <f>'[5]May 2023'!E36+'[5]June 2023'!D36</f>
        <v>32.71</v>
      </c>
      <c r="F36" s="182">
        <v>0</v>
      </c>
      <c r="G36" s="182">
        <f>'[5]May 2023'!G36+'[5]June 2023'!F36</f>
        <v>0</v>
      </c>
      <c r="H36" s="182">
        <f t="shared" si="0"/>
        <v>19501.730000000003</v>
      </c>
      <c r="I36" s="182">
        <v>8.5</v>
      </c>
      <c r="J36" s="182">
        <v>0</v>
      </c>
      <c r="K36" s="182">
        <f>'[5]May 2023'!K36+'[5]June 2023'!J36</f>
        <v>0</v>
      </c>
      <c r="L36" s="182">
        <v>0</v>
      </c>
      <c r="M36" s="182">
        <f>'[5]May 2023'!M36+'[5]June 2023'!L36</f>
        <v>0</v>
      </c>
      <c r="N36" s="182">
        <f t="shared" si="1"/>
        <v>8.5</v>
      </c>
      <c r="O36" s="183">
        <v>72.39</v>
      </c>
      <c r="P36" s="182">
        <v>0</v>
      </c>
      <c r="Q36" s="182">
        <f>'[5]May 2023'!Q36+'[5]June 2023'!P36</f>
        <v>0</v>
      </c>
      <c r="R36" s="182">
        <v>0</v>
      </c>
      <c r="S36" s="182">
        <f>'[5]May 2023'!S36+'[5]June 2023'!R36</f>
        <v>0</v>
      </c>
      <c r="T36" s="183">
        <f t="shared" si="2"/>
        <v>72.39</v>
      </c>
      <c r="U36" s="183">
        <f t="shared" si="3"/>
        <v>19582.620000000003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v>7031.57</v>
      </c>
      <c r="D37" s="182">
        <v>1.78</v>
      </c>
      <c r="E37" s="182">
        <f>'[5]May 2023'!E37+'[5]June 2023'!D37</f>
        <v>8.41</v>
      </c>
      <c r="F37" s="182">
        <v>0</v>
      </c>
      <c r="G37" s="182">
        <f>'[5]May 2023'!G37+'[5]June 2023'!F37</f>
        <v>0.02</v>
      </c>
      <c r="H37" s="182">
        <f t="shared" si="0"/>
        <v>7033.3499999999995</v>
      </c>
      <c r="I37" s="182">
        <v>0</v>
      </c>
      <c r="J37" s="182">
        <v>0</v>
      </c>
      <c r="K37" s="182">
        <f>'[5]May 2023'!K37+'[5]June 2023'!J37</f>
        <v>0</v>
      </c>
      <c r="L37" s="182">
        <v>0</v>
      </c>
      <c r="M37" s="182">
        <f>'[5]May 2023'!M37+'[5]June 2023'!L37</f>
        <v>0</v>
      </c>
      <c r="N37" s="182">
        <f t="shared" si="1"/>
        <v>0</v>
      </c>
      <c r="O37" s="183">
        <v>3.1</v>
      </c>
      <c r="P37" s="182">
        <v>0</v>
      </c>
      <c r="Q37" s="182">
        <f>'[5]May 2023'!Q37+'[5]June 2023'!P37</f>
        <v>0</v>
      </c>
      <c r="R37" s="182">
        <v>0</v>
      </c>
      <c r="S37" s="182">
        <f>'[5]May 2023'!S37+'[5]June 2023'!R37</f>
        <v>0</v>
      </c>
      <c r="T37" s="183">
        <f t="shared" si="2"/>
        <v>3.1</v>
      </c>
      <c r="U37" s="183">
        <f t="shared" si="3"/>
        <v>7036.45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37646.095000000008</v>
      </c>
      <c r="D38" s="184">
        <f t="shared" ref="D38:U38" si="11">SUM(D34:D37)</f>
        <v>30.92</v>
      </c>
      <c r="E38" s="184">
        <f t="shared" si="11"/>
        <v>145.29</v>
      </c>
      <c r="F38" s="184">
        <f t="shared" si="11"/>
        <v>0</v>
      </c>
      <c r="G38" s="184">
        <f t="shared" si="11"/>
        <v>0.02</v>
      </c>
      <c r="H38" s="184">
        <f t="shared" si="11"/>
        <v>37677.015000000007</v>
      </c>
      <c r="I38" s="184">
        <f t="shared" si="11"/>
        <v>10.6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10.6</v>
      </c>
      <c r="O38" s="184">
        <f t="shared" si="11"/>
        <v>239.84</v>
      </c>
      <c r="P38" s="184">
        <f t="shared" si="11"/>
        <v>0</v>
      </c>
      <c r="Q38" s="184">
        <f t="shared" si="11"/>
        <v>0.18</v>
      </c>
      <c r="R38" s="184">
        <f t="shared" si="11"/>
        <v>0</v>
      </c>
      <c r="S38" s="184">
        <f t="shared" si="11"/>
        <v>0</v>
      </c>
      <c r="T38" s="184">
        <f t="shared" si="11"/>
        <v>239.84</v>
      </c>
      <c r="U38" s="184">
        <f t="shared" si="11"/>
        <v>37927.455000000002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67933.070999999996</v>
      </c>
      <c r="D39" s="184">
        <f t="shared" ref="D39:U39" si="12">D38+D33+D28</f>
        <v>76.350999999999999</v>
      </c>
      <c r="E39" s="184">
        <f t="shared" si="12"/>
        <v>293.892</v>
      </c>
      <c r="F39" s="184">
        <f t="shared" si="12"/>
        <v>0</v>
      </c>
      <c r="G39" s="184">
        <f t="shared" si="12"/>
        <v>0.04</v>
      </c>
      <c r="H39" s="184">
        <f t="shared" si="12"/>
        <v>68009.421999999991</v>
      </c>
      <c r="I39" s="184">
        <f t="shared" si="12"/>
        <v>1030.7950000000001</v>
      </c>
      <c r="J39" s="184">
        <f t="shared" si="12"/>
        <v>8.4700000000000006</v>
      </c>
      <c r="K39" s="184">
        <f t="shared" si="12"/>
        <v>28.060000000000002</v>
      </c>
      <c r="L39" s="184">
        <f t="shared" si="12"/>
        <v>0</v>
      </c>
      <c r="M39" s="184">
        <f t="shared" si="12"/>
        <v>0</v>
      </c>
      <c r="N39" s="184">
        <f t="shared" si="12"/>
        <v>1039.2649999999999</v>
      </c>
      <c r="O39" s="184">
        <f t="shared" si="12"/>
        <v>1804.4059999999999</v>
      </c>
      <c r="P39" s="184">
        <f t="shared" si="12"/>
        <v>42.53</v>
      </c>
      <c r="Q39" s="184">
        <f t="shared" si="12"/>
        <v>159.88600000000002</v>
      </c>
      <c r="R39" s="184">
        <f t="shared" si="12"/>
        <v>0</v>
      </c>
      <c r="S39" s="184">
        <f t="shared" si="12"/>
        <v>0</v>
      </c>
      <c r="T39" s="184">
        <f t="shared" si="12"/>
        <v>1846.9360000000001</v>
      </c>
      <c r="U39" s="184">
        <f t="shared" si="12"/>
        <v>70895.622999999992</v>
      </c>
    </row>
    <row r="40" spans="1:21" ht="38.25" customHeight="1" x14ac:dyDescent="0.45">
      <c r="A40" s="171">
        <v>25</v>
      </c>
      <c r="B40" s="172" t="s">
        <v>109</v>
      </c>
      <c r="C40" s="182">
        <v>13924.338000000003</v>
      </c>
      <c r="D40" s="182">
        <v>21.75</v>
      </c>
      <c r="E40" s="182">
        <f>'[5]May 2023'!E40+'[5]June 2023'!D40</f>
        <v>36.840000000000003</v>
      </c>
      <c r="F40" s="182">
        <v>0</v>
      </c>
      <c r="G40" s="182">
        <f>'[5]May 2023'!G40+'[5]June 2023'!F40</f>
        <v>0</v>
      </c>
      <c r="H40" s="182">
        <f t="shared" si="0"/>
        <v>13946.088000000003</v>
      </c>
      <c r="I40" s="182">
        <v>226.8</v>
      </c>
      <c r="J40" s="182">
        <v>0</v>
      </c>
      <c r="K40" s="182">
        <f>'[5]May 2023'!K40+'[5]June 2023'!J40</f>
        <v>0</v>
      </c>
      <c r="L40" s="182">
        <v>0</v>
      </c>
      <c r="M40" s="182">
        <f>'[5]May 2023'!M40+'[5]June 2023'!L40</f>
        <v>0</v>
      </c>
      <c r="N40" s="182">
        <f t="shared" si="1"/>
        <v>226.8</v>
      </c>
      <c r="O40" s="183">
        <v>75.02000000000001</v>
      </c>
      <c r="P40" s="182">
        <v>0</v>
      </c>
      <c r="Q40" s="182">
        <f>'[5]May 2023'!Q40+'[5]June 2023'!P40</f>
        <v>0</v>
      </c>
      <c r="R40" s="182">
        <v>0</v>
      </c>
      <c r="S40" s="182">
        <f>'[5]May 2023'!S40+'[5]June 2023'!R40</f>
        <v>0</v>
      </c>
      <c r="T40" s="183">
        <f t="shared" si="2"/>
        <v>75.02000000000001</v>
      </c>
      <c r="U40" s="183">
        <f t="shared" si="3"/>
        <v>14247.908000000003</v>
      </c>
    </row>
    <row r="41" spans="1:21" ht="38.25" customHeight="1" x14ac:dyDescent="0.45">
      <c r="A41" s="171">
        <v>26</v>
      </c>
      <c r="B41" s="172" t="s">
        <v>110</v>
      </c>
      <c r="C41" s="182">
        <v>10697.955999999995</v>
      </c>
      <c r="D41" s="182">
        <v>0.5</v>
      </c>
      <c r="E41" s="182">
        <f>'[5]May 2023'!E41+'[5]June 2023'!D41</f>
        <v>6.2200000000000006</v>
      </c>
      <c r="F41" s="182">
        <v>0</v>
      </c>
      <c r="G41" s="182">
        <f>'[5]May 2023'!G41+'[5]June 2023'!F41</f>
        <v>0</v>
      </c>
      <c r="H41" s="182">
        <f t="shared" si="0"/>
        <v>10698.455999999995</v>
      </c>
      <c r="I41" s="182">
        <v>0</v>
      </c>
      <c r="J41" s="182">
        <v>0</v>
      </c>
      <c r="K41" s="182">
        <f>'[5]May 2023'!K41+'[5]June 2023'!J41</f>
        <v>0</v>
      </c>
      <c r="L41" s="182">
        <v>0</v>
      </c>
      <c r="M41" s="182">
        <f>'[5]May 2023'!M41+'[5]June 2023'!L41</f>
        <v>0</v>
      </c>
      <c r="N41" s="182">
        <f t="shared" si="1"/>
        <v>0</v>
      </c>
      <c r="O41" s="183">
        <v>89.580000000000013</v>
      </c>
      <c r="P41" s="182">
        <v>0</v>
      </c>
      <c r="Q41" s="182">
        <f>'[5]May 2023'!Q41+'[5]June 2023'!P41</f>
        <v>0</v>
      </c>
      <c r="R41" s="182">
        <v>0</v>
      </c>
      <c r="S41" s="182">
        <f>'[5]May 2023'!S41+'[5]June 2023'!R41</f>
        <v>0</v>
      </c>
      <c r="T41" s="183">
        <f t="shared" si="2"/>
        <v>89.580000000000013</v>
      </c>
      <c r="U41" s="183">
        <f t="shared" si="3"/>
        <v>10788.035999999995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v>24111.394000000004</v>
      </c>
      <c r="D42" s="182">
        <v>12.63</v>
      </c>
      <c r="E42" s="182">
        <f>'[5]May 2023'!E42+'[5]June 2023'!D42</f>
        <v>43.790000000000006</v>
      </c>
      <c r="F42" s="182">
        <v>0</v>
      </c>
      <c r="G42" s="182">
        <f>'[5]May 2023'!G42+'[5]June 2023'!F42</f>
        <v>0</v>
      </c>
      <c r="H42" s="182">
        <f t="shared" si="0"/>
        <v>24124.024000000005</v>
      </c>
      <c r="I42" s="182">
        <v>0</v>
      </c>
      <c r="J42" s="182">
        <v>0</v>
      </c>
      <c r="K42" s="182">
        <f>'[5]May 2023'!K42+'[5]June 2023'!J42</f>
        <v>0</v>
      </c>
      <c r="L42" s="182">
        <v>0</v>
      </c>
      <c r="M42" s="182">
        <f>'[5]May 2023'!M42+'[5]June 2023'!L42</f>
        <v>0</v>
      </c>
      <c r="N42" s="182">
        <f t="shared" si="1"/>
        <v>0</v>
      </c>
      <c r="O42" s="183">
        <v>38.47</v>
      </c>
      <c r="P42" s="182">
        <v>0</v>
      </c>
      <c r="Q42" s="182">
        <f>'[5]May 2023'!Q42+'[5]June 2023'!P42</f>
        <v>0</v>
      </c>
      <c r="R42" s="182">
        <v>0</v>
      </c>
      <c r="S42" s="182">
        <f>'[5]May 2023'!S42+'[5]June 2023'!R42</f>
        <v>0</v>
      </c>
      <c r="T42" s="183">
        <f t="shared" si="2"/>
        <v>38.47</v>
      </c>
      <c r="U42" s="183">
        <f t="shared" si="3"/>
        <v>24162.494000000006</v>
      </c>
    </row>
    <row r="43" spans="1:21" ht="38.25" customHeight="1" x14ac:dyDescent="0.45">
      <c r="A43" s="171">
        <v>28</v>
      </c>
      <c r="B43" s="172" t="s">
        <v>112</v>
      </c>
      <c r="C43" s="182">
        <v>2489.6630000000005</v>
      </c>
      <c r="D43" s="182">
        <v>0.44</v>
      </c>
      <c r="E43" s="182">
        <f>'[5]May 2023'!E43+'[5]June 2023'!D43</f>
        <v>10.1</v>
      </c>
      <c r="F43" s="182">
        <v>0</v>
      </c>
      <c r="G43" s="182">
        <f>'[5]May 2023'!G43+'[5]June 2023'!F43</f>
        <v>0</v>
      </c>
      <c r="H43" s="182">
        <f t="shared" si="0"/>
        <v>2490.1030000000005</v>
      </c>
      <c r="I43" s="182">
        <v>0</v>
      </c>
      <c r="J43" s="182">
        <v>0</v>
      </c>
      <c r="K43" s="182">
        <f>'[5]May 2023'!K43+'[5]June 2023'!J43</f>
        <v>0</v>
      </c>
      <c r="L43" s="182">
        <v>0</v>
      </c>
      <c r="M43" s="182">
        <f>'[5]May 2023'!M43+'[5]June 2023'!L43</f>
        <v>0</v>
      </c>
      <c r="N43" s="182">
        <f t="shared" si="1"/>
        <v>0</v>
      </c>
      <c r="O43" s="183">
        <v>146.49</v>
      </c>
      <c r="P43" s="182">
        <v>0</v>
      </c>
      <c r="Q43" s="182">
        <f>'[5]May 2023'!Q43+'[5]June 2023'!P43</f>
        <v>0</v>
      </c>
      <c r="R43" s="182">
        <v>0</v>
      </c>
      <c r="S43" s="182">
        <f>'[5]May 2023'!S43+'[5]June 2023'!R43</f>
        <v>0</v>
      </c>
      <c r="T43" s="183">
        <f t="shared" si="2"/>
        <v>146.49</v>
      </c>
      <c r="U43" s="183">
        <f t="shared" si="3"/>
        <v>2636.5930000000008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51223.351000000002</v>
      </c>
      <c r="D44" s="184">
        <f t="shared" ref="D44:U44" si="13">SUM(D40:D43)</f>
        <v>35.32</v>
      </c>
      <c r="E44" s="184">
        <f t="shared" si="13"/>
        <v>96.95</v>
      </c>
      <c r="F44" s="184">
        <f t="shared" si="13"/>
        <v>0</v>
      </c>
      <c r="G44" s="184">
        <f t="shared" si="13"/>
        <v>0</v>
      </c>
      <c r="H44" s="184">
        <f t="shared" si="13"/>
        <v>51258.671000000002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51835.031000000003</v>
      </c>
    </row>
    <row r="45" spans="1:21" ht="38.25" customHeight="1" x14ac:dyDescent="0.45">
      <c r="A45" s="171">
        <v>29</v>
      </c>
      <c r="B45" s="172" t="s">
        <v>113</v>
      </c>
      <c r="C45" s="182">
        <v>14135.685000000001</v>
      </c>
      <c r="D45" s="182">
        <v>9.09</v>
      </c>
      <c r="E45" s="182">
        <f>'[5]May 2023'!E45+'[5]June 2023'!D45</f>
        <v>19.11</v>
      </c>
      <c r="F45" s="182">
        <v>0</v>
      </c>
      <c r="G45" s="182">
        <f>'[5]May 2023'!G45+'[5]June 2023'!F45</f>
        <v>0</v>
      </c>
      <c r="H45" s="182">
        <f t="shared" si="0"/>
        <v>14144.775000000001</v>
      </c>
      <c r="I45" s="182">
        <v>6.67</v>
      </c>
      <c r="J45" s="182">
        <f>1.38+0.1</f>
        <v>1.48</v>
      </c>
      <c r="K45" s="182">
        <f>'[5]May 2023'!K45+'[5]June 2023'!J45</f>
        <v>1.48</v>
      </c>
      <c r="L45" s="182">
        <v>0</v>
      </c>
      <c r="M45" s="182">
        <f>'[5]May 2023'!M45+'[5]June 2023'!L45</f>
        <v>0</v>
      </c>
      <c r="N45" s="182">
        <f t="shared" si="1"/>
        <v>8.15</v>
      </c>
      <c r="O45" s="183">
        <v>105.87000000000002</v>
      </c>
      <c r="P45" s="182">
        <v>0</v>
      </c>
      <c r="Q45" s="182">
        <f>'[5]May 2023'!Q45+'[5]June 2023'!P45</f>
        <v>0</v>
      </c>
      <c r="R45" s="182">
        <v>0</v>
      </c>
      <c r="S45" s="182">
        <f>'[5]May 2023'!S45+'[5]June 2023'!R45</f>
        <v>0</v>
      </c>
      <c r="T45" s="183">
        <f t="shared" si="2"/>
        <v>105.87000000000002</v>
      </c>
      <c r="U45" s="183">
        <f t="shared" si="3"/>
        <v>14258.795000000002</v>
      </c>
    </row>
    <row r="46" spans="1:21" ht="38.25" customHeight="1" x14ac:dyDescent="0.45">
      <c r="A46" s="171">
        <v>30</v>
      </c>
      <c r="B46" s="172" t="s">
        <v>114</v>
      </c>
      <c r="C46" s="182">
        <v>7455.2949999999992</v>
      </c>
      <c r="D46" s="182">
        <v>25.38</v>
      </c>
      <c r="E46" s="182">
        <f>'[5]May 2023'!E46+'[5]June 2023'!D46</f>
        <v>67.62</v>
      </c>
      <c r="F46" s="182">
        <v>0</v>
      </c>
      <c r="G46" s="182">
        <f>'[5]May 2023'!G46+'[5]June 2023'!F46</f>
        <v>0</v>
      </c>
      <c r="H46" s="182">
        <f t="shared" si="0"/>
        <v>7480.6749999999993</v>
      </c>
      <c r="I46" s="182">
        <v>0</v>
      </c>
      <c r="J46" s="182">
        <v>0</v>
      </c>
      <c r="K46" s="182">
        <f>'[5]May 2023'!K46+'[5]June 2023'!J46</f>
        <v>0</v>
      </c>
      <c r="L46" s="182">
        <v>0</v>
      </c>
      <c r="M46" s="182">
        <f>'[5]May 2023'!M46+'[5]June 2023'!L46</f>
        <v>0</v>
      </c>
      <c r="N46" s="182">
        <f t="shared" si="1"/>
        <v>0</v>
      </c>
      <c r="O46" s="183">
        <v>7.5900000000000007</v>
      </c>
      <c r="P46" s="182">
        <v>0</v>
      </c>
      <c r="Q46" s="182">
        <f>'[5]May 2023'!Q46+'[5]June 2023'!P46</f>
        <v>0</v>
      </c>
      <c r="R46" s="182">
        <v>0</v>
      </c>
      <c r="S46" s="182">
        <f>'[5]May 2023'!S46+'[5]June 2023'!R46</f>
        <v>0</v>
      </c>
      <c r="T46" s="183">
        <f t="shared" si="2"/>
        <v>7.5900000000000007</v>
      </c>
      <c r="U46" s="183">
        <f t="shared" si="3"/>
        <v>7488.2649999999994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v>12304.690000000006</v>
      </c>
      <c r="D47" s="182">
        <v>0.04</v>
      </c>
      <c r="E47" s="182">
        <f>'[5]May 2023'!E47+'[5]June 2023'!D47</f>
        <v>0.69000000000000006</v>
      </c>
      <c r="F47" s="182">
        <v>0</v>
      </c>
      <c r="G47" s="182">
        <f>'[5]May 2023'!G47+'[5]June 2023'!F47</f>
        <v>0</v>
      </c>
      <c r="H47" s="182">
        <f t="shared" si="0"/>
        <v>12304.730000000007</v>
      </c>
      <c r="I47" s="182">
        <v>1.2999999999999998</v>
      </c>
      <c r="J47" s="182">
        <v>0</v>
      </c>
      <c r="K47" s="182">
        <f>'[5]May 2023'!K47+'[5]June 2023'!J47</f>
        <v>0</v>
      </c>
      <c r="L47" s="182">
        <v>0</v>
      </c>
      <c r="M47" s="182">
        <f>'[5]May 2023'!M47+'[5]June 2023'!L47</f>
        <v>0</v>
      </c>
      <c r="N47" s="182">
        <f t="shared" si="1"/>
        <v>1.2999999999999998</v>
      </c>
      <c r="O47" s="183">
        <v>86.18</v>
      </c>
      <c r="P47" s="182">
        <v>0</v>
      </c>
      <c r="Q47" s="182">
        <f>'[5]May 2023'!Q47+'[5]June 2023'!P47</f>
        <v>0</v>
      </c>
      <c r="R47" s="182">
        <v>0</v>
      </c>
      <c r="S47" s="182">
        <f>'[5]May 2023'!S47+'[5]June 2023'!R47</f>
        <v>0</v>
      </c>
      <c r="T47" s="183">
        <f t="shared" si="2"/>
        <v>86.18</v>
      </c>
      <c r="U47" s="183">
        <f t="shared" si="3"/>
        <v>12392.210000000006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v>11110.802000000009</v>
      </c>
      <c r="D48" s="182">
        <v>0.55000000000000004</v>
      </c>
      <c r="E48" s="182">
        <f>'[5]May 2023'!E48+'[5]June 2023'!D48</f>
        <v>4.1399999999999997</v>
      </c>
      <c r="F48" s="182">
        <v>0</v>
      </c>
      <c r="G48" s="182">
        <f>'[5]May 2023'!G48+'[5]June 2023'!F48</f>
        <v>0</v>
      </c>
      <c r="H48" s="182">
        <f t="shared" si="0"/>
        <v>11111.352000000008</v>
      </c>
      <c r="I48" s="182">
        <v>0</v>
      </c>
      <c r="J48" s="182">
        <v>0</v>
      </c>
      <c r="K48" s="182">
        <f>'[5]May 2023'!K48+'[5]June 2023'!J48</f>
        <v>0</v>
      </c>
      <c r="L48" s="182">
        <v>0</v>
      </c>
      <c r="M48" s="182">
        <f>'[5]May 2023'!M48+'[5]June 2023'!L48</f>
        <v>0</v>
      </c>
      <c r="N48" s="182">
        <f t="shared" si="1"/>
        <v>0</v>
      </c>
      <c r="O48" s="183">
        <v>30.53</v>
      </c>
      <c r="P48" s="182">
        <v>0</v>
      </c>
      <c r="Q48" s="182">
        <f>'[5]May 2023'!Q48+'[5]June 2023'!P48</f>
        <v>0</v>
      </c>
      <c r="R48" s="182">
        <v>0</v>
      </c>
      <c r="S48" s="182">
        <f>'[5]May 2023'!S48+'[5]June 2023'!R48</f>
        <v>0</v>
      </c>
      <c r="T48" s="183">
        <f t="shared" si="2"/>
        <v>30.53</v>
      </c>
      <c r="U48" s="183">
        <f t="shared" si="3"/>
        <v>11141.882000000009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45006.472000000016</v>
      </c>
      <c r="D49" s="184">
        <f t="shared" ref="D49:U49" si="14">SUM(D45:D48)</f>
        <v>35.059999999999995</v>
      </c>
      <c r="E49" s="184">
        <f t="shared" si="14"/>
        <v>91.56</v>
      </c>
      <c r="F49" s="184">
        <f t="shared" si="14"/>
        <v>0</v>
      </c>
      <c r="G49" s="184">
        <f t="shared" si="14"/>
        <v>0</v>
      </c>
      <c r="H49" s="184">
        <f t="shared" si="14"/>
        <v>45041.532000000014</v>
      </c>
      <c r="I49" s="184">
        <f t="shared" si="14"/>
        <v>7.97</v>
      </c>
      <c r="J49" s="184">
        <f t="shared" si="14"/>
        <v>1.48</v>
      </c>
      <c r="K49" s="184">
        <f t="shared" si="14"/>
        <v>1.48</v>
      </c>
      <c r="L49" s="184">
        <f t="shared" si="14"/>
        <v>0</v>
      </c>
      <c r="M49" s="184">
        <f t="shared" si="14"/>
        <v>0</v>
      </c>
      <c r="N49" s="184">
        <f t="shared" si="14"/>
        <v>9.4499999999999993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45281.152000000016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96229.823000000019</v>
      </c>
      <c r="D50" s="184">
        <f t="shared" ref="D50:U50" si="15">D49+D44</f>
        <v>70.38</v>
      </c>
      <c r="E50" s="184">
        <f t="shared" si="15"/>
        <v>188.51</v>
      </c>
      <c r="F50" s="184">
        <f t="shared" si="15"/>
        <v>0</v>
      </c>
      <c r="G50" s="184">
        <f t="shared" si="15"/>
        <v>0</v>
      </c>
      <c r="H50" s="184">
        <f t="shared" si="15"/>
        <v>96300.203000000009</v>
      </c>
      <c r="I50" s="184">
        <f t="shared" si="15"/>
        <v>234.77</v>
      </c>
      <c r="J50" s="184">
        <f t="shared" si="15"/>
        <v>1.48</v>
      </c>
      <c r="K50" s="184">
        <f t="shared" si="15"/>
        <v>1.48</v>
      </c>
      <c r="L50" s="184">
        <f t="shared" si="15"/>
        <v>0</v>
      </c>
      <c r="M50" s="184">
        <f t="shared" si="15"/>
        <v>0</v>
      </c>
      <c r="N50" s="184">
        <f t="shared" si="15"/>
        <v>236.25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97116.183000000019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173082.21700000003</v>
      </c>
      <c r="D51" s="184">
        <f t="shared" ref="D51:U51" si="16">D50+D39+D25</f>
        <v>152.15099999999998</v>
      </c>
      <c r="E51" s="184">
        <f t="shared" si="16"/>
        <v>495.322</v>
      </c>
      <c r="F51" s="184">
        <f t="shared" si="16"/>
        <v>0</v>
      </c>
      <c r="G51" s="184">
        <f t="shared" si="16"/>
        <v>3.24</v>
      </c>
      <c r="H51" s="184">
        <f t="shared" si="16"/>
        <v>173234.36799999999</v>
      </c>
      <c r="I51" s="184">
        <f t="shared" si="16"/>
        <v>2854.8050000000003</v>
      </c>
      <c r="J51" s="184">
        <f t="shared" si="16"/>
        <v>56.098000000000006</v>
      </c>
      <c r="K51" s="184">
        <f t="shared" si="16"/>
        <v>94.884000000000015</v>
      </c>
      <c r="L51" s="184">
        <f t="shared" si="16"/>
        <v>0</v>
      </c>
      <c r="M51" s="184">
        <f t="shared" si="16"/>
        <v>0.12</v>
      </c>
      <c r="N51" s="184">
        <f t="shared" si="16"/>
        <v>2910.9030000000002</v>
      </c>
      <c r="O51" s="184">
        <f t="shared" si="16"/>
        <v>9666.83</v>
      </c>
      <c r="P51" s="184">
        <f t="shared" si="16"/>
        <v>87.28</v>
      </c>
      <c r="Q51" s="184">
        <f t="shared" si="16"/>
        <v>436.13600000000002</v>
      </c>
      <c r="R51" s="184">
        <f t="shared" si="16"/>
        <v>19.239999999999998</v>
      </c>
      <c r="S51" s="184">
        <f t="shared" si="16"/>
        <v>19.239999999999998</v>
      </c>
      <c r="T51" s="184">
        <f t="shared" si="16"/>
        <v>9734.869999999999</v>
      </c>
      <c r="U51" s="184">
        <f t="shared" si="16"/>
        <v>185880.141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276.28899999999999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1003.7420000000001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185880.14099999997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40" zoomScaleNormal="40" workbookViewId="0">
      <selection activeCell="F23" sqref="F2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v>83.970000000000653</v>
      </c>
      <c r="D7" s="182">
        <v>0</v>
      </c>
      <c r="E7" s="182">
        <f>'[5]June 2023'!E7+'[5]JULY 2023'!D7</f>
        <v>0</v>
      </c>
      <c r="F7" s="182">
        <v>0</v>
      </c>
      <c r="G7" s="182">
        <f>'[5]June 2023'!G7+'[5]JULY 2023'!F7</f>
        <v>0</v>
      </c>
      <c r="H7" s="182">
        <f>C7+D7-F7</f>
        <v>83.970000000000653</v>
      </c>
      <c r="I7" s="182">
        <v>206.99599999999995</v>
      </c>
      <c r="J7" s="182">
        <v>0.84</v>
      </c>
      <c r="K7" s="182">
        <f>'[5]June 2023'!K7+'[5]JULY 2023'!J7</f>
        <v>32.965000000000003</v>
      </c>
      <c r="L7" s="182">
        <v>0</v>
      </c>
      <c r="M7" s="182">
        <f>'[5]June 2023'!M7+'[5]JULY 2023'!L7</f>
        <v>0</v>
      </c>
      <c r="N7" s="182">
        <f>I7+J7-L7</f>
        <v>207.83599999999996</v>
      </c>
      <c r="O7" s="183">
        <f>'[5]June 2023'!T7</f>
        <v>264.90000000000009</v>
      </c>
      <c r="P7" s="182">
        <v>0</v>
      </c>
      <c r="Q7" s="182">
        <f>'[5]June 2023'!Q7+'[5]JULY 2023'!P7</f>
        <v>0</v>
      </c>
      <c r="R7" s="182">
        <v>0</v>
      </c>
      <c r="S7" s="182">
        <f>'[5]June 2023'!S7+'[5]JULY 2023'!R7</f>
        <v>19.239999999999998</v>
      </c>
      <c r="T7" s="183">
        <f>O7+P7-R7</f>
        <v>264.90000000000009</v>
      </c>
      <c r="U7" s="183">
        <f>H7+N7+T7</f>
        <v>556.7060000000007</v>
      </c>
    </row>
    <row r="8" spans="1:21" ht="38.25" customHeight="1" x14ac:dyDescent="0.45">
      <c r="A8" s="171">
        <v>2</v>
      </c>
      <c r="B8" s="172" t="s">
        <v>79</v>
      </c>
      <c r="C8" s="182">
        <v>498.12499999999983</v>
      </c>
      <c r="D8" s="182">
        <v>0.33</v>
      </c>
      <c r="E8" s="182">
        <f>'[5]June 2023'!E8+'[5]JULY 2023'!D8</f>
        <v>0.84000000000000008</v>
      </c>
      <c r="F8" s="182">
        <v>0</v>
      </c>
      <c r="G8" s="182">
        <f>'[5]June 2023'!G8+'[5]JULY 2023'!F8</f>
        <v>0</v>
      </c>
      <c r="H8" s="182">
        <f t="shared" ref="H8:H48" si="0">C8+D8-F8</f>
        <v>498.45499999999981</v>
      </c>
      <c r="I8" s="182">
        <v>148.74600000000001</v>
      </c>
      <c r="J8" s="182">
        <v>2.38</v>
      </c>
      <c r="K8" s="182">
        <f>'[5]June 2023'!K8+'[5]JULY 2023'!J8</f>
        <v>8.2199999999999989</v>
      </c>
      <c r="L8" s="182">
        <v>0</v>
      </c>
      <c r="M8" s="182">
        <f>'[5]June 2023'!M8+'[5]JULY 2023'!L8</f>
        <v>0</v>
      </c>
      <c r="N8" s="182">
        <f t="shared" ref="N8:N48" si="1">I8+J8-L8</f>
        <v>151.126</v>
      </c>
      <c r="O8" s="183">
        <f>'[5]June 2023'!T8</f>
        <v>222.27000000000004</v>
      </c>
      <c r="P8" s="182">
        <v>0</v>
      </c>
      <c r="Q8" s="182">
        <f>'[5]June 2023'!Q8+'[5]JULY 2023'!P8</f>
        <v>0</v>
      </c>
      <c r="R8" s="182">
        <v>0</v>
      </c>
      <c r="S8" s="182">
        <f>'[5]June 2023'!S8+'[5]JULY 2023'!R8</f>
        <v>0</v>
      </c>
      <c r="T8" s="183">
        <f t="shared" ref="T8:T48" si="2">O8+P8-R8</f>
        <v>222.27000000000004</v>
      </c>
      <c r="U8" s="183">
        <f t="shared" ref="U8:U48" si="3">H8+N8+T8</f>
        <v>871.85099999999989</v>
      </c>
    </row>
    <row r="9" spans="1:21" ht="38.25" customHeight="1" x14ac:dyDescent="0.45">
      <c r="A9" s="171">
        <v>3</v>
      </c>
      <c r="B9" s="172" t="s">
        <v>80</v>
      </c>
      <c r="C9" s="182">
        <v>653.9599999999997</v>
      </c>
      <c r="D9" s="182">
        <v>0</v>
      </c>
      <c r="E9" s="182">
        <f>'[5]June 2023'!E9+'[5]JULY 2023'!D9</f>
        <v>0</v>
      </c>
      <c r="F9" s="182">
        <v>0</v>
      </c>
      <c r="G9" s="182">
        <f>'[5]June 2023'!G9+'[5]JULY 2023'!F9</f>
        <v>0</v>
      </c>
      <c r="H9" s="182">
        <f t="shared" si="0"/>
        <v>653.9599999999997</v>
      </c>
      <c r="I9" s="182">
        <v>228.43</v>
      </c>
      <c r="J9" s="182">
        <v>1.65</v>
      </c>
      <c r="K9" s="182">
        <f>'[5]June 2023'!K9+'[5]JULY 2023'!J9</f>
        <v>14.574</v>
      </c>
      <c r="L9" s="182">
        <v>0</v>
      </c>
      <c r="M9" s="182">
        <f>'[5]June 2023'!M9+'[5]JULY 2023'!L9</f>
        <v>0</v>
      </c>
      <c r="N9" s="182">
        <f t="shared" si="1"/>
        <v>230.08</v>
      </c>
      <c r="O9" s="183">
        <f>'[5]June 2023'!T9</f>
        <v>360.91999999999996</v>
      </c>
      <c r="P9" s="182">
        <v>17.010000000000002</v>
      </c>
      <c r="Q9" s="182">
        <f>'[5]June 2023'!Q9+'[5]JULY 2023'!P9</f>
        <v>111.34</v>
      </c>
      <c r="R9" s="182">
        <v>0</v>
      </c>
      <c r="S9" s="182">
        <f>'[5]June 2023'!S9+'[5]JULY 2023'!R9</f>
        <v>0</v>
      </c>
      <c r="T9" s="183">
        <f t="shared" si="2"/>
        <v>377.92999999999995</v>
      </c>
      <c r="U9" s="183">
        <f t="shared" si="3"/>
        <v>1261.9699999999998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v>0</v>
      </c>
      <c r="D10" s="182">
        <v>0</v>
      </c>
      <c r="E10" s="182">
        <f>'[5]June 2023'!E10+'[5]JULY 2023'!D10</f>
        <v>0</v>
      </c>
      <c r="F10" s="182">
        <v>0</v>
      </c>
      <c r="G10" s="182">
        <f>'[5]June 2023'!G10+'[5]JULY 2023'!F10</f>
        <v>0</v>
      </c>
      <c r="H10" s="182">
        <f t="shared" si="0"/>
        <v>0</v>
      </c>
      <c r="I10" s="182">
        <v>147.57000000000008</v>
      </c>
      <c r="J10" s="182">
        <v>2.5000000000000001E-2</v>
      </c>
      <c r="K10" s="182">
        <f>'[5]June 2023'!K10+'[5]JULY 2023'!J10</f>
        <v>0.37000000000000005</v>
      </c>
      <c r="L10" s="182">
        <v>0</v>
      </c>
      <c r="M10" s="182">
        <f>'[5]June 2023'!M10+'[5]JULY 2023'!L10</f>
        <v>0</v>
      </c>
      <c r="N10" s="182">
        <f t="shared" si="1"/>
        <v>147.59500000000008</v>
      </c>
      <c r="O10" s="183">
        <f>'[5]June 2023'!T10</f>
        <v>234.27999999999997</v>
      </c>
      <c r="P10" s="182">
        <v>0</v>
      </c>
      <c r="Q10" s="182">
        <f>'[5]June 2023'!Q10+'[5]JULY 2023'!P10</f>
        <v>0</v>
      </c>
      <c r="R10" s="182">
        <v>0</v>
      </c>
      <c r="S10" s="182">
        <f>'[5]June 2023'!S10+'[5]JULY 2023'!R10</f>
        <v>0</v>
      </c>
      <c r="T10" s="183">
        <f t="shared" si="2"/>
        <v>234.27999999999997</v>
      </c>
      <c r="U10" s="183">
        <f t="shared" si="3"/>
        <v>381.87500000000006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1236.0550000000003</v>
      </c>
      <c r="D11" s="184">
        <f t="shared" ref="D11:U11" si="4">SUM(D7:D10)</f>
        <v>0.33</v>
      </c>
      <c r="E11" s="184">
        <f t="shared" si="4"/>
        <v>0.84000000000000008</v>
      </c>
      <c r="F11" s="184">
        <f t="shared" si="4"/>
        <v>0</v>
      </c>
      <c r="G11" s="184">
        <f t="shared" si="4"/>
        <v>0</v>
      </c>
      <c r="H11" s="184">
        <f t="shared" si="4"/>
        <v>1236.3850000000002</v>
      </c>
      <c r="I11" s="184">
        <f t="shared" si="4"/>
        <v>731.74200000000008</v>
      </c>
      <c r="J11" s="184">
        <f t="shared" si="4"/>
        <v>4.8949999999999996</v>
      </c>
      <c r="K11" s="184">
        <f t="shared" si="4"/>
        <v>56.128999999999998</v>
      </c>
      <c r="L11" s="184">
        <f t="shared" si="4"/>
        <v>0</v>
      </c>
      <c r="M11" s="184">
        <f t="shared" si="4"/>
        <v>0</v>
      </c>
      <c r="N11" s="184">
        <f t="shared" si="4"/>
        <v>736.63700000000017</v>
      </c>
      <c r="O11" s="184">
        <f t="shared" si="4"/>
        <v>1082.3700000000001</v>
      </c>
      <c r="P11" s="184">
        <f t="shared" si="4"/>
        <v>17.010000000000002</v>
      </c>
      <c r="Q11" s="184">
        <f t="shared" si="4"/>
        <v>111.34</v>
      </c>
      <c r="R11" s="184">
        <f t="shared" si="4"/>
        <v>0</v>
      </c>
      <c r="S11" s="184">
        <f t="shared" si="4"/>
        <v>19.239999999999998</v>
      </c>
      <c r="T11" s="184">
        <f t="shared" si="4"/>
        <v>1099.3800000000001</v>
      </c>
      <c r="U11" s="184">
        <f t="shared" si="4"/>
        <v>3072.4020000000005</v>
      </c>
    </row>
    <row r="12" spans="1:21" ht="38.25" customHeight="1" x14ac:dyDescent="0.45">
      <c r="A12" s="171">
        <v>4</v>
      </c>
      <c r="B12" s="172" t="s">
        <v>83</v>
      </c>
      <c r="C12" s="182">
        <v>218.88999999999885</v>
      </c>
      <c r="D12" s="182">
        <v>0</v>
      </c>
      <c r="E12" s="182">
        <f>'[5]June 2023'!E12+'[5]JULY 2023'!D12</f>
        <v>0</v>
      </c>
      <c r="F12" s="182">
        <v>0</v>
      </c>
      <c r="G12" s="182">
        <f>'[5]June 2023'!G12+'[5]JULY 2023'!F12</f>
        <v>0</v>
      </c>
      <c r="H12" s="182">
        <f t="shared" si="0"/>
        <v>218.88999999999885</v>
      </c>
      <c r="I12" s="182">
        <v>90.912999999999997</v>
      </c>
      <c r="J12" s="182">
        <v>1.21</v>
      </c>
      <c r="K12" s="182">
        <f>'[5]June 2023'!K12+'[5]JULY 2023'!J12</f>
        <v>2.2400000000000002</v>
      </c>
      <c r="L12" s="182">
        <v>0</v>
      </c>
      <c r="M12" s="182">
        <f>'[5]June 2023'!M12+'[5]JULY 2023'!L12</f>
        <v>0</v>
      </c>
      <c r="N12" s="182">
        <f t="shared" si="1"/>
        <v>92.12299999999999</v>
      </c>
      <c r="O12" s="183">
        <f>'[5]June 2023'!T12</f>
        <v>1548.3899999999999</v>
      </c>
      <c r="P12" s="182">
        <v>0</v>
      </c>
      <c r="Q12" s="182">
        <f>'[5]June 2023'!Q12+'[5]JULY 2023'!P12</f>
        <v>0.37</v>
      </c>
      <c r="R12" s="182">
        <v>0</v>
      </c>
      <c r="S12" s="182">
        <f>'[5]June 2023'!S12+'[5]JULY 2023'!R12</f>
        <v>0</v>
      </c>
      <c r="T12" s="183">
        <f t="shared" si="2"/>
        <v>1548.3899999999999</v>
      </c>
      <c r="U12" s="183">
        <f t="shared" si="3"/>
        <v>1859.4029999999987</v>
      </c>
    </row>
    <row r="13" spans="1:21" ht="38.25" customHeight="1" x14ac:dyDescent="0.45">
      <c r="A13" s="171">
        <v>5</v>
      </c>
      <c r="B13" s="172" t="s">
        <v>84</v>
      </c>
      <c r="C13" s="182">
        <v>1023.7699999999998</v>
      </c>
      <c r="D13" s="182">
        <v>0</v>
      </c>
      <c r="E13" s="182">
        <f>'[5]June 2023'!E13+'[5]JULY 2023'!D13</f>
        <v>0</v>
      </c>
      <c r="F13" s="182">
        <v>0</v>
      </c>
      <c r="G13" s="182">
        <f>'[5]June 2023'!G13+'[5]JULY 2023'!F13</f>
        <v>0</v>
      </c>
      <c r="H13" s="182">
        <f t="shared" si="0"/>
        <v>1023.7699999999998</v>
      </c>
      <c r="I13" s="182">
        <v>160.34400000000008</v>
      </c>
      <c r="J13" s="182">
        <v>0.7</v>
      </c>
      <c r="K13" s="182">
        <f>'[5]June 2023'!K13+'[5]JULY 2023'!J13</f>
        <v>3.38</v>
      </c>
      <c r="L13" s="182">
        <v>0</v>
      </c>
      <c r="M13" s="182">
        <f>'[5]June 2023'!M13+'[5]JULY 2023'!L13</f>
        <v>0</v>
      </c>
      <c r="N13" s="182">
        <f t="shared" si="1"/>
        <v>161.04400000000007</v>
      </c>
      <c r="O13" s="183">
        <f>'[5]June 2023'!T13</f>
        <v>87.2</v>
      </c>
      <c r="P13" s="182">
        <v>0</v>
      </c>
      <c r="Q13" s="182">
        <f>'[5]June 2023'!Q13+'[5]JULY 2023'!P13</f>
        <v>0</v>
      </c>
      <c r="R13" s="182">
        <v>0</v>
      </c>
      <c r="S13" s="182">
        <f>'[5]June 2023'!S13+'[5]JULY 2023'!R13</f>
        <v>0</v>
      </c>
      <c r="T13" s="183">
        <f t="shared" si="2"/>
        <v>87.2</v>
      </c>
      <c r="U13" s="183">
        <f t="shared" si="3"/>
        <v>1272.0139999999999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v>2084.0799999999995</v>
      </c>
      <c r="D14" s="182">
        <v>0</v>
      </c>
      <c r="E14" s="182">
        <f>'[5]June 2023'!E14+'[5]JULY 2023'!D14</f>
        <v>0</v>
      </c>
      <c r="F14" s="182">
        <v>0</v>
      </c>
      <c r="G14" s="182">
        <f>'[5]June 2023'!G14+'[5]JULY 2023'!F14</f>
        <v>0.5</v>
      </c>
      <c r="H14" s="182">
        <f t="shared" si="0"/>
        <v>2084.0799999999995</v>
      </c>
      <c r="I14" s="182">
        <v>212.81399999999999</v>
      </c>
      <c r="J14" s="182">
        <v>0.61</v>
      </c>
      <c r="K14" s="182">
        <f>'[5]June 2023'!K14+'[5]JULY 2023'!J14</f>
        <v>4.29</v>
      </c>
      <c r="L14" s="182">
        <v>0</v>
      </c>
      <c r="M14" s="182">
        <f>'[5]June 2023'!M14+'[5]JULY 2023'!L14</f>
        <v>0</v>
      </c>
      <c r="N14" s="182">
        <f t="shared" si="1"/>
        <v>213.42400000000001</v>
      </c>
      <c r="O14" s="183">
        <f>'[5]June 2023'!T14</f>
        <v>404.10999999999996</v>
      </c>
      <c r="P14" s="182">
        <v>0.12</v>
      </c>
      <c r="Q14" s="182">
        <f>'[5]June 2023'!Q14+'[5]JULY 2023'!P14</f>
        <v>0.65</v>
      </c>
      <c r="R14" s="182">
        <v>0</v>
      </c>
      <c r="S14" s="182">
        <f>'[5]June 2023'!S14+'[5]JULY 2023'!R14</f>
        <v>0</v>
      </c>
      <c r="T14" s="183">
        <f t="shared" si="2"/>
        <v>404.22999999999996</v>
      </c>
      <c r="U14" s="183">
        <f t="shared" si="3"/>
        <v>2701.7339999999995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0</v>
      </c>
      <c r="G15" s="184">
        <f t="shared" si="5"/>
        <v>0.5</v>
      </c>
      <c r="H15" s="184">
        <f t="shared" si="5"/>
        <v>3326.739999999998</v>
      </c>
      <c r="I15" s="184">
        <f t="shared" si="5"/>
        <v>464.07100000000003</v>
      </c>
      <c r="J15" s="184">
        <f t="shared" si="5"/>
        <v>2.52</v>
      </c>
      <c r="K15" s="184">
        <f t="shared" si="5"/>
        <v>9.91</v>
      </c>
      <c r="L15" s="184">
        <f t="shared" si="5"/>
        <v>0</v>
      </c>
      <c r="M15" s="184">
        <f t="shared" si="5"/>
        <v>0</v>
      </c>
      <c r="N15" s="184">
        <f t="shared" si="5"/>
        <v>466.59100000000007</v>
      </c>
      <c r="O15" s="184">
        <f t="shared" si="5"/>
        <v>2039.6999999999998</v>
      </c>
      <c r="P15" s="184">
        <f t="shared" si="5"/>
        <v>0.12</v>
      </c>
      <c r="Q15" s="184">
        <f t="shared" si="5"/>
        <v>1.02</v>
      </c>
      <c r="R15" s="184">
        <f t="shared" si="5"/>
        <v>0</v>
      </c>
      <c r="S15" s="184">
        <f t="shared" si="5"/>
        <v>0</v>
      </c>
      <c r="T15" s="184">
        <f t="shared" si="5"/>
        <v>2039.82</v>
      </c>
      <c r="U15" s="184">
        <f t="shared" si="5"/>
        <v>5833.150999999998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v>1313.2019999999993</v>
      </c>
      <c r="D16" s="182">
        <v>6.65</v>
      </c>
      <c r="E16" s="182">
        <f>'[5]June 2023'!E16+'[5]JULY 2023'!D16</f>
        <v>12.52</v>
      </c>
      <c r="F16" s="182">
        <v>0</v>
      </c>
      <c r="G16" s="182">
        <f>'[5]June 2023'!G16+'[5]JULY 2023'!F16</f>
        <v>0</v>
      </c>
      <c r="H16" s="182">
        <f t="shared" si="0"/>
        <v>1319.8519999999994</v>
      </c>
      <c r="I16" s="182">
        <v>114.21000000000005</v>
      </c>
      <c r="J16" s="182">
        <v>1.23</v>
      </c>
      <c r="K16" s="182">
        <f>'[5]June 2023'!K16+'[5]JULY 2023'!J16</f>
        <v>1.47</v>
      </c>
      <c r="L16" s="182">
        <v>0</v>
      </c>
      <c r="M16" s="182">
        <f>'[5]June 2023'!M16+'[5]JULY 2023'!L16</f>
        <v>0</v>
      </c>
      <c r="N16" s="182">
        <f t="shared" si="1"/>
        <v>115.44000000000005</v>
      </c>
      <c r="O16" s="183">
        <f>'[5]June 2023'!T16</f>
        <v>964.95900000000017</v>
      </c>
      <c r="P16" s="182">
        <v>2.77</v>
      </c>
      <c r="Q16" s="182">
        <f>'[5]June 2023'!Q16+'[5]JULY 2023'!P16</f>
        <v>92.47999999999999</v>
      </c>
      <c r="R16" s="182">
        <v>0</v>
      </c>
      <c r="S16" s="182">
        <f>'[5]June 2023'!S16+'[5]JULY 2023'!R16</f>
        <v>0</v>
      </c>
      <c r="T16" s="183">
        <f t="shared" si="2"/>
        <v>967.72900000000016</v>
      </c>
      <c r="U16" s="183">
        <f t="shared" si="3"/>
        <v>2403.0209999999997</v>
      </c>
    </row>
    <row r="17" spans="1:21" ht="38.25" customHeight="1" x14ac:dyDescent="0.45">
      <c r="A17" s="171">
        <v>9</v>
      </c>
      <c r="B17" s="172" t="s">
        <v>120</v>
      </c>
      <c r="C17" s="182">
        <v>236.65399999999988</v>
      </c>
      <c r="D17" s="182">
        <v>0</v>
      </c>
      <c r="E17" s="182">
        <f>'[5]June 2023'!E17+'[5]JULY 2023'!D17</f>
        <v>0</v>
      </c>
      <c r="F17" s="182">
        <v>0</v>
      </c>
      <c r="G17" s="182">
        <f>'[5]June 2023'!G17+'[5]JULY 2023'!F17</f>
        <v>2.7</v>
      </c>
      <c r="H17" s="182">
        <f t="shared" si="0"/>
        <v>236.65399999999988</v>
      </c>
      <c r="I17" s="182">
        <v>30.176999999999992</v>
      </c>
      <c r="J17" s="182">
        <v>0.17</v>
      </c>
      <c r="K17" s="182">
        <f>'[5]June 2023'!K17+'[5]JULY 2023'!J17</f>
        <v>0.65</v>
      </c>
      <c r="L17" s="182">
        <v>0</v>
      </c>
      <c r="M17" s="182">
        <f>'[5]June 2023'!M17+'[5]JULY 2023'!L17</f>
        <v>0</v>
      </c>
      <c r="N17" s="182">
        <f t="shared" si="1"/>
        <v>30.346999999999994</v>
      </c>
      <c r="O17" s="183">
        <f>'[5]June 2023'!T17</f>
        <v>501.90100000000001</v>
      </c>
      <c r="P17" s="182">
        <v>0</v>
      </c>
      <c r="Q17" s="182">
        <f>'[5]June 2023'!Q17+'[5]JULY 2023'!P17</f>
        <v>87.36</v>
      </c>
      <c r="R17" s="182">
        <v>0</v>
      </c>
      <c r="S17" s="182">
        <f>'[5]June 2023'!S17+'[5]JULY 2023'!R17</f>
        <v>0</v>
      </c>
      <c r="T17" s="183">
        <f t="shared" si="2"/>
        <v>501.90100000000001</v>
      </c>
      <c r="U17" s="183">
        <f t="shared" si="3"/>
        <v>768.90199999999982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v>478.13499999999931</v>
      </c>
      <c r="D18" s="182">
        <v>0</v>
      </c>
      <c r="E18" s="182">
        <f>'[5]June 2023'!E18+'[5]JULY 2023'!D18</f>
        <v>0</v>
      </c>
      <c r="F18" s="182">
        <v>0</v>
      </c>
      <c r="G18" s="182">
        <f>'[5]June 2023'!G18+'[5]JULY 2023'!F18</f>
        <v>0</v>
      </c>
      <c r="H18" s="182">
        <f t="shared" si="0"/>
        <v>478.13499999999931</v>
      </c>
      <c r="I18" s="182">
        <v>15.159999999999989</v>
      </c>
      <c r="J18" s="182">
        <v>0</v>
      </c>
      <c r="K18" s="182">
        <f>'[5]June 2023'!K18+'[5]JULY 2023'!J18</f>
        <v>0.14000000000000001</v>
      </c>
      <c r="L18" s="182">
        <v>0</v>
      </c>
      <c r="M18" s="182">
        <f>'[5]June 2023'!M18+'[5]JULY 2023'!L18</f>
        <v>0.12</v>
      </c>
      <c r="N18" s="182">
        <f t="shared" si="1"/>
        <v>15.159999999999989</v>
      </c>
      <c r="O18" s="183">
        <f>'[5]June 2023'!T18</f>
        <v>480.89799999999997</v>
      </c>
      <c r="P18" s="182">
        <v>0</v>
      </c>
      <c r="Q18" s="182">
        <f>'[5]June 2023'!Q18+'[5]JULY 2023'!P18</f>
        <v>0.06</v>
      </c>
      <c r="R18" s="182">
        <v>0</v>
      </c>
      <c r="S18" s="182">
        <f>'[5]June 2023'!S18+'[5]JULY 2023'!R18</f>
        <v>0</v>
      </c>
      <c r="T18" s="183">
        <f t="shared" si="2"/>
        <v>480.89799999999997</v>
      </c>
      <c r="U18" s="183">
        <f t="shared" si="3"/>
        <v>974.1929999999993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2027.9909999999986</v>
      </c>
      <c r="D19" s="184">
        <f t="shared" ref="D19:U19" si="6">SUM(D16:D18)</f>
        <v>6.65</v>
      </c>
      <c r="E19" s="184">
        <f t="shared" si="6"/>
        <v>12.52</v>
      </c>
      <c r="F19" s="184">
        <f t="shared" si="6"/>
        <v>0</v>
      </c>
      <c r="G19" s="184">
        <f t="shared" si="6"/>
        <v>2.7</v>
      </c>
      <c r="H19" s="184">
        <f t="shared" si="6"/>
        <v>2034.6409999999987</v>
      </c>
      <c r="I19" s="184">
        <f t="shared" si="6"/>
        <v>159.54700000000005</v>
      </c>
      <c r="J19" s="184">
        <f t="shared" si="6"/>
        <v>1.4</v>
      </c>
      <c r="K19" s="184">
        <f t="shared" si="6"/>
        <v>2.2600000000000002</v>
      </c>
      <c r="L19" s="184">
        <f t="shared" si="6"/>
        <v>0</v>
      </c>
      <c r="M19" s="184">
        <f t="shared" si="6"/>
        <v>0.12</v>
      </c>
      <c r="N19" s="184">
        <f t="shared" si="6"/>
        <v>160.94700000000003</v>
      </c>
      <c r="O19" s="184">
        <f t="shared" si="6"/>
        <v>1947.758</v>
      </c>
      <c r="P19" s="184">
        <f t="shared" si="6"/>
        <v>2.77</v>
      </c>
      <c r="Q19" s="184">
        <f t="shared" si="6"/>
        <v>179.89999999999998</v>
      </c>
      <c r="R19" s="184">
        <f t="shared" si="6"/>
        <v>0</v>
      </c>
      <c r="S19" s="184">
        <f t="shared" si="6"/>
        <v>0</v>
      </c>
      <c r="T19" s="184">
        <f t="shared" si="6"/>
        <v>1950.528</v>
      </c>
      <c r="U19" s="184">
        <f t="shared" si="6"/>
        <v>4146.1159999999991</v>
      </c>
    </row>
    <row r="20" spans="1:21" ht="38.25" customHeight="1" x14ac:dyDescent="0.45">
      <c r="A20" s="171">
        <v>8</v>
      </c>
      <c r="B20" s="172" t="s">
        <v>91</v>
      </c>
      <c r="C20" s="182">
        <v>1024.4549999999992</v>
      </c>
      <c r="D20" s="182">
        <v>0</v>
      </c>
      <c r="E20" s="182">
        <f>'[5]June 2023'!E20+'[5]JULY 2023'!D20</f>
        <v>0</v>
      </c>
      <c r="F20" s="182">
        <v>0</v>
      </c>
      <c r="G20" s="182">
        <f>'[5]June 2023'!G20+'[5]JULY 2023'!F20</f>
        <v>0</v>
      </c>
      <c r="H20" s="182">
        <f t="shared" si="0"/>
        <v>1024.4549999999992</v>
      </c>
      <c r="I20" s="182">
        <v>156.34100000000012</v>
      </c>
      <c r="J20" s="182">
        <v>0.28000000000000003</v>
      </c>
      <c r="K20" s="182">
        <f>'[5]June 2023'!K20+'[5]JULY 2023'!J20</f>
        <v>1.38</v>
      </c>
      <c r="L20" s="182">
        <v>0</v>
      </c>
      <c r="M20" s="182">
        <f>'[5]June 2023'!M20+'[5]JULY 2023'!L20</f>
        <v>0</v>
      </c>
      <c r="N20" s="182">
        <f t="shared" si="1"/>
        <v>156.62100000000012</v>
      </c>
      <c r="O20" s="183">
        <f>'[5]June 2023'!T20</f>
        <v>743.10099999999989</v>
      </c>
      <c r="P20" s="182">
        <v>0.5</v>
      </c>
      <c r="Q20" s="182">
        <f>'[5]June 2023'!Q20+'[5]JULY 2023'!P20</f>
        <v>0.88</v>
      </c>
      <c r="R20" s="182">
        <v>0</v>
      </c>
      <c r="S20" s="182">
        <f>'[5]June 2023'!S20+'[5]JULY 2023'!R20</f>
        <v>0</v>
      </c>
      <c r="T20" s="183">
        <f t="shared" si="2"/>
        <v>743.60099999999989</v>
      </c>
      <c r="U20" s="183">
        <f t="shared" si="3"/>
        <v>1924.6769999999992</v>
      </c>
    </row>
    <row r="21" spans="1:21" ht="38.25" customHeight="1" x14ac:dyDescent="0.45">
      <c r="A21" s="171">
        <v>9</v>
      </c>
      <c r="B21" s="172" t="s">
        <v>90</v>
      </c>
      <c r="C21" s="182">
        <v>142.68999999999988</v>
      </c>
      <c r="D21" s="182">
        <v>0</v>
      </c>
      <c r="E21" s="182">
        <f>'[5]June 2023'!E21+'[5]JULY 2023'!D21</f>
        <v>0</v>
      </c>
      <c r="F21" s="182">
        <v>90.67</v>
      </c>
      <c r="G21" s="182">
        <f>'[5]June 2023'!G21+'[5]JULY 2023'!F21</f>
        <v>90.67</v>
      </c>
      <c r="H21" s="182">
        <f t="shared" si="0"/>
        <v>52.019999999999882</v>
      </c>
      <c r="I21" s="182">
        <v>55.123000000000019</v>
      </c>
      <c r="J21" s="182">
        <v>0</v>
      </c>
      <c r="K21" s="182">
        <f>'[5]June 2023'!K21+'[5]JULY 2023'!J21</f>
        <v>2.3400000000000003</v>
      </c>
      <c r="L21" s="182">
        <v>0</v>
      </c>
      <c r="M21" s="182">
        <f>'[5]June 2023'!M21+'[5]JULY 2023'!L21</f>
        <v>0</v>
      </c>
      <c r="N21" s="182">
        <f t="shared" si="1"/>
        <v>55.123000000000019</v>
      </c>
      <c r="O21" s="183">
        <f>'[5]June 2023'!T21</f>
        <v>311.77999999999997</v>
      </c>
      <c r="P21" s="182">
        <v>0</v>
      </c>
      <c r="Q21" s="182">
        <f>'[5]June 2023'!Q21+'[5]JULY 2023'!P21</f>
        <v>0.88</v>
      </c>
      <c r="R21" s="182">
        <v>2.48</v>
      </c>
      <c r="S21" s="182">
        <f>'[5]June 2023'!S21+'[5]JULY 2023'!R21</f>
        <v>2.48</v>
      </c>
      <c r="T21" s="183">
        <f t="shared" si="2"/>
        <v>309.29999999999995</v>
      </c>
      <c r="U21" s="183">
        <f t="shared" si="3"/>
        <v>416.44299999999987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v>27.069999999999879</v>
      </c>
      <c r="D22" s="182">
        <v>0</v>
      </c>
      <c r="E22" s="182">
        <f>'[5]June 2023'!E22+'[5]JULY 2023'!D22</f>
        <v>0</v>
      </c>
      <c r="F22" s="182">
        <v>0</v>
      </c>
      <c r="G22" s="182">
        <f>'[5]June 2023'!G22+'[5]JULY 2023'!F22</f>
        <v>0</v>
      </c>
      <c r="H22" s="182">
        <f t="shared" si="0"/>
        <v>27.069999999999879</v>
      </c>
      <c r="I22" s="182">
        <v>15.940000000000005</v>
      </c>
      <c r="J22" s="182">
        <v>0</v>
      </c>
      <c r="K22" s="182">
        <f>'[5]June 2023'!K22+'[5]JULY 2023'!J22</f>
        <v>0</v>
      </c>
      <c r="L22" s="182">
        <v>0</v>
      </c>
      <c r="M22" s="182">
        <f>'[5]June 2023'!M22+'[5]JULY 2023'!L22</f>
        <v>0</v>
      </c>
      <c r="N22" s="182">
        <f t="shared" si="1"/>
        <v>15.940000000000005</v>
      </c>
      <c r="O22" s="183">
        <f>'[5]June 2023'!T22</f>
        <v>776.39999999999975</v>
      </c>
      <c r="P22" s="182">
        <v>0.05</v>
      </c>
      <c r="Q22" s="182">
        <f>'[5]June 2023'!Q22+'[5]JULY 2023'!P22</f>
        <v>0.42</v>
      </c>
      <c r="R22" s="182">
        <v>0</v>
      </c>
      <c r="S22" s="182">
        <f>'[5]June 2023'!S22+'[5]JULY 2023'!R22</f>
        <v>0</v>
      </c>
      <c r="T22" s="183">
        <f t="shared" si="2"/>
        <v>776.4499999999997</v>
      </c>
      <c r="U22" s="183">
        <f t="shared" si="3"/>
        <v>819.45999999999958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v>1139.7419999999997</v>
      </c>
      <c r="D23" s="182">
        <v>1.54</v>
      </c>
      <c r="E23" s="182">
        <f>'[5]June 2023'!E23+'[5]JULY 2023'!D23</f>
        <v>8.08</v>
      </c>
      <c r="F23" s="182">
        <v>0</v>
      </c>
      <c r="G23" s="182">
        <f>'[5]June 2023'!G23+'[5]JULY 2023'!F23</f>
        <v>0</v>
      </c>
      <c r="H23" s="182">
        <f t="shared" si="0"/>
        <v>1141.2819999999997</v>
      </c>
      <c r="I23" s="182">
        <v>52.623999999999988</v>
      </c>
      <c r="J23" s="182">
        <v>1.01</v>
      </c>
      <c r="K23" s="182">
        <f>'[5]June 2023'!K23+'[5]JULY 2023'!J23</f>
        <v>3.4299999999999997</v>
      </c>
      <c r="L23" s="182">
        <v>0</v>
      </c>
      <c r="M23" s="182">
        <f>'[5]June 2023'!M23+'[5]JULY 2023'!L23</f>
        <v>0</v>
      </c>
      <c r="N23" s="182">
        <f t="shared" si="1"/>
        <v>53.633999999999986</v>
      </c>
      <c r="O23" s="183">
        <f>'[5]June 2023'!T23</f>
        <v>407.09499999999997</v>
      </c>
      <c r="P23" s="182">
        <v>3.69</v>
      </c>
      <c r="Q23" s="182">
        <f>'[5]June 2023'!Q23+'[5]JULY 2023'!P23</f>
        <v>5.9499999999999993</v>
      </c>
      <c r="R23" s="182">
        <v>0</v>
      </c>
      <c r="S23" s="182">
        <f>'[5]June 2023'!S23+'[5]JULY 2023'!R23</f>
        <v>0</v>
      </c>
      <c r="T23" s="183">
        <f t="shared" si="2"/>
        <v>410.78499999999997</v>
      </c>
      <c r="U23" s="183">
        <f t="shared" si="3"/>
        <v>1605.7009999999996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2333.9569999999985</v>
      </c>
      <c r="D24" s="184">
        <f t="shared" ref="D24:U24" si="7">SUM(D20:D23)</f>
        <v>1.54</v>
      </c>
      <c r="E24" s="184">
        <f t="shared" si="7"/>
        <v>8.08</v>
      </c>
      <c r="F24" s="184">
        <f t="shared" si="7"/>
        <v>90.67</v>
      </c>
      <c r="G24" s="184">
        <f t="shared" si="7"/>
        <v>90.67</v>
      </c>
      <c r="H24" s="184">
        <f t="shared" si="7"/>
        <v>2244.8269999999989</v>
      </c>
      <c r="I24" s="184">
        <f t="shared" si="7"/>
        <v>280.02800000000013</v>
      </c>
      <c r="J24" s="184">
        <f t="shared" si="7"/>
        <v>1.29</v>
      </c>
      <c r="K24" s="184">
        <f t="shared" si="7"/>
        <v>7.15</v>
      </c>
      <c r="L24" s="184">
        <f t="shared" si="7"/>
        <v>0</v>
      </c>
      <c r="M24" s="184">
        <f t="shared" si="7"/>
        <v>0</v>
      </c>
      <c r="N24" s="184">
        <f t="shared" si="7"/>
        <v>281.3180000000001</v>
      </c>
      <c r="O24" s="184">
        <f t="shared" si="7"/>
        <v>2238.3759999999993</v>
      </c>
      <c r="P24" s="184">
        <f t="shared" si="7"/>
        <v>4.24</v>
      </c>
      <c r="Q24" s="184">
        <f t="shared" si="7"/>
        <v>8.129999999999999</v>
      </c>
      <c r="R24" s="184">
        <f t="shared" si="7"/>
        <v>2.48</v>
      </c>
      <c r="S24" s="184">
        <f t="shared" si="7"/>
        <v>2.48</v>
      </c>
      <c r="T24" s="184">
        <f t="shared" si="7"/>
        <v>2240.1359999999995</v>
      </c>
      <c r="U24" s="184">
        <f t="shared" si="7"/>
        <v>4766.2809999999981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8924.7429999999949</v>
      </c>
      <c r="D25" s="184">
        <f t="shared" ref="D25:U25" si="8">D24+D19+D15+D11</f>
        <v>8.5200000000000014</v>
      </c>
      <c r="E25" s="184">
        <f t="shared" si="8"/>
        <v>21.44</v>
      </c>
      <c r="F25" s="184">
        <f t="shared" si="8"/>
        <v>90.67</v>
      </c>
      <c r="G25" s="184">
        <f t="shared" si="8"/>
        <v>93.87</v>
      </c>
      <c r="H25" s="184">
        <f t="shared" si="8"/>
        <v>8842.5929999999953</v>
      </c>
      <c r="I25" s="184">
        <f t="shared" si="8"/>
        <v>1635.3880000000004</v>
      </c>
      <c r="J25" s="184">
        <f t="shared" si="8"/>
        <v>10.105</v>
      </c>
      <c r="K25" s="184">
        <f t="shared" si="8"/>
        <v>75.448999999999998</v>
      </c>
      <c r="L25" s="184">
        <f t="shared" si="8"/>
        <v>0</v>
      </c>
      <c r="M25" s="184">
        <f t="shared" si="8"/>
        <v>0.12</v>
      </c>
      <c r="N25" s="184">
        <f t="shared" si="8"/>
        <v>1645.4930000000004</v>
      </c>
      <c r="O25" s="184">
        <f t="shared" si="8"/>
        <v>7308.2039999999988</v>
      </c>
      <c r="P25" s="184">
        <f t="shared" si="8"/>
        <v>24.14</v>
      </c>
      <c r="Q25" s="184">
        <f t="shared" si="8"/>
        <v>300.39</v>
      </c>
      <c r="R25" s="184">
        <f t="shared" si="8"/>
        <v>2.48</v>
      </c>
      <c r="S25" s="184">
        <f t="shared" si="8"/>
        <v>21.72</v>
      </c>
      <c r="T25" s="184">
        <f t="shared" si="8"/>
        <v>7329.8639999999996</v>
      </c>
      <c r="U25" s="184">
        <f t="shared" si="8"/>
        <v>17817.949999999997</v>
      </c>
    </row>
    <row r="26" spans="1:21" ht="38.25" customHeight="1" x14ac:dyDescent="0.45">
      <c r="A26" s="171">
        <v>15</v>
      </c>
      <c r="B26" s="172" t="s">
        <v>96</v>
      </c>
      <c r="C26" s="182">
        <v>1253.0719999999997</v>
      </c>
      <c r="D26" s="182">
        <v>6.97</v>
      </c>
      <c r="E26" s="182">
        <f>'[5]June 2023'!E26+'[5]JULY 2023'!D26</f>
        <v>22.06</v>
      </c>
      <c r="F26" s="182">
        <v>0</v>
      </c>
      <c r="G26" s="182">
        <f>'[5]June 2023'!G26+'[5]JULY 2023'!F26</f>
        <v>0.02</v>
      </c>
      <c r="H26" s="182">
        <f t="shared" si="0"/>
        <v>1260.0419999999997</v>
      </c>
      <c r="I26" s="182">
        <v>0.76</v>
      </c>
      <c r="J26" s="182">
        <v>0</v>
      </c>
      <c r="K26" s="182">
        <f>'[5]June 2023'!K26+'[5]JULY 2023'!J26</f>
        <v>0.65</v>
      </c>
      <c r="L26" s="182">
        <v>0</v>
      </c>
      <c r="M26" s="182">
        <f>'[5]June 2023'!M26+'[5]JULY 2023'!L26</f>
        <v>0</v>
      </c>
      <c r="N26" s="182">
        <f t="shared" si="1"/>
        <v>0.76</v>
      </c>
      <c r="O26" s="183">
        <f>'[5]June 2023'!T26</f>
        <v>206.20000000000002</v>
      </c>
      <c r="P26" s="182">
        <v>0.03</v>
      </c>
      <c r="Q26" s="182">
        <f>'[5]June 2023'!Q26+'[5]JULY 2023'!P26</f>
        <v>2.4999999999999996</v>
      </c>
      <c r="R26" s="182">
        <v>0</v>
      </c>
      <c r="S26" s="182">
        <f>'[5]June 2023'!S26+'[5]JULY 2023'!R26</f>
        <v>0</v>
      </c>
      <c r="T26" s="183">
        <f t="shared" si="2"/>
        <v>206.23000000000002</v>
      </c>
      <c r="U26" s="183">
        <f t="shared" si="3"/>
        <v>1467.0319999999997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v>10442.086999999992</v>
      </c>
      <c r="D27" s="182">
        <v>9.18</v>
      </c>
      <c r="E27" s="182">
        <f>'[5]June 2023'!E27+'[5]JULY 2023'!D27</f>
        <v>37.11</v>
      </c>
      <c r="F27" s="182">
        <v>0</v>
      </c>
      <c r="G27" s="182">
        <f>'[5]June 2023'!G27+'[5]JULY 2023'!F27</f>
        <v>0</v>
      </c>
      <c r="H27" s="182">
        <f t="shared" si="0"/>
        <v>10451.266999999993</v>
      </c>
      <c r="I27" s="182">
        <v>415.49499999999995</v>
      </c>
      <c r="J27" s="182">
        <v>3.7</v>
      </c>
      <c r="K27" s="182">
        <f>'[5]June 2023'!K27+'[5]JULY 2023'!J27</f>
        <v>10.760000000000002</v>
      </c>
      <c r="L27" s="182">
        <v>0</v>
      </c>
      <c r="M27" s="182">
        <f>'[5]June 2023'!M27+'[5]JULY 2023'!L27</f>
        <v>0</v>
      </c>
      <c r="N27" s="182">
        <f t="shared" si="1"/>
        <v>419.19499999999994</v>
      </c>
      <c r="O27" s="183">
        <f>'[5]June 2023'!T27</f>
        <v>44.380000000000017</v>
      </c>
      <c r="P27" s="182">
        <v>0.76</v>
      </c>
      <c r="Q27" s="182">
        <f>'[5]June 2023'!Q27+'[5]JULY 2023'!P27</f>
        <v>1.62</v>
      </c>
      <c r="R27" s="182">
        <v>0</v>
      </c>
      <c r="S27" s="182">
        <f>'[5]June 2023'!S27+'[5]JULY 2023'!R27</f>
        <v>0</v>
      </c>
      <c r="T27" s="183">
        <f t="shared" si="2"/>
        <v>45.140000000000015</v>
      </c>
      <c r="U27" s="183">
        <f t="shared" si="3"/>
        <v>10915.601999999992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11695.158999999992</v>
      </c>
      <c r="D28" s="184">
        <f t="shared" ref="D28:U28" si="9">SUM(D26:D27)</f>
        <v>16.149999999999999</v>
      </c>
      <c r="E28" s="184">
        <f t="shared" si="9"/>
        <v>59.17</v>
      </c>
      <c r="F28" s="184">
        <f t="shared" si="9"/>
        <v>0</v>
      </c>
      <c r="G28" s="184">
        <f t="shared" si="9"/>
        <v>0.02</v>
      </c>
      <c r="H28" s="184">
        <f t="shared" si="9"/>
        <v>11711.308999999992</v>
      </c>
      <c r="I28" s="184">
        <f t="shared" si="9"/>
        <v>416.25499999999994</v>
      </c>
      <c r="J28" s="184">
        <f t="shared" si="9"/>
        <v>3.7</v>
      </c>
      <c r="K28" s="184">
        <f t="shared" si="9"/>
        <v>11.410000000000002</v>
      </c>
      <c r="L28" s="184">
        <f t="shared" si="9"/>
        <v>0</v>
      </c>
      <c r="M28" s="184">
        <f t="shared" si="9"/>
        <v>0</v>
      </c>
      <c r="N28" s="184">
        <f t="shared" si="9"/>
        <v>419.95499999999993</v>
      </c>
      <c r="O28" s="184">
        <f t="shared" si="9"/>
        <v>250.58000000000004</v>
      </c>
      <c r="P28" s="184">
        <f t="shared" si="9"/>
        <v>0.79</v>
      </c>
      <c r="Q28" s="184">
        <f t="shared" si="9"/>
        <v>4.1199999999999992</v>
      </c>
      <c r="R28" s="184">
        <f t="shared" si="9"/>
        <v>0</v>
      </c>
      <c r="S28" s="184">
        <f t="shared" si="9"/>
        <v>0</v>
      </c>
      <c r="T28" s="184">
        <f t="shared" si="9"/>
        <v>251.37000000000003</v>
      </c>
      <c r="U28" s="184">
        <f t="shared" si="9"/>
        <v>12382.633999999991</v>
      </c>
    </row>
    <row r="29" spans="1:21" ht="38.25" customHeight="1" x14ac:dyDescent="0.45">
      <c r="A29" s="171">
        <v>17</v>
      </c>
      <c r="B29" s="172" t="s">
        <v>99</v>
      </c>
      <c r="C29" s="182">
        <v>4597.0590000000011</v>
      </c>
      <c r="D29" s="182">
        <v>12.35</v>
      </c>
      <c r="E29" s="182">
        <f>'[5]June 2023'!E29+'[5]JULY 2023'!D29</f>
        <v>58.37</v>
      </c>
      <c r="F29" s="182">
        <v>0</v>
      </c>
      <c r="G29" s="182">
        <f>'[5]June 2023'!G29+'[5]JULY 2023'!F29</f>
        <v>0</v>
      </c>
      <c r="H29" s="182">
        <f t="shared" si="0"/>
        <v>4609.4090000000015</v>
      </c>
      <c r="I29" s="182">
        <v>184.70000000000002</v>
      </c>
      <c r="J29" s="182">
        <v>0</v>
      </c>
      <c r="K29" s="182">
        <f>'[5]June 2023'!K29+'[5]JULY 2023'!J29</f>
        <v>0</v>
      </c>
      <c r="L29" s="182">
        <v>0</v>
      </c>
      <c r="M29" s="182">
        <f>'[5]June 2023'!M29+'[5]JULY 2023'!L29</f>
        <v>0</v>
      </c>
      <c r="N29" s="182">
        <f t="shared" si="1"/>
        <v>184.70000000000002</v>
      </c>
      <c r="O29" s="183">
        <f>'[5]June 2023'!T29</f>
        <v>583.77599999999995</v>
      </c>
      <c r="P29" s="182">
        <f>0.08+51.11</f>
        <v>51.19</v>
      </c>
      <c r="Q29" s="182">
        <f>'[5]June 2023'!Q29+'[5]JULY 2023'!P29</f>
        <v>117.696</v>
      </c>
      <c r="R29" s="182">
        <v>0</v>
      </c>
      <c r="S29" s="182">
        <f>'[5]June 2023'!S29+'[5]JULY 2023'!R29</f>
        <v>0</v>
      </c>
      <c r="T29" s="183">
        <f t="shared" si="2"/>
        <v>634.96599999999989</v>
      </c>
      <c r="U29" s="183">
        <f t="shared" si="3"/>
        <v>5429.0750000000007</v>
      </c>
    </row>
    <row r="30" spans="1:21" ht="38.25" customHeight="1" x14ac:dyDescent="0.45">
      <c r="A30" s="171">
        <v>18</v>
      </c>
      <c r="B30" s="172" t="s">
        <v>100</v>
      </c>
      <c r="C30" s="182">
        <v>6489.2920000000022</v>
      </c>
      <c r="D30" s="182">
        <v>18.605</v>
      </c>
      <c r="E30" s="182">
        <f>'[5]June 2023'!E30+'[5]JULY 2023'!D30</f>
        <v>56.905000000000001</v>
      </c>
      <c r="F30" s="182">
        <v>0</v>
      </c>
      <c r="G30" s="182">
        <f>'[5]June 2023'!G30+'[5]JULY 2023'!F30</f>
        <v>0</v>
      </c>
      <c r="H30" s="182">
        <f t="shared" si="0"/>
        <v>6507.8970000000018</v>
      </c>
      <c r="I30" s="182">
        <v>134.70000000000002</v>
      </c>
      <c r="J30" s="182">
        <v>0</v>
      </c>
      <c r="K30" s="182">
        <f>'[5]June 2023'!K30+'[5]JULY 2023'!J30</f>
        <v>3.9</v>
      </c>
      <c r="L30" s="182">
        <v>0</v>
      </c>
      <c r="M30" s="182">
        <f>'[5]June 2023'!M30+'[5]JULY 2023'!L30</f>
        <v>0</v>
      </c>
      <c r="N30" s="182">
        <f t="shared" si="1"/>
        <v>134.70000000000002</v>
      </c>
      <c r="O30" s="183">
        <f>'[5]June 2023'!T30</f>
        <v>284.60000000000002</v>
      </c>
      <c r="P30" s="182">
        <v>26.52</v>
      </c>
      <c r="Q30" s="182">
        <f>'[5]June 2023'!Q30+'[5]JULY 2023'!P30</f>
        <v>116.33999999999999</v>
      </c>
      <c r="R30" s="182">
        <v>0</v>
      </c>
      <c r="S30" s="182">
        <f>'[5]June 2023'!S30+'[5]JULY 2023'!R30</f>
        <v>0</v>
      </c>
      <c r="T30" s="183">
        <f t="shared" si="2"/>
        <v>311.12</v>
      </c>
      <c r="U30" s="183">
        <f t="shared" si="3"/>
        <v>6953.7170000000015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v>3140.0869999999995</v>
      </c>
      <c r="D31" s="182">
        <v>4.4800000000000004</v>
      </c>
      <c r="E31" s="182">
        <f>'[5]June 2023'!E31+'[5]JULY 2023'!D31</f>
        <v>16.212</v>
      </c>
      <c r="F31" s="182">
        <v>0</v>
      </c>
      <c r="G31" s="182">
        <f>'[5]June 2023'!G31+'[5]JULY 2023'!F31</f>
        <v>0</v>
      </c>
      <c r="H31" s="182">
        <f t="shared" si="0"/>
        <v>3144.5669999999996</v>
      </c>
      <c r="I31" s="182">
        <v>50.180000000000007</v>
      </c>
      <c r="J31" s="182">
        <v>0</v>
      </c>
      <c r="K31" s="182">
        <f>'[5]June 2023'!K31+'[5]JULY 2023'!J31</f>
        <v>0</v>
      </c>
      <c r="L31" s="182">
        <v>0</v>
      </c>
      <c r="M31" s="182">
        <f>'[5]June 2023'!M31+'[5]JULY 2023'!L31</f>
        <v>0</v>
      </c>
      <c r="N31" s="182">
        <f t="shared" si="1"/>
        <v>50.180000000000007</v>
      </c>
      <c r="O31" s="183">
        <f>'[5]June 2023'!T31</f>
        <v>244.44</v>
      </c>
      <c r="P31" s="182">
        <v>0</v>
      </c>
      <c r="Q31" s="182">
        <f>'[5]June 2023'!Q31+'[5]JULY 2023'!P31</f>
        <v>0</v>
      </c>
      <c r="R31" s="182">
        <v>0</v>
      </c>
      <c r="S31" s="182">
        <f>'[5]June 2023'!S31+'[5]JULY 2023'!R31</f>
        <v>0</v>
      </c>
      <c r="T31" s="183">
        <f t="shared" si="2"/>
        <v>244.44</v>
      </c>
      <c r="U31" s="183">
        <f t="shared" si="3"/>
        <v>3439.1869999999994</v>
      </c>
    </row>
    <row r="32" spans="1:21" ht="38.25" customHeight="1" x14ac:dyDescent="0.45">
      <c r="A32" s="171">
        <v>20</v>
      </c>
      <c r="B32" s="172" t="s">
        <v>102</v>
      </c>
      <c r="C32" s="182">
        <v>4410.8099999999995</v>
      </c>
      <c r="D32" s="182">
        <v>5.29</v>
      </c>
      <c r="E32" s="182">
        <f>'[5]June 2023'!E32+'[5]JULY 2023'!D32</f>
        <v>14.82</v>
      </c>
      <c r="F32" s="182">
        <v>0</v>
      </c>
      <c r="G32" s="182">
        <f>'[5]June 2023'!G32+'[5]JULY 2023'!F32</f>
        <v>0</v>
      </c>
      <c r="H32" s="182">
        <f t="shared" si="0"/>
        <v>4416.0999999999995</v>
      </c>
      <c r="I32" s="182">
        <v>242.82999999999996</v>
      </c>
      <c r="J32" s="182">
        <v>2</v>
      </c>
      <c r="K32" s="182">
        <f>'[5]June 2023'!K32+'[5]JULY 2023'!J32</f>
        <v>18.450000000000003</v>
      </c>
      <c r="L32" s="182">
        <v>0</v>
      </c>
      <c r="M32" s="182">
        <f>'[5]June 2023'!M32+'[5]JULY 2023'!L32</f>
        <v>0</v>
      </c>
      <c r="N32" s="182">
        <f t="shared" si="1"/>
        <v>244.82999999999996</v>
      </c>
      <c r="O32" s="183">
        <f>'[5]June 2023'!T32</f>
        <v>243.69999999999996</v>
      </c>
      <c r="P32" s="182">
        <v>0</v>
      </c>
      <c r="Q32" s="182">
        <f>'[5]June 2023'!Q32+'[5]JULY 2023'!P32</f>
        <v>0.05</v>
      </c>
      <c r="R32" s="182">
        <v>0</v>
      </c>
      <c r="S32" s="182">
        <f>'[5]June 2023'!S32+'[5]JULY 2023'!R32</f>
        <v>0</v>
      </c>
      <c r="T32" s="183">
        <f t="shared" si="2"/>
        <v>243.69999999999996</v>
      </c>
      <c r="U32" s="183">
        <f t="shared" si="3"/>
        <v>4904.6299999999992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18637.248</v>
      </c>
      <c r="D33" s="184">
        <f t="shared" ref="D33:U33" si="10">SUM(D29:D32)</f>
        <v>40.725000000000001</v>
      </c>
      <c r="E33" s="184">
        <f t="shared" si="10"/>
        <v>146.30699999999999</v>
      </c>
      <c r="F33" s="184">
        <f t="shared" si="10"/>
        <v>0</v>
      </c>
      <c r="G33" s="184">
        <f t="shared" si="10"/>
        <v>0</v>
      </c>
      <c r="H33" s="184">
        <f t="shared" si="10"/>
        <v>18677.973000000002</v>
      </c>
      <c r="I33" s="184">
        <f t="shared" si="10"/>
        <v>612.41</v>
      </c>
      <c r="J33" s="184">
        <f t="shared" si="10"/>
        <v>2</v>
      </c>
      <c r="K33" s="184">
        <f t="shared" si="10"/>
        <v>22.35</v>
      </c>
      <c r="L33" s="184">
        <f t="shared" si="10"/>
        <v>0</v>
      </c>
      <c r="M33" s="184">
        <f t="shared" si="10"/>
        <v>0</v>
      </c>
      <c r="N33" s="184">
        <f t="shared" si="10"/>
        <v>614.41</v>
      </c>
      <c r="O33" s="184">
        <f t="shared" si="10"/>
        <v>1356.5160000000001</v>
      </c>
      <c r="P33" s="184">
        <f t="shared" si="10"/>
        <v>77.709999999999994</v>
      </c>
      <c r="Q33" s="184">
        <f t="shared" si="10"/>
        <v>234.08600000000001</v>
      </c>
      <c r="R33" s="184">
        <f t="shared" si="10"/>
        <v>0</v>
      </c>
      <c r="S33" s="184">
        <f t="shared" si="10"/>
        <v>0</v>
      </c>
      <c r="T33" s="184">
        <f t="shared" si="10"/>
        <v>1434.2259999999999</v>
      </c>
      <c r="U33" s="184">
        <f t="shared" si="10"/>
        <v>20726.609</v>
      </c>
    </row>
    <row r="34" spans="1:21" ht="38.25" customHeight="1" x14ac:dyDescent="0.45">
      <c r="A34" s="171">
        <v>21</v>
      </c>
      <c r="B34" s="172" t="s">
        <v>103</v>
      </c>
      <c r="C34" s="182">
        <v>6174.050000000002</v>
      </c>
      <c r="D34" s="182">
        <f>4.02+15.06</f>
        <v>19.079999999999998</v>
      </c>
      <c r="E34" s="182">
        <f>'[5]June 2023'!E34+'[5]JULY 2023'!D34</f>
        <v>65.13</v>
      </c>
      <c r="F34" s="182">
        <v>26.64</v>
      </c>
      <c r="G34" s="182">
        <f>'[5]June 2023'!G34+'[5]JULY 2023'!F34</f>
        <v>26.64</v>
      </c>
      <c r="H34" s="182">
        <f t="shared" si="0"/>
        <v>6166.4900000000016</v>
      </c>
      <c r="I34" s="182">
        <v>2</v>
      </c>
      <c r="J34" s="182">
        <v>0</v>
      </c>
      <c r="K34" s="182">
        <f>'[5]June 2023'!K34+'[5]JULY 2023'!J34</f>
        <v>0</v>
      </c>
      <c r="L34" s="182">
        <v>0</v>
      </c>
      <c r="M34" s="182">
        <f>'[5]June 2023'!M34+'[5]JULY 2023'!L34</f>
        <v>0</v>
      </c>
      <c r="N34" s="182">
        <f t="shared" si="1"/>
        <v>2</v>
      </c>
      <c r="O34" s="183">
        <f>'[5]June 2023'!T34</f>
        <v>38.880000000000003</v>
      </c>
      <c r="P34" s="182">
        <v>0</v>
      </c>
      <c r="Q34" s="182">
        <f>'[5]June 2023'!Q34+'[5]JULY 2023'!P34</f>
        <v>0.18</v>
      </c>
      <c r="R34" s="182">
        <v>17.010000000000002</v>
      </c>
      <c r="S34" s="182">
        <f>'[5]June 2023'!S34+'[5]JULY 2023'!R34</f>
        <v>17.010000000000002</v>
      </c>
      <c r="T34" s="183">
        <f t="shared" si="2"/>
        <v>21.87</v>
      </c>
      <c r="U34" s="183">
        <f t="shared" si="3"/>
        <v>6190.3600000000015</v>
      </c>
    </row>
    <row r="35" spans="1:21" ht="38.25" customHeight="1" x14ac:dyDescent="0.45">
      <c r="A35" s="171">
        <v>22</v>
      </c>
      <c r="B35" s="172" t="s">
        <v>104</v>
      </c>
      <c r="C35" s="182">
        <v>4967.8850000000011</v>
      </c>
      <c r="D35" s="182">
        <v>28.84</v>
      </c>
      <c r="E35" s="182">
        <f>'[5]June 2023'!E35+'[5]JULY 2023'!D35</f>
        <v>86.960000000000008</v>
      </c>
      <c r="F35" s="182">
        <v>0</v>
      </c>
      <c r="G35" s="182">
        <f>'[5]June 2023'!G35+'[5]JULY 2023'!F35</f>
        <v>0</v>
      </c>
      <c r="H35" s="182">
        <f t="shared" si="0"/>
        <v>4996.7250000000013</v>
      </c>
      <c r="I35" s="182">
        <v>0.1</v>
      </c>
      <c r="J35" s="182">
        <v>0</v>
      </c>
      <c r="K35" s="182">
        <f>'[5]June 2023'!K35+'[5]JULY 2023'!J35</f>
        <v>0</v>
      </c>
      <c r="L35" s="182">
        <v>0</v>
      </c>
      <c r="M35" s="182">
        <f>'[5]June 2023'!M35+'[5]JULY 2023'!L35</f>
        <v>0</v>
      </c>
      <c r="N35" s="182">
        <f t="shared" si="1"/>
        <v>0.1</v>
      </c>
      <c r="O35" s="183">
        <f>'[5]June 2023'!T35</f>
        <v>125.47000000000001</v>
      </c>
      <c r="P35" s="182">
        <v>0</v>
      </c>
      <c r="Q35" s="182">
        <f>'[5]June 2023'!Q35+'[5]JULY 2023'!P35</f>
        <v>0</v>
      </c>
      <c r="R35" s="182">
        <v>0</v>
      </c>
      <c r="S35" s="182">
        <f>'[5]June 2023'!S35+'[5]JULY 2023'!R35</f>
        <v>0</v>
      </c>
      <c r="T35" s="183">
        <f t="shared" si="2"/>
        <v>125.47000000000001</v>
      </c>
      <c r="U35" s="183">
        <f t="shared" si="3"/>
        <v>5122.2950000000019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v>19501.730000000003</v>
      </c>
      <c r="D36" s="182">
        <f>8.55+26.64</f>
        <v>35.19</v>
      </c>
      <c r="E36" s="182">
        <f>'[5]June 2023'!E36+'[5]JULY 2023'!D36</f>
        <v>67.900000000000006</v>
      </c>
      <c r="F36" s="182">
        <v>0</v>
      </c>
      <c r="G36" s="182">
        <f>'[5]June 2023'!G36+'[5]JULY 2023'!F36</f>
        <v>0</v>
      </c>
      <c r="H36" s="182">
        <f t="shared" si="0"/>
        <v>19536.920000000002</v>
      </c>
      <c r="I36" s="182">
        <v>8.5</v>
      </c>
      <c r="J36" s="182">
        <v>0</v>
      </c>
      <c r="K36" s="182">
        <f>'[5]June 2023'!K36+'[5]JULY 2023'!J36</f>
        <v>0</v>
      </c>
      <c r="L36" s="182">
        <v>0</v>
      </c>
      <c r="M36" s="182">
        <f>'[5]June 2023'!M36+'[5]JULY 2023'!L36</f>
        <v>0</v>
      </c>
      <c r="N36" s="182">
        <f t="shared" si="1"/>
        <v>8.5</v>
      </c>
      <c r="O36" s="183">
        <f>'[5]June 2023'!T36</f>
        <v>72.39</v>
      </c>
      <c r="P36" s="182">
        <v>0</v>
      </c>
      <c r="Q36" s="182">
        <f>'[5]June 2023'!Q36+'[5]JULY 2023'!P36</f>
        <v>0</v>
      </c>
      <c r="R36" s="182">
        <v>0</v>
      </c>
      <c r="S36" s="182">
        <f>'[5]June 2023'!S36+'[5]JULY 2023'!R36</f>
        <v>0</v>
      </c>
      <c r="T36" s="183">
        <f t="shared" si="2"/>
        <v>72.39</v>
      </c>
      <c r="U36" s="183">
        <f t="shared" si="3"/>
        <v>19617.810000000001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v>7033.3499999999995</v>
      </c>
      <c r="D37" s="182">
        <v>7.65</v>
      </c>
      <c r="E37" s="182">
        <f>'[5]June 2023'!E37+'[5]JULY 2023'!D37</f>
        <v>16.060000000000002</v>
      </c>
      <c r="F37" s="182">
        <v>0</v>
      </c>
      <c r="G37" s="182">
        <f>'[5]June 2023'!G37+'[5]JULY 2023'!F37</f>
        <v>0.02</v>
      </c>
      <c r="H37" s="182">
        <f t="shared" si="0"/>
        <v>7040.9999999999991</v>
      </c>
      <c r="I37" s="182">
        <v>0</v>
      </c>
      <c r="J37" s="182">
        <v>0</v>
      </c>
      <c r="K37" s="182">
        <f>'[5]June 2023'!K37+'[5]JULY 2023'!J37</f>
        <v>0</v>
      </c>
      <c r="L37" s="182">
        <v>0</v>
      </c>
      <c r="M37" s="182">
        <f>'[5]June 2023'!M37+'[5]JULY 2023'!L37</f>
        <v>0</v>
      </c>
      <c r="N37" s="182">
        <f t="shared" si="1"/>
        <v>0</v>
      </c>
      <c r="O37" s="183">
        <f>'[5]June 2023'!T37</f>
        <v>3.1</v>
      </c>
      <c r="P37" s="182">
        <v>0</v>
      </c>
      <c r="Q37" s="182">
        <f>'[5]June 2023'!Q37+'[5]JULY 2023'!P37</f>
        <v>0</v>
      </c>
      <c r="R37" s="182">
        <v>0</v>
      </c>
      <c r="S37" s="182">
        <f>'[5]June 2023'!S37+'[5]JULY 2023'!R37</f>
        <v>0</v>
      </c>
      <c r="T37" s="183">
        <f t="shared" si="2"/>
        <v>3.1</v>
      </c>
      <c r="U37" s="183">
        <f t="shared" si="3"/>
        <v>7044.0999999999995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37677.015000000007</v>
      </c>
      <c r="D38" s="184">
        <f t="shared" ref="D38:U38" si="11">SUM(D34:D37)</f>
        <v>90.76</v>
      </c>
      <c r="E38" s="184">
        <f t="shared" si="11"/>
        <v>236.05</v>
      </c>
      <c r="F38" s="184">
        <f t="shared" si="11"/>
        <v>26.64</v>
      </c>
      <c r="G38" s="184">
        <f t="shared" si="11"/>
        <v>26.66</v>
      </c>
      <c r="H38" s="184">
        <f t="shared" si="11"/>
        <v>37741.135000000002</v>
      </c>
      <c r="I38" s="184">
        <f t="shared" si="11"/>
        <v>10.6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10.6</v>
      </c>
      <c r="O38" s="184">
        <f t="shared" si="11"/>
        <v>239.84</v>
      </c>
      <c r="P38" s="184">
        <f t="shared" si="11"/>
        <v>0</v>
      </c>
      <c r="Q38" s="184">
        <f t="shared" si="11"/>
        <v>0.18</v>
      </c>
      <c r="R38" s="184">
        <f t="shared" si="11"/>
        <v>17.010000000000002</v>
      </c>
      <c r="S38" s="184">
        <f t="shared" si="11"/>
        <v>17.010000000000002</v>
      </c>
      <c r="T38" s="184">
        <f t="shared" si="11"/>
        <v>222.83</v>
      </c>
      <c r="U38" s="184">
        <f t="shared" si="11"/>
        <v>37974.565000000002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68009.421999999991</v>
      </c>
      <c r="D39" s="184">
        <f t="shared" ref="D39:U39" si="12">D38+D33+D28</f>
        <v>147.63500000000002</v>
      </c>
      <c r="E39" s="184">
        <f t="shared" si="12"/>
        <v>441.52699999999999</v>
      </c>
      <c r="F39" s="184">
        <f t="shared" si="12"/>
        <v>26.64</v>
      </c>
      <c r="G39" s="184">
        <f t="shared" si="12"/>
        <v>26.68</v>
      </c>
      <c r="H39" s="184">
        <f t="shared" si="12"/>
        <v>68130.417000000001</v>
      </c>
      <c r="I39" s="184">
        <f t="shared" si="12"/>
        <v>1039.2649999999999</v>
      </c>
      <c r="J39" s="184">
        <f t="shared" si="12"/>
        <v>5.7</v>
      </c>
      <c r="K39" s="184">
        <f t="shared" si="12"/>
        <v>33.760000000000005</v>
      </c>
      <c r="L39" s="184">
        <f t="shared" si="12"/>
        <v>0</v>
      </c>
      <c r="M39" s="184">
        <f t="shared" si="12"/>
        <v>0</v>
      </c>
      <c r="N39" s="184">
        <f t="shared" si="12"/>
        <v>1044.9649999999999</v>
      </c>
      <c r="O39" s="184">
        <f t="shared" si="12"/>
        <v>1846.9360000000001</v>
      </c>
      <c r="P39" s="184">
        <f t="shared" si="12"/>
        <v>78.5</v>
      </c>
      <c r="Q39" s="184">
        <f t="shared" si="12"/>
        <v>238.38600000000002</v>
      </c>
      <c r="R39" s="184">
        <f t="shared" si="12"/>
        <v>17.010000000000002</v>
      </c>
      <c r="S39" s="184">
        <f t="shared" si="12"/>
        <v>17.010000000000002</v>
      </c>
      <c r="T39" s="184">
        <f t="shared" si="12"/>
        <v>1908.4259999999999</v>
      </c>
      <c r="U39" s="184">
        <f t="shared" si="12"/>
        <v>71083.80799999999</v>
      </c>
    </row>
    <row r="40" spans="1:21" ht="38.25" customHeight="1" x14ac:dyDescent="0.45">
      <c r="A40" s="171">
        <v>25</v>
      </c>
      <c r="B40" s="172" t="s">
        <v>109</v>
      </c>
      <c r="C40" s="182">
        <v>13946.088000000003</v>
      </c>
      <c r="D40" s="182">
        <v>6.46</v>
      </c>
      <c r="E40" s="182">
        <f>'[5]June 2023'!E40+'[5]JULY 2023'!D40</f>
        <v>43.300000000000004</v>
      </c>
      <c r="F40" s="182">
        <v>0</v>
      </c>
      <c r="G40" s="182">
        <f>'[5]June 2023'!G40+'[5]JULY 2023'!F40</f>
        <v>0</v>
      </c>
      <c r="H40" s="182">
        <f t="shared" si="0"/>
        <v>13952.548000000003</v>
      </c>
      <c r="I40" s="182">
        <v>226.8</v>
      </c>
      <c r="J40" s="182">
        <v>0</v>
      </c>
      <c r="K40" s="182">
        <f>'[5]June 2023'!K40+'[5]JULY 2023'!J40</f>
        <v>0</v>
      </c>
      <c r="L40" s="182">
        <v>0</v>
      </c>
      <c r="M40" s="182">
        <f>'[5]June 2023'!M40+'[5]JULY 2023'!L40</f>
        <v>0</v>
      </c>
      <c r="N40" s="182">
        <f t="shared" si="1"/>
        <v>226.8</v>
      </c>
      <c r="O40" s="183">
        <f>'[5]June 2023'!T40</f>
        <v>75.02000000000001</v>
      </c>
      <c r="P40" s="182">
        <v>0</v>
      </c>
      <c r="Q40" s="182">
        <f>'[5]June 2023'!Q40+'[5]JULY 2023'!P40</f>
        <v>0</v>
      </c>
      <c r="R40" s="182">
        <v>0</v>
      </c>
      <c r="S40" s="182">
        <f>'[5]June 2023'!S40+'[5]JULY 2023'!R40</f>
        <v>0</v>
      </c>
      <c r="T40" s="183">
        <f t="shared" si="2"/>
        <v>75.02000000000001</v>
      </c>
      <c r="U40" s="183">
        <f t="shared" si="3"/>
        <v>14254.368000000002</v>
      </c>
    </row>
    <row r="41" spans="1:21" ht="38.25" customHeight="1" x14ac:dyDescent="0.45">
      <c r="A41" s="171">
        <v>26</v>
      </c>
      <c r="B41" s="172" t="s">
        <v>110</v>
      </c>
      <c r="C41" s="182">
        <v>10698.455999999995</v>
      </c>
      <c r="D41" s="182">
        <v>3.27</v>
      </c>
      <c r="E41" s="182">
        <f>'[5]June 2023'!E41+'[5]JULY 2023'!D41</f>
        <v>9.49</v>
      </c>
      <c r="F41" s="182">
        <v>0</v>
      </c>
      <c r="G41" s="182">
        <f>'[5]June 2023'!G41+'[5]JULY 2023'!F41</f>
        <v>0</v>
      </c>
      <c r="H41" s="182">
        <f t="shared" si="0"/>
        <v>10701.725999999995</v>
      </c>
      <c r="I41" s="182">
        <v>0</v>
      </c>
      <c r="J41" s="182">
        <v>0</v>
      </c>
      <c r="K41" s="182">
        <f>'[5]June 2023'!K41+'[5]JULY 2023'!J41</f>
        <v>0</v>
      </c>
      <c r="L41" s="182">
        <v>0</v>
      </c>
      <c r="M41" s="182">
        <f>'[5]June 2023'!M41+'[5]JULY 2023'!L41</f>
        <v>0</v>
      </c>
      <c r="N41" s="182">
        <f t="shared" si="1"/>
        <v>0</v>
      </c>
      <c r="O41" s="183">
        <f>'[5]June 2023'!T41</f>
        <v>89.580000000000013</v>
      </c>
      <c r="P41" s="182">
        <v>0</v>
      </c>
      <c r="Q41" s="182">
        <f>'[5]June 2023'!Q41+'[5]JULY 2023'!P41</f>
        <v>0</v>
      </c>
      <c r="R41" s="182">
        <v>0</v>
      </c>
      <c r="S41" s="182">
        <f>'[5]June 2023'!S41+'[5]JULY 2023'!R41</f>
        <v>0</v>
      </c>
      <c r="T41" s="183">
        <f t="shared" si="2"/>
        <v>89.580000000000013</v>
      </c>
      <c r="U41" s="183">
        <f t="shared" si="3"/>
        <v>10791.305999999995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v>24124.024000000005</v>
      </c>
      <c r="D42" s="182">
        <v>12.49</v>
      </c>
      <c r="E42" s="182">
        <f>'[5]June 2023'!E42+'[5]JULY 2023'!D42</f>
        <v>56.280000000000008</v>
      </c>
      <c r="F42" s="182">
        <v>0</v>
      </c>
      <c r="G42" s="182">
        <f>'[5]June 2023'!G42+'[5]JULY 2023'!F42</f>
        <v>0</v>
      </c>
      <c r="H42" s="182">
        <f t="shared" si="0"/>
        <v>24136.514000000006</v>
      </c>
      <c r="I42" s="182">
        <v>0</v>
      </c>
      <c r="J42" s="182">
        <v>0</v>
      </c>
      <c r="K42" s="182">
        <f>'[5]June 2023'!K42+'[5]JULY 2023'!J42</f>
        <v>0</v>
      </c>
      <c r="L42" s="182">
        <v>0</v>
      </c>
      <c r="M42" s="182">
        <f>'[5]June 2023'!M42+'[5]JULY 2023'!L42</f>
        <v>0</v>
      </c>
      <c r="N42" s="182">
        <f t="shared" si="1"/>
        <v>0</v>
      </c>
      <c r="O42" s="183">
        <f>'[5]June 2023'!T42</f>
        <v>38.47</v>
      </c>
      <c r="P42" s="182">
        <v>0</v>
      </c>
      <c r="Q42" s="182">
        <f>'[5]June 2023'!Q42+'[5]JULY 2023'!P42</f>
        <v>0</v>
      </c>
      <c r="R42" s="182">
        <v>0</v>
      </c>
      <c r="S42" s="182">
        <f>'[5]June 2023'!S42+'[5]JULY 2023'!R42</f>
        <v>0</v>
      </c>
      <c r="T42" s="183">
        <f t="shared" si="2"/>
        <v>38.47</v>
      </c>
      <c r="U42" s="183">
        <f t="shared" si="3"/>
        <v>24174.984000000008</v>
      </c>
    </row>
    <row r="43" spans="1:21" ht="38.25" customHeight="1" x14ac:dyDescent="0.45">
      <c r="A43" s="171">
        <v>28</v>
      </c>
      <c r="B43" s="172" t="s">
        <v>112</v>
      </c>
      <c r="C43" s="182">
        <v>2490.1030000000005</v>
      </c>
      <c r="D43" s="182">
        <f>0.39+90.67</f>
        <v>91.06</v>
      </c>
      <c r="E43" s="182">
        <f>'[5]June 2023'!E43+'[5]JULY 2023'!D43</f>
        <v>101.16</v>
      </c>
      <c r="F43" s="182">
        <v>0</v>
      </c>
      <c r="G43" s="182">
        <f>'[5]June 2023'!G43+'[5]JULY 2023'!F43</f>
        <v>0</v>
      </c>
      <c r="H43" s="182">
        <f t="shared" si="0"/>
        <v>2581.1630000000005</v>
      </c>
      <c r="I43" s="182">
        <v>0</v>
      </c>
      <c r="J43" s="182">
        <v>0</v>
      </c>
      <c r="K43" s="182">
        <f>'[5]June 2023'!K43+'[5]JULY 2023'!J43</f>
        <v>0</v>
      </c>
      <c r="L43" s="182">
        <v>0</v>
      </c>
      <c r="M43" s="182">
        <f>'[5]June 2023'!M43+'[5]JULY 2023'!L43</f>
        <v>0</v>
      </c>
      <c r="N43" s="182">
        <f t="shared" si="1"/>
        <v>0</v>
      </c>
      <c r="O43" s="183">
        <f>'[5]June 2023'!T43</f>
        <v>146.49</v>
      </c>
      <c r="P43" s="182">
        <v>0</v>
      </c>
      <c r="Q43" s="182">
        <f>'[5]June 2023'!Q43+'[5]JULY 2023'!P43</f>
        <v>0</v>
      </c>
      <c r="R43" s="182">
        <v>0</v>
      </c>
      <c r="S43" s="182">
        <f>'[5]June 2023'!S43+'[5]JULY 2023'!R43</f>
        <v>0</v>
      </c>
      <c r="T43" s="183">
        <f t="shared" si="2"/>
        <v>146.49</v>
      </c>
      <c r="U43" s="183">
        <f t="shared" si="3"/>
        <v>2727.6530000000002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51258.671000000002</v>
      </c>
      <c r="D44" s="184">
        <f t="shared" ref="D44:U44" si="13">SUM(D40:D43)</f>
        <v>113.28</v>
      </c>
      <c r="E44" s="184">
        <f t="shared" si="13"/>
        <v>210.23000000000002</v>
      </c>
      <c r="F44" s="184">
        <f t="shared" si="13"/>
        <v>0</v>
      </c>
      <c r="G44" s="184">
        <f t="shared" si="13"/>
        <v>0</v>
      </c>
      <c r="H44" s="184">
        <f t="shared" si="13"/>
        <v>51371.951000000001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51948.311000000009</v>
      </c>
    </row>
    <row r="45" spans="1:21" ht="38.25" customHeight="1" x14ac:dyDescent="0.45">
      <c r="A45" s="171">
        <v>29</v>
      </c>
      <c r="B45" s="172" t="s">
        <v>113</v>
      </c>
      <c r="C45" s="182">
        <v>14144.775000000001</v>
      </c>
      <c r="D45" s="182">
        <v>7.8</v>
      </c>
      <c r="E45" s="182">
        <f>'[5]June 2023'!E45+'[5]JULY 2023'!D45</f>
        <v>26.91</v>
      </c>
      <c r="F45" s="182">
        <v>0</v>
      </c>
      <c r="G45" s="182">
        <f>'[5]June 2023'!G45+'[5]JULY 2023'!F45</f>
        <v>0</v>
      </c>
      <c r="H45" s="182">
        <f t="shared" si="0"/>
        <v>14152.575000000001</v>
      </c>
      <c r="I45" s="182">
        <v>8.15</v>
      </c>
      <c r="J45" s="182">
        <v>0</v>
      </c>
      <c r="K45" s="182">
        <f>'[5]June 2023'!K45+'[5]JULY 2023'!J45</f>
        <v>1.48</v>
      </c>
      <c r="L45" s="182">
        <v>0</v>
      </c>
      <c r="M45" s="182">
        <f>'[5]June 2023'!M45+'[5]JULY 2023'!L45</f>
        <v>0</v>
      </c>
      <c r="N45" s="182">
        <f t="shared" si="1"/>
        <v>8.15</v>
      </c>
      <c r="O45" s="183">
        <f>'[5]June 2023'!T45</f>
        <v>105.87000000000002</v>
      </c>
      <c r="P45" s="182">
        <v>0</v>
      </c>
      <c r="Q45" s="182">
        <f>'[5]June 2023'!Q45+'[5]JULY 2023'!P45</f>
        <v>0</v>
      </c>
      <c r="R45" s="182">
        <v>0</v>
      </c>
      <c r="S45" s="182">
        <f>'[5]June 2023'!S45+'[5]JULY 2023'!R45</f>
        <v>0</v>
      </c>
      <c r="T45" s="183">
        <f t="shared" si="2"/>
        <v>105.87000000000002</v>
      </c>
      <c r="U45" s="183">
        <f t="shared" si="3"/>
        <v>14266.595000000001</v>
      </c>
    </row>
    <row r="46" spans="1:21" ht="38.25" customHeight="1" x14ac:dyDescent="0.45">
      <c r="A46" s="171">
        <v>30</v>
      </c>
      <c r="B46" s="172" t="s">
        <v>114</v>
      </c>
      <c r="C46" s="182">
        <v>7480.6749999999993</v>
      </c>
      <c r="D46" s="182">
        <v>17.86</v>
      </c>
      <c r="E46" s="182">
        <f>'[5]June 2023'!E46+'[5]JULY 2023'!D46</f>
        <v>85.48</v>
      </c>
      <c r="F46" s="182">
        <v>0</v>
      </c>
      <c r="G46" s="182">
        <f>'[5]June 2023'!G46+'[5]JULY 2023'!F46</f>
        <v>0</v>
      </c>
      <c r="H46" s="182">
        <f t="shared" si="0"/>
        <v>7498.5349999999989</v>
      </c>
      <c r="I46" s="182">
        <v>0</v>
      </c>
      <c r="J46" s="182">
        <v>0</v>
      </c>
      <c r="K46" s="182">
        <f>'[5]June 2023'!K46+'[5]JULY 2023'!J46</f>
        <v>0</v>
      </c>
      <c r="L46" s="182">
        <v>0</v>
      </c>
      <c r="M46" s="182">
        <f>'[5]June 2023'!M46+'[5]JULY 2023'!L46</f>
        <v>0</v>
      </c>
      <c r="N46" s="182">
        <f t="shared" si="1"/>
        <v>0</v>
      </c>
      <c r="O46" s="183">
        <f>'[5]June 2023'!T46</f>
        <v>7.5900000000000007</v>
      </c>
      <c r="P46" s="182">
        <v>0</v>
      </c>
      <c r="Q46" s="182">
        <f>'[5]June 2023'!Q46+'[5]JULY 2023'!P46</f>
        <v>0</v>
      </c>
      <c r="R46" s="182">
        <v>0</v>
      </c>
      <c r="S46" s="182">
        <f>'[5]June 2023'!S46+'[5]JULY 2023'!R46</f>
        <v>0</v>
      </c>
      <c r="T46" s="183">
        <f t="shared" si="2"/>
        <v>7.5900000000000007</v>
      </c>
      <c r="U46" s="183">
        <f t="shared" si="3"/>
        <v>7506.1249999999991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v>12304.730000000007</v>
      </c>
      <c r="D47" s="182">
        <v>0.65</v>
      </c>
      <c r="E47" s="182">
        <f>'[5]June 2023'!E47+'[5]JULY 2023'!D47</f>
        <v>1.34</v>
      </c>
      <c r="F47" s="182">
        <v>0</v>
      </c>
      <c r="G47" s="182">
        <f>'[5]June 2023'!G47+'[5]JULY 2023'!F47</f>
        <v>0</v>
      </c>
      <c r="H47" s="182">
        <f t="shared" si="0"/>
        <v>12305.380000000006</v>
      </c>
      <c r="I47" s="182">
        <v>1.2999999999999998</v>
      </c>
      <c r="J47" s="182">
        <v>0</v>
      </c>
      <c r="K47" s="182">
        <f>'[5]June 2023'!K47+'[5]JULY 2023'!J47</f>
        <v>0</v>
      </c>
      <c r="L47" s="182">
        <v>0</v>
      </c>
      <c r="M47" s="182">
        <f>'[5]June 2023'!M47+'[5]JULY 2023'!L47</f>
        <v>0</v>
      </c>
      <c r="N47" s="182">
        <f t="shared" si="1"/>
        <v>1.2999999999999998</v>
      </c>
      <c r="O47" s="183">
        <f>'[5]June 2023'!T47</f>
        <v>86.18</v>
      </c>
      <c r="P47" s="182">
        <v>0</v>
      </c>
      <c r="Q47" s="182">
        <f>'[5]June 2023'!Q47+'[5]JULY 2023'!P47</f>
        <v>0</v>
      </c>
      <c r="R47" s="182">
        <v>0</v>
      </c>
      <c r="S47" s="182">
        <f>'[5]June 2023'!S47+'[5]JULY 2023'!R47</f>
        <v>0</v>
      </c>
      <c r="T47" s="183">
        <f t="shared" si="2"/>
        <v>86.18</v>
      </c>
      <c r="U47" s="183">
        <f t="shared" si="3"/>
        <v>12392.860000000006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v>11111.352000000008</v>
      </c>
      <c r="D48" s="182">
        <v>0.9</v>
      </c>
      <c r="E48" s="182">
        <f>'[5]June 2023'!E48+'[5]JULY 2023'!D48</f>
        <v>5.04</v>
      </c>
      <c r="F48" s="182">
        <v>0</v>
      </c>
      <c r="G48" s="182">
        <f>'[5]June 2023'!G48+'[5]JULY 2023'!F48</f>
        <v>0</v>
      </c>
      <c r="H48" s="182">
        <f t="shared" si="0"/>
        <v>11112.252000000008</v>
      </c>
      <c r="I48" s="182">
        <v>0</v>
      </c>
      <c r="J48" s="182">
        <v>0</v>
      </c>
      <c r="K48" s="182">
        <f>'[5]June 2023'!K48+'[5]JULY 2023'!J48</f>
        <v>0</v>
      </c>
      <c r="L48" s="182">
        <v>0</v>
      </c>
      <c r="M48" s="182">
        <f>'[5]June 2023'!M48+'[5]JULY 2023'!L48</f>
        <v>0</v>
      </c>
      <c r="N48" s="182">
        <f t="shared" si="1"/>
        <v>0</v>
      </c>
      <c r="O48" s="183">
        <f>'[5]June 2023'!T48</f>
        <v>30.53</v>
      </c>
      <c r="P48" s="182">
        <v>0</v>
      </c>
      <c r="Q48" s="182">
        <f>'[5]June 2023'!Q48+'[5]JULY 2023'!P48</f>
        <v>0</v>
      </c>
      <c r="R48" s="182">
        <v>0</v>
      </c>
      <c r="S48" s="182">
        <f>'[5]June 2023'!S48+'[5]JULY 2023'!R48</f>
        <v>0</v>
      </c>
      <c r="T48" s="183">
        <f t="shared" si="2"/>
        <v>30.53</v>
      </c>
      <c r="U48" s="183">
        <f t="shared" si="3"/>
        <v>11142.782000000008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45041.532000000014</v>
      </c>
      <c r="D49" s="184">
        <f t="shared" ref="D49:U49" si="14">SUM(D45:D48)</f>
        <v>27.209999999999997</v>
      </c>
      <c r="E49" s="184">
        <f t="shared" si="14"/>
        <v>118.77000000000001</v>
      </c>
      <c r="F49" s="184">
        <f t="shared" si="14"/>
        <v>0</v>
      </c>
      <c r="G49" s="184">
        <f t="shared" si="14"/>
        <v>0</v>
      </c>
      <c r="H49" s="184">
        <f t="shared" si="14"/>
        <v>45068.742000000013</v>
      </c>
      <c r="I49" s="184">
        <f t="shared" si="14"/>
        <v>9.4499999999999993</v>
      </c>
      <c r="J49" s="184">
        <f t="shared" si="14"/>
        <v>0</v>
      </c>
      <c r="K49" s="184">
        <f t="shared" si="14"/>
        <v>1.48</v>
      </c>
      <c r="L49" s="184">
        <f t="shared" si="14"/>
        <v>0</v>
      </c>
      <c r="M49" s="184">
        <f t="shared" si="14"/>
        <v>0</v>
      </c>
      <c r="N49" s="184">
        <f t="shared" si="14"/>
        <v>9.4499999999999993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45308.362000000016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96300.203000000009</v>
      </c>
      <c r="D50" s="184">
        <f t="shared" ref="D50:U50" si="15">D49+D44</f>
        <v>140.49</v>
      </c>
      <c r="E50" s="184">
        <f t="shared" si="15"/>
        <v>329</v>
      </c>
      <c r="F50" s="184">
        <f t="shared" si="15"/>
        <v>0</v>
      </c>
      <c r="G50" s="184">
        <f t="shared" si="15"/>
        <v>0</v>
      </c>
      <c r="H50" s="184">
        <f t="shared" si="15"/>
        <v>96440.693000000014</v>
      </c>
      <c r="I50" s="184">
        <f t="shared" si="15"/>
        <v>236.25</v>
      </c>
      <c r="J50" s="184">
        <f t="shared" si="15"/>
        <v>0</v>
      </c>
      <c r="K50" s="184">
        <f t="shared" si="15"/>
        <v>1.48</v>
      </c>
      <c r="L50" s="184">
        <f t="shared" si="15"/>
        <v>0</v>
      </c>
      <c r="M50" s="184">
        <f t="shared" si="15"/>
        <v>0</v>
      </c>
      <c r="N50" s="184">
        <f t="shared" si="15"/>
        <v>236.25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97256.673000000024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173234.36799999999</v>
      </c>
      <c r="D51" s="184">
        <f t="shared" ref="D51:U51" si="16">D50+D39+D25</f>
        <v>296.64499999999998</v>
      </c>
      <c r="E51" s="184">
        <f t="shared" si="16"/>
        <v>791.9670000000001</v>
      </c>
      <c r="F51" s="184">
        <f t="shared" si="16"/>
        <v>117.31</v>
      </c>
      <c r="G51" s="184">
        <f t="shared" si="16"/>
        <v>120.55000000000001</v>
      </c>
      <c r="H51" s="184">
        <f t="shared" si="16"/>
        <v>173413.70300000001</v>
      </c>
      <c r="I51" s="184">
        <f t="shared" si="16"/>
        <v>2910.9030000000002</v>
      </c>
      <c r="J51" s="184">
        <f t="shared" si="16"/>
        <v>15.805</v>
      </c>
      <c r="K51" s="184">
        <f t="shared" si="16"/>
        <v>110.68899999999999</v>
      </c>
      <c r="L51" s="184">
        <f t="shared" si="16"/>
        <v>0</v>
      </c>
      <c r="M51" s="184">
        <f t="shared" si="16"/>
        <v>0.12</v>
      </c>
      <c r="N51" s="184">
        <f t="shared" si="16"/>
        <v>2926.7080000000005</v>
      </c>
      <c r="O51" s="184">
        <f t="shared" si="16"/>
        <v>9734.869999999999</v>
      </c>
      <c r="P51" s="184">
        <f t="shared" si="16"/>
        <v>102.64</v>
      </c>
      <c r="Q51" s="184">
        <f t="shared" si="16"/>
        <v>538.77600000000007</v>
      </c>
      <c r="R51" s="184">
        <f t="shared" si="16"/>
        <v>19.490000000000002</v>
      </c>
      <c r="S51" s="184">
        <f t="shared" si="16"/>
        <v>38.730000000000004</v>
      </c>
      <c r="T51" s="184">
        <f t="shared" si="16"/>
        <v>9818.02</v>
      </c>
      <c r="U51" s="184">
        <f t="shared" si="16"/>
        <v>186158.43100000004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278.28999999999996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1282.0320000000004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186158.43100000001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3" zoomScale="55" zoomScaleNormal="55" workbookViewId="0">
      <selection activeCell="D5" sqref="D5:E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f>'[5]JULY 2023'!H7</f>
        <v>83.970000000000653</v>
      </c>
      <c r="D7" s="182">
        <v>0</v>
      </c>
      <c r="E7" s="182">
        <f>'[5]JULY 2023'!E7+'[5]August 2023'!D7</f>
        <v>0</v>
      </c>
      <c r="F7" s="182">
        <v>0</v>
      </c>
      <c r="G7" s="182">
        <f>'[5]JULY 2023'!G7+'[5]August 2023'!F7</f>
        <v>0</v>
      </c>
      <c r="H7" s="182">
        <f>C7+D7-F7</f>
        <v>83.970000000000653</v>
      </c>
      <c r="I7" s="182">
        <f>'[5]JULY 2023'!N7</f>
        <v>207.83599999999996</v>
      </c>
      <c r="J7" s="182">
        <v>0.99</v>
      </c>
      <c r="K7" s="182">
        <f>'[5]JULY 2023'!K7+'[5]August 2023'!J7</f>
        <v>33.955000000000005</v>
      </c>
      <c r="L7" s="182">
        <v>0</v>
      </c>
      <c r="M7" s="182">
        <f>'[5]JULY 2023'!M7+'[5]August 2023'!L7</f>
        <v>0</v>
      </c>
      <c r="N7" s="182">
        <f>I7+J7-L7</f>
        <v>208.82599999999996</v>
      </c>
      <c r="O7" s="183">
        <f>'[5]JULY 2023'!T7</f>
        <v>264.90000000000009</v>
      </c>
      <c r="P7" s="182">
        <v>0</v>
      </c>
      <c r="Q7" s="182">
        <f>'[5]JULY 2023'!Q7+'[5]August 2023'!P7</f>
        <v>0</v>
      </c>
      <c r="R7" s="182">
        <v>0</v>
      </c>
      <c r="S7" s="182">
        <f>'[5]JULY 2023'!S7+'[5]August 2023'!R7</f>
        <v>19.239999999999998</v>
      </c>
      <c r="T7" s="183">
        <f>O7+P7-R7</f>
        <v>264.90000000000009</v>
      </c>
      <c r="U7" s="183">
        <f>H7+N7+T7</f>
        <v>557.69600000000071</v>
      </c>
    </row>
    <row r="8" spans="1:21" ht="38.25" customHeight="1" x14ac:dyDescent="0.45">
      <c r="A8" s="171">
        <v>2</v>
      </c>
      <c r="B8" s="172" t="s">
        <v>79</v>
      </c>
      <c r="C8" s="182">
        <f>'[5]JULY 2023'!H8</f>
        <v>498.45499999999981</v>
      </c>
      <c r="D8" s="182">
        <v>0.36</v>
      </c>
      <c r="E8" s="182">
        <f>'[5]JULY 2023'!E8+'[5]August 2023'!D8</f>
        <v>1.2000000000000002</v>
      </c>
      <c r="F8" s="182">
        <v>0</v>
      </c>
      <c r="G8" s="182">
        <f>'[5]JULY 2023'!G8+'[5]August 2023'!F8</f>
        <v>0</v>
      </c>
      <c r="H8" s="182">
        <f t="shared" ref="H8:H48" si="0">C8+D8-F8</f>
        <v>498.81499999999983</v>
      </c>
      <c r="I8" s="182">
        <f>'[5]JULY 2023'!N8</f>
        <v>151.126</v>
      </c>
      <c r="J8" s="182">
        <v>1.42</v>
      </c>
      <c r="K8" s="182">
        <f>'[5]JULY 2023'!K8+'[5]August 2023'!J8</f>
        <v>9.6399999999999988</v>
      </c>
      <c r="L8" s="182">
        <v>0</v>
      </c>
      <c r="M8" s="182">
        <f>'[5]JULY 2023'!M8+'[5]August 2023'!L8</f>
        <v>0</v>
      </c>
      <c r="N8" s="182">
        <f t="shared" ref="N8:N48" si="1">I8+J8-L8</f>
        <v>152.54599999999999</v>
      </c>
      <c r="O8" s="183">
        <f>'[5]JULY 2023'!T8</f>
        <v>222.27000000000004</v>
      </c>
      <c r="P8" s="182">
        <v>0</v>
      </c>
      <c r="Q8" s="182">
        <f>'[5]JULY 2023'!Q8+'[5]August 2023'!P8</f>
        <v>0</v>
      </c>
      <c r="R8" s="182">
        <v>0</v>
      </c>
      <c r="S8" s="182">
        <f>'[5]JULY 2023'!S8+'[5]August 2023'!R8</f>
        <v>0</v>
      </c>
      <c r="T8" s="183">
        <f t="shared" ref="T8:T48" si="2">O8+P8-R8</f>
        <v>222.27000000000004</v>
      </c>
      <c r="U8" s="183">
        <f t="shared" ref="U8:U48" si="3">H8+N8+T8</f>
        <v>873.63099999999986</v>
      </c>
    </row>
    <row r="9" spans="1:21" ht="38.25" customHeight="1" x14ac:dyDescent="0.45">
      <c r="A9" s="171">
        <v>3</v>
      </c>
      <c r="B9" s="172" t="s">
        <v>80</v>
      </c>
      <c r="C9" s="182">
        <f>'[5]JULY 2023'!H9</f>
        <v>653.9599999999997</v>
      </c>
      <c r="D9" s="182">
        <v>0</v>
      </c>
      <c r="E9" s="182">
        <f>'[5]JULY 2023'!E9+'[5]August 2023'!D9</f>
        <v>0</v>
      </c>
      <c r="F9" s="182">
        <v>0</v>
      </c>
      <c r="G9" s="182">
        <f>'[5]JULY 2023'!G9+'[5]August 2023'!F9</f>
        <v>0</v>
      </c>
      <c r="H9" s="182">
        <f t="shared" si="0"/>
        <v>653.9599999999997</v>
      </c>
      <c r="I9" s="182">
        <f>'[5]JULY 2023'!N9</f>
        <v>230.08</v>
      </c>
      <c r="J9" s="182">
        <v>1.405</v>
      </c>
      <c r="K9" s="182">
        <f>'[5]JULY 2023'!K9+'[5]August 2023'!J9</f>
        <v>15.978999999999999</v>
      </c>
      <c r="L9" s="182">
        <v>0</v>
      </c>
      <c r="M9" s="182">
        <f>'[5]JULY 2023'!M9+'[5]August 2023'!L9</f>
        <v>0</v>
      </c>
      <c r="N9" s="182">
        <f t="shared" si="1"/>
        <v>231.48500000000001</v>
      </c>
      <c r="O9" s="183">
        <f>'[5]JULY 2023'!T9</f>
        <v>377.92999999999995</v>
      </c>
      <c r="P9" s="182">
        <v>0</v>
      </c>
      <c r="Q9" s="182">
        <f>'[5]JULY 2023'!Q9+'[5]August 2023'!P9</f>
        <v>111.34</v>
      </c>
      <c r="R9" s="182">
        <v>0</v>
      </c>
      <c r="S9" s="182">
        <f>'[5]JULY 2023'!S9+'[5]August 2023'!R9</f>
        <v>0</v>
      </c>
      <c r="T9" s="183">
        <f t="shared" si="2"/>
        <v>377.92999999999995</v>
      </c>
      <c r="U9" s="183">
        <f t="shared" si="3"/>
        <v>1263.3749999999995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f>'[5]JULY 2023'!H10</f>
        <v>0</v>
      </c>
      <c r="D10" s="182">
        <v>0</v>
      </c>
      <c r="E10" s="182">
        <f>'[5]JULY 2023'!E10+'[5]August 2023'!D10</f>
        <v>0</v>
      </c>
      <c r="F10" s="182">
        <v>0</v>
      </c>
      <c r="G10" s="182">
        <f>'[5]JULY 2023'!G10+'[5]August 2023'!F10</f>
        <v>0</v>
      </c>
      <c r="H10" s="182">
        <f t="shared" si="0"/>
        <v>0</v>
      </c>
      <c r="I10" s="182">
        <f>'[5]JULY 2023'!N10</f>
        <v>147.59500000000008</v>
      </c>
      <c r="J10" s="182">
        <v>0.152</v>
      </c>
      <c r="K10" s="182">
        <f>'[5]JULY 2023'!K10+'[5]August 2023'!J10</f>
        <v>0.52200000000000002</v>
      </c>
      <c r="L10" s="182">
        <v>0</v>
      </c>
      <c r="M10" s="182">
        <f>'[5]JULY 2023'!M10+'[5]August 2023'!L10</f>
        <v>0</v>
      </c>
      <c r="N10" s="182">
        <f t="shared" si="1"/>
        <v>147.74700000000007</v>
      </c>
      <c r="O10" s="183">
        <f>'[5]JULY 2023'!T10</f>
        <v>234.27999999999997</v>
      </c>
      <c r="P10" s="182">
        <v>0</v>
      </c>
      <c r="Q10" s="182">
        <f>'[5]JULY 2023'!Q10+'[5]August 2023'!P10</f>
        <v>0</v>
      </c>
      <c r="R10" s="182">
        <v>0</v>
      </c>
      <c r="S10" s="182">
        <f>'[5]JULY 2023'!S10+'[5]August 2023'!R10</f>
        <v>0</v>
      </c>
      <c r="T10" s="183">
        <f t="shared" si="2"/>
        <v>234.27999999999997</v>
      </c>
      <c r="U10" s="183">
        <f t="shared" si="3"/>
        <v>382.02700000000004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1236.3850000000002</v>
      </c>
      <c r="D11" s="184">
        <f t="shared" ref="D11:U11" si="4">SUM(D7:D10)</f>
        <v>0.36</v>
      </c>
      <c r="E11" s="184">
        <f t="shared" si="4"/>
        <v>1.2000000000000002</v>
      </c>
      <c r="F11" s="184">
        <f t="shared" si="4"/>
        <v>0</v>
      </c>
      <c r="G11" s="184">
        <f t="shared" si="4"/>
        <v>0</v>
      </c>
      <c r="H11" s="184">
        <f t="shared" si="4"/>
        <v>1236.7450000000003</v>
      </c>
      <c r="I11" s="184">
        <f t="shared" si="4"/>
        <v>736.63700000000017</v>
      </c>
      <c r="J11" s="184">
        <f t="shared" si="4"/>
        <v>3.9670000000000005</v>
      </c>
      <c r="K11" s="184">
        <f t="shared" si="4"/>
        <v>60.096000000000004</v>
      </c>
      <c r="L11" s="184">
        <f t="shared" si="4"/>
        <v>0</v>
      </c>
      <c r="M11" s="184">
        <f t="shared" si="4"/>
        <v>0</v>
      </c>
      <c r="N11" s="184">
        <f t="shared" si="4"/>
        <v>740.60400000000004</v>
      </c>
      <c r="O11" s="184">
        <f t="shared" si="4"/>
        <v>1099.3800000000001</v>
      </c>
      <c r="P11" s="184">
        <f t="shared" si="4"/>
        <v>0</v>
      </c>
      <c r="Q11" s="184">
        <f t="shared" si="4"/>
        <v>111.34</v>
      </c>
      <c r="R11" s="184">
        <f t="shared" si="4"/>
        <v>0</v>
      </c>
      <c r="S11" s="184">
        <f t="shared" si="4"/>
        <v>19.239999999999998</v>
      </c>
      <c r="T11" s="184">
        <f t="shared" si="4"/>
        <v>1099.3800000000001</v>
      </c>
      <c r="U11" s="184">
        <f t="shared" si="4"/>
        <v>3076.7290000000003</v>
      </c>
    </row>
    <row r="12" spans="1:21" ht="38.25" customHeight="1" x14ac:dyDescent="0.45">
      <c r="A12" s="171">
        <v>4</v>
      </c>
      <c r="B12" s="172" t="s">
        <v>83</v>
      </c>
      <c r="C12" s="182">
        <f>'[5]JULY 2023'!H12</f>
        <v>218.88999999999885</v>
      </c>
      <c r="D12" s="182">
        <v>0</v>
      </c>
      <c r="E12" s="182">
        <f>'[5]JULY 2023'!E12+'[5]August 2023'!D12</f>
        <v>0</v>
      </c>
      <c r="F12" s="182">
        <v>0</v>
      </c>
      <c r="G12" s="182">
        <f>'[5]JULY 2023'!G12+'[5]August 2023'!F12</f>
        <v>0</v>
      </c>
      <c r="H12" s="182">
        <f t="shared" si="0"/>
        <v>218.88999999999885</v>
      </c>
      <c r="I12" s="182">
        <f>'[5]JULY 2023'!N12</f>
        <v>92.12299999999999</v>
      </c>
      <c r="J12" s="182">
        <v>0.36</v>
      </c>
      <c r="K12" s="182">
        <f>'[5]JULY 2023'!K12+'[5]August 2023'!J12</f>
        <v>2.6</v>
      </c>
      <c r="L12" s="182">
        <v>0</v>
      </c>
      <c r="M12" s="182">
        <f>'[5]JULY 2023'!M12+'[5]August 2023'!L12</f>
        <v>0</v>
      </c>
      <c r="N12" s="182">
        <f t="shared" si="1"/>
        <v>92.48299999999999</v>
      </c>
      <c r="O12" s="183">
        <f>'[5]JULY 2023'!T12</f>
        <v>1548.3899999999999</v>
      </c>
      <c r="P12" s="182">
        <v>0</v>
      </c>
      <c r="Q12" s="182">
        <f>'[5]JULY 2023'!Q12+'[5]August 2023'!P12</f>
        <v>0.37</v>
      </c>
      <c r="R12" s="182">
        <v>0</v>
      </c>
      <c r="S12" s="182">
        <f>'[5]JULY 2023'!S12+'[5]August 2023'!R12</f>
        <v>0</v>
      </c>
      <c r="T12" s="183">
        <f t="shared" si="2"/>
        <v>1548.3899999999999</v>
      </c>
      <c r="U12" s="183">
        <f t="shared" si="3"/>
        <v>1859.7629999999988</v>
      </c>
    </row>
    <row r="13" spans="1:21" ht="38.25" customHeight="1" x14ac:dyDescent="0.45">
      <c r="A13" s="171">
        <v>5</v>
      </c>
      <c r="B13" s="172" t="s">
        <v>84</v>
      </c>
      <c r="C13" s="182">
        <f>'[5]JULY 2023'!H13</f>
        <v>1023.7699999999998</v>
      </c>
      <c r="D13" s="182">
        <v>0</v>
      </c>
      <c r="E13" s="182">
        <f>'[5]JULY 2023'!E13+'[5]August 2023'!D13</f>
        <v>0</v>
      </c>
      <c r="F13" s="182">
        <v>0</v>
      </c>
      <c r="G13" s="182">
        <f>'[5]JULY 2023'!G13+'[5]August 2023'!F13</f>
        <v>0</v>
      </c>
      <c r="H13" s="182">
        <f t="shared" si="0"/>
        <v>1023.7699999999998</v>
      </c>
      <c r="I13" s="182">
        <f>'[5]JULY 2023'!N13</f>
        <v>161.04400000000007</v>
      </c>
      <c r="J13" s="182">
        <v>0.93</v>
      </c>
      <c r="K13" s="182">
        <f>'[5]JULY 2023'!K13+'[5]August 2023'!J13</f>
        <v>4.3099999999999996</v>
      </c>
      <c r="L13" s="182">
        <v>0</v>
      </c>
      <c r="M13" s="182">
        <f>'[5]JULY 2023'!M13+'[5]August 2023'!L13</f>
        <v>0</v>
      </c>
      <c r="N13" s="182">
        <f t="shared" si="1"/>
        <v>161.97400000000007</v>
      </c>
      <c r="O13" s="183">
        <f>'[5]JULY 2023'!T13</f>
        <v>87.2</v>
      </c>
      <c r="P13" s="182">
        <v>0</v>
      </c>
      <c r="Q13" s="182">
        <f>'[5]JULY 2023'!Q13+'[5]August 2023'!P13</f>
        <v>0</v>
      </c>
      <c r="R13" s="182">
        <v>0</v>
      </c>
      <c r="S13" s="182">
        <f>'[5]JULY 2023'!S13+'[5]August 2023'!R13</f>
        <v>0</v>
      </c>
      <c r="T13" s="183">
        <f t="shared" si="2"/>
        <v>87.2</v>
      </c>
      <c r="U13" s="183">
        <f t="shared" si="3"/>
        <v>1272.944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f>'[5]JULY 2023'!H14</f>
        <v>2084.0799999999995</v>
      </c>
      <c r="D14" s="182">
        <v>0</v>
      </c>
      <c r="E14" s="182">
        <f>'[5]JULY 2023'!E14+'[5]August 2023'!D14</f>
        <v>0</v>
      </c>
      <c r="F14" s="182">
        <v>0</v>
      </c>
      <c r="G14" s="182">
        <f>'[5]JULY 2023'!G14+'[5]August 2023'!F14</f>
        <v>0.5</v>
      </c>
      <c r="H14" s="182">
        <f t="shared" si="0"/>
        <v>2084.0799999999995</v>
      </c>
      <c r="I14" s="182">
        <f>'[5]JULY 2023'!N14</f>
        <v>213.42400000000001</v>
      </c>
      <c r="J14" s="182">
        <v>1.68</v>
      </c>
      <c r="K14" s="182">
        <f>'[5]JULY 2023'!K14+'[5]August 2023'!J14</f>
        <v>5.97</v>
      </c>
      <c r="L14" s="182">
        <v>0</v>
      </c>
      <c r="M14" s="182">
        <f>'[5]JULY 2023'!M14+'[5]August 2023'!L14</f>
        <v>0</v>
      </c>
      <c r="N14" s="182">
        <f t="shared" si="1"/>
        <v>215.10400000000001</v>
      </c>
      <c r="O14" s="183">
        <f>'[5]JULY 2023'!T14</f>
        <v>404.22999999999996</v>
      </c>
      <c r="P14" s="182">
        <v>8.3800000000000008</v>
      </c>
      <c r="Q14" s="182">
        <f>'[5]JULY 2023'!Q14+'[5]August 2023'!P14</f>
        <v>9.0300000000000011</v>
      </c>
      <c r="R14" s="182">
        <v>0</v>
      </c>
      <c r="S14" s="182">
        <f>'[5]JULY 2023'!S14+'[5]August 2023'!R14</f>
        <v>0</v>
      </c>
      <c r="T14" s="183">
        <f t="shared" si="2"/>
        <v>412.60999999999996</v>
      </c>
      <c r="U14" s="183">
        <f t="shared" si="3"/>
        <v>2711.7939999999994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0</v>
      </c>
      <c r="G15" s="184">
        <f t="shared" si="5"/>
        <v>0.5</v>
      </c>
      <c r="H15" s="184">
        <f t="shared" si="5"/>
        <v>3326.739999999998</v>
      </c>
      <c r="I15" s="184">
        <f t="shared" si="5"/>
        <v>466.59100000000007</v>
      </c>
      <c r="J15" s="184">
        <f t="shared" si="5"/>
        <v>2.9699999999999998</v>
      </c>
      <c r="K15" s="184">
        <f t="shared" si="5"/>
        <v>12.879999999999999</v>
      </c>
      <c r="L15" s="184">
        <f t="shared" si="5"/>
        <v>0</v>
      </c>
      <c r="M15" s="184">
        <f t="shared" si="5"/>
        <v>0</v>
      </c>
      <c r="N15" s="184">
        <f t="shared" si="5"/>
        <v>469.56100000000004</v>
      </c>
      <c r="O15" s="184">
        <f t="shared" si="5"/>
        <v>2039.82</v>
      </c>
      <c r="P15" s="184">
        <f t="shared" si="5"/>
        <v>8.3800000000000008</v>
      </c>
      <c r="Q15" s="184">
        <f t="shared" si="5"/>
        <v>9.4</v>
      </c>
      <c r="R15" s="184">
        <f t="shared" si="5"/>
        <v>0</v>
      </c>
      <c r="S15" s="184">
        <f t="shared" si="5"/>
        <v>0</v>
      </c>
      <c r="T15" s="184">
        <f t="shared" si="5"/>
        <v>2048.1999999999998</v>
      </c>
      <c r="U15" s="184">
        <f t="shared" si="5"/>
        <v>5844.5009999999984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f>'[5]JULY 2023'!H16</f>
        <v>1319.8519999999994</v>
      </c>
      <c r="D16" s="182">
        <v>1.58</v>
      </c>
      <c r="E16" s="182">
        <f>'[5]JULY 2023'!E16+'[5]August 2023'!D16</f>
        <v>14.1</v>
      </c>
      <c r="F16" s="182">
        <v>0</v>
      </c>
      <c r="G16" s="182">
        <f>'[5]JULY 2023'!G16+'[5]August 2023'!F16</f>
        <v>0</v>
      </c>
      <c r="H16" s="182">
        <f t="shared" si="0"/>
        <v>1321.4319999999993</v>
      </c>
      <c r="I16" s="182">
        <f>'[5]JULY 2023'!N16</f>
        <v>115.44000000000005</v>
      </c>
      <c r="J16" s="182">
        <v>0.38</v>
      </c>
      <c r="K16" s="182">
        <f>'[5]JULY 2023'!K16+'[5]August 2023'!J16</f>
        <v>1.85</v>
      </c>
      <c r="L16" s="182">
        <v>0</v>
      </c>
      <c r="M16" s="182">
        <f>'[5]JULY 2023'!M16+'[5]August 2023'!L16</f>
        <v>0</v>
      </c>
      <c r="N16" s="182">
        <f t="shared" si="1"/>
        <v>115.82000000000005</v>
      </c>
      <c r="O16" s="183">
        <f>'[5]JULY 2023'!T16</f>
        <v>967.72900000000016</v>
      </c>
      <c r="P16" s="182">
        <v>1.79</v>
      </c>
      <c r="Q16" s="182">
        <f>'[5]JULY 2023'!Q16+'[5]August 2023'!P16</f>
        <v>94.27</v>
      </c>
      <c r="R16" s="182">
        <v>0</v>
      </c>
      <c r="S16" s="182">
        <f>'[5]JULY 2023'!S16+'[5]August 2023'!R16</f>
        <v>0</v>
      </c>
      <c r="T16" s="183">
        <f t="shared" si="2"/>
        <v>969.51900000000012</v>
      </c>
      <c r="U16" s="183">
        <f t="shared" si="3"/>
        <v>2406.7709999999997</v>
      </c>
    </row>
    <row r="17" spans="1:21" ht="38.25" customHeight="1" x14ac:dyDescent="0.45">
      <c r="A17" s="171">
        <v>9</v>
      </c>
      <c r="B17" s="172" t="s">
        <v>120</v>
      </c>
      <c r="C17" s="182">
        <f>'[5]JULY 2023'!H17</f>
        <v>236.65399999999988</v>
      </c>
      <c r="D17" s="182">
        <v>0</v>
      </c>
      <c r="E17" s="182">
        <f>'[5]JULY 2023'!E17+'[5]August 2023'!D17</f>
        <v>0</v>
      </c>
      <c r="F17" s="182">
        <v>0</v>
      </c>
      <c r="G17" s="182">
        <f>'[5]JULY 2023'!G17+'[5]August 2023'!F17</f>
        <v>2.7</v>
      </c>
      <c r="H17" s="182">
        <f t="shared" si="0"/>
        <v>236.65399999999988</v>
      </c>
      <c r="I17" s="182">
        <f>'[5]JULY 2023'!N17</f>
        <v>30.346999999999994</v>
      </c>
      <c r="J17" s="182">
        <v>0.18</v>
      </c>
      <c r="K17" s="182">
        <f>'[5]JULY 2023'!K17+'[5]August 2023'!J17</f>
        <v>0.83000000000000007</v>
      </c>
      <c r="L17" s="182">
        <v>0</v>
      </c>
      <c r="M17" s="182">
        <f>'[5]JULY 2023'!M17+'[5]August 2023'!L17</f>
        <v>0</v>
      </c>
      <c r="N17" s="182">
        <f t="shared" si="1"/>
        <v>30.526999999999994</v>
      </c>
      <c r="O17" s="183">
        <f>'[5]JULY 2023'!T17</f>
        <v>501.90100000000001</v>
      </c>
      <c r="P17" s="182">
        <v>0</v>
      </c>
      <c r="Q17" s="182">
        <f>'[5]JULY 2023'!Q17+'[5]August 2023'!P17</f>
        <v>87.36</v>
      </c>
      <c r="R17" s="182">
        <v>0</v>
      </c>
      <c r="S17" s="182">
        <f>'[5]JULY 2023'!S17+'[5]August 2023'!R17</f>
        <v>0</v>
      </c>
      <c r="T17" s="183">
        <f t="shared" si="2"/>
        <v>501.90100000000001</v>
      </c>
      <c r="U17" s="183">
        <f t="shared" si="3"/>
        <v>769.08199999999988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f>'[5]JULY 2023'!H18</f>
        <v>478.13499999999931</v>
      </c>
      <c r="D18" s="182">
        <v>0</v>
      </c>
      <c r="E18" s="182">
        <f>'[5]JULY 2023'!E18+'[5]August 2023'!D18</f>
        <v>0</v>
      </c>
      <c r="F18" s="182">
        <v>0</v>
      </c>
      <c r="G18" s="182">
        <f>'[5]JULY 2023'!G18+'[5]August 2023'!F18</f>
        <v>0</v>
      </c>
      <c r="H18" s="182">
        <f t="shared" si="0"/>
        <v>478.13499999999931</v>
      </c>
      <c r="I18" s="182">
        <f>'[5]JULY 2023'!N18</f>
        <v>15.159999999999989</v>
      </c>
      <c r="J18" s="182">
        <v>1.58</v>
      </c>
      <c r="K18" s="182">
        <f>'[5]JULY 2023'!K18+'[5]August 2023'!J18</f>
        <v>1.7200000000000002</v>
      </c>
      <c r="L18" s="182">
        <v>0</v>
      </c>
      <c r="M18" s="182">
        <f>'[5]JULY 2023'!M18+'[5]August 2023'!L18</f>
        <v>0.12</v>
      </c>
      <c r="N18" s="182">
        <f t="shared" si="1"/>
        <v>16.739999999999988</v>
      </c>
      <c r="O18" s="183">
        <f>'[5]JULY 2023'!T18</f>
        <v>480.89799999999997</v>
      </c>
      <c r="P18" s="182">
        <v>0.28000000000000003</v>
      </c>
      <c r="Q18" s="182">
        <f>'[5]JULY 2023'!Q18+'[5]August 2023'!P18</f>
        <v>0.34</v>
      </c>
      <c r="R18" s="182">
        <v>0</v>
      </c>
      <c r="S18" s="182">
        <f>'[5]JULY 2023'!S18+'[5]August 2023'!R18</f>
        <v>0</v>
      </c>
      <c r="T18" s="183">
        <f t="shared" si="2"/>
        <v>481.17799999999994</v>
      </c>
      <c r="U18" s="183">
        <f t="shared" si="3"/>
        <v>976.0529999999992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2034.6409999999987</v>
      </c>
      <c r="D19" s="184">
        <f t="shared" ref="D19:U19" si="6">SUM(D16:D18)</f>
        <v>1.58</v>
      </c>
      <c r="E19" s="184">
        <f t="shared" si="6"/>
        <v>14.1</v>
      </c>
      <c r="F19" s="184">
        <f t="shared" si="6"/>
        <v>0</v>
      </c>
      <c r="G19" s="184">
        <f t="shared" si="6"/>
        <v>2.7</v>
      </c>
      <c r="H19" s="184">
        <f t="shared" si="6"/>
        <v>2036.2209999999986</v>
      </c>
      <c r="I19" s="184">
        <f t="shared" si="6"/>
        <v>160.94700000000003</v>
      </c>
      <c r="J19" s="184">
        <f t="shared" si="6"/>
        <v>2.14</v>
      </c>
      <c r="K19" s="184">
        <f t="shared" si="6"/>
        <v>4.4000000000000004</v>
      </c>
      <c r="L19" s="184">
        <f t="shared" si="6"/>
        <v>0</v>
      </c>
      <c r="M19" s="184">
        <f t="shared" si="6"/>
        <v>0.12</v>
      </c>
      <c r="N19" s="184">
        <f t="shared" si="6"/>
        <v>163.08700000000002</v>
      </c>
      <c r="O19" s="184">
        <f t="shared" si="6"/>
        <v>1950.528</v>
      </c>
      <c r="P19" s="184">
        <f t="shared" si="6"/>
        <v>2.0700000000000003</v>
      </c>
      <c r="Q19" s="184">
        <f t="shared" si="6"/>
        <v>181.97</v>
      </c>
      <c r="R19" s="184">
        <f t="shared" si="6"/>
        <v>0</v>
      </c>
      <c r="S19" s="184">
        <f t="shared" si="6"/>
        <v>0</v>
      </c>
      <c r="T19" s="184">
        <f t="shared" si="6"/>
        <v>1952.598</v>
      </c>
      <c r="U19" s="184">
        <f t="shared" si="6"/>
        <v>4151.905999999999</v>
      </c>
    </row>
    <row r="20" spans="1:21" ht="38.25" customHeight="1" x14ac:dyDescent="0.45">
      <c r="A20" s="171">
        <v>8</v>
      </c>
      <c r="B20" s="172" t="s">
        <v>91</v>
      </c>
      <c r="C20" s="182">
        <f>'[5]JULY 2023'!H20</f>
        <v>1024.4549999999992</v>
      </c>
      <c r="D20" s="182">
        <v>0</v>
      </c>
      <c r="E20" s="182">
        <f>'[5]JULY 2023'!E20+'[5]August 2023'!D20</f>
        <v>0</v>
      </c>
      <c r="F20" s="182">
        <v>0</v>
      </c>
      <c r="G20" s="182">
        <f>'[5]JULY 2023'!G20+'[5]August 2023'!F20</f>
        <v>0</v>
      </c>
      <c r="H20" s="182">
        <f t="shared" si="0"/>
        <v>1024.4549999999992</v>
      </c>
      <c r="I20" s="182">
        <f>'[5]JULY 2023'!N20</f>
        <v>156.62100000000012</v>
      </c>
      <c r="J20" s="182">
        <v>0.28000000000000003</v>
      </c>
      <c r="K20" s="182">
        <f>'[5]JULY 2023'!K20+'[5]August 2023'!J20</f>
        <v>1.66</v>
      </c>
      <c r="L20" s="182">
        <v>0</v>
      </c>
      <c r="M20" s="182">
        <f>'[5]JULY 2023'!M20+'[5]August 2023'!L20</f>
        <v>0</v>
      </c>
      <c r="N20" s="182">
        <f t="shared" si="1"/>
        <v>156.90100000000012</v>
      </c>
      <c r="O20" s="183">
        <f>'[5]JULY 2023'!T20</f>
        <v>743.60099999999989</v>
      </c>
      <c r="P20" s="182">
        <v>0.5</v>
      </c>
      <c r="Q20" s="182">
        <f>'[5]JULY 2023'!Q20+'[5]August 2023'!P20</f>
        <v>1.38</v>
      </c>
      <c r="R20" s="182">
        <v>0</v>
      </c>
      <c r="S20" s="182">
        <f>'[5]JULY 2023'!S20+'[5]August 2023'!R20</f>
        <v>0</v>
      </c>
      <c r="T20" s="183">
        <f t="shared" si="2"/>
        <v>744.10099999999989</v>
      </c>
      <c r="U20" s="183">
        <f t="shared" si="3"/>
        <v>1925.4569999999992</v>
      </c>
    </row>
    <row r="21" spans="1:21" ht="38.25" customHeight="1" x14ac:dyDescent="0.45">
      <c r="A21" s="171">
        <v>9</v>
      </c>
      <c r="B21" s="172" t="s">
        <v>90</v>
      </c>
      <c r="C21" s="182">
        <f>'[5]JULY 2023'!H21</f>
        <v>52.019999999999882</v>
      </c>
      <c r="D21" s="182">
        <v>0</v>
      </c>
      <c r="E21" s="182">
        <f>'[5]JULY 2023'!E21+'[5]August 2023'!D21</f>
        <v>0</v>
      </c>
      <c r="F21" s="182">
        <v>0</v>
      </c>
      <c r="G21" s="182">
        <f>'[5]JULY 2023'!G21+'[5]August 2023'!F21</f>
        <v>90.67</v>
      </c>
      <c r="H21" s="182">
        <f t="shared" si="0"/>
        <v>52.019999999999882</v>
      </c>
      <c r="I21" s="182">
        <f>'[5]JULY 2023'!N21</f>
        <v>55.123000000000019</v>
      </c>
      <c r="J21" s="182">
        <v>0.97</v>
      </c>
      <c r="K21" s="182">
        <f>'[5]JULY 2023'!K21+'[5]August 2023'!J21</f>
        <v>3.3100000000000005</v>
      </c>
      <c r="L21" s="182">
        <v>0</v>
      </c>
      <c r="M21" s="182">
        <f>'[5]JULY 2023'!M21+'[5]August 2023'!L21</f>
        <v>0</v>
      </c>
      <c r="N21" s="182">
        <f t="shared" si="1"/>
        <v>56.093000000000018</v>
      </c>
      <c r="O21" s="183">
        <f>'[5]JULY 2023'!T21</f>
        <v>309.29999999999995</v>
      </c>
      <c r="P21" s="182">
        <v>4.83</v>
      </c>
      <c r="Q21" s="182">
        <f>'[5]JULY 2023'!Q21+'[5]August 2023'!P21</f>
        <v>5.71</v>
      </c>
      <c r="R21" s="182">
        <v>0</v>
      </c>
      <c r="S21" s="182">
        <f>'[5]JULY 2023'!S21+'[5]August 2023'!R21</f>
        <v>2.48</v>
      </c>
      <c r="T21" s="183">
        <f t="shared" si="2"/>
        <v>314.12999999999994</v>
      </c>
      <c r="U21" s="183">
        <f t="shared" si="3"/>
        <v>422.24299999999982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f>'[5]JULY 2023'!H22</f>
        <v>27.069999999999879</v>
      </c>
      <c r="D22" s="182">
        <v>0</v>
      </c>
      <c r="E22" s="182">
        <f>'[5]JULY 2023'!E22+'[5]August 2023'!D22</f>
        <v>0</v>
      </c>
      <c r="F22" s="182">
        <v>0</v>
      </c>
      <c r="G22" s="182">
        <f>'[5]JULY 2023'!G22+'[5]August 2023'!F22</f>
        <v>0</v>
      </c>
      <c r="H22" s="182">
        <f t="shared" si="0"/>
        <v>27.069999999999879</v>
      </c>
      <c r="I22" s="182">
        <f>'[5]JULY 2023'!N22</f>
        <v>15.940000000000005</v>
      </c>
      <c r="J22" s="182">
        <v>0</v>
      </c>
      <c r="K22" s="182">
        <f>'[5]JULY 2023'!K22+'[5]August 2023'!J22</f>
        <v>0</v>
      </c>
      <c r="L22" s="182">
        <v>0</v>
      </c>
      <c r="M22" s="182">
        <f>'[5]JULY 2023'!M22+'[5]August 2023'!L22</f>
        <v>0</v>
      </c>
      <c r="N22" s="182">
        <f t="shared" si="1"/>
        <v>15.940000000000005</v>
      </c>
      <c r="O22" s="183">
        <f>'[5]JULY 2023'!T22</f>
        <v>776.4499999999997</v>
      </c>
      <c r="P22" s="182">
        <v>0.15</v>
      </c>
      <c r="Q22" s="182">
        <f>'[5]JULY 2023'!Q22+'[5]August 2023'!P22</f>
        <v>0.56999999999999995</v>
      </c>
      <c r="R22" s="182">
        <v>0</v>
      </c>
      <c r="S22" s="182">
        <f>'[5]JULY 2023'!S22+'[5]August 2023'!R22</f>
        <v>0</v>
      </c>
      <c r="T22" s="183">
        <f t="shared" si="2"/>
        <v>776.59999999999968</v>
      </c>
      <c r="U22" s="183">
        <f t="shared" si="3"/>
        <v>819.60999999999956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f>'[5]JULY 2023'!H23</f>
        <v>1141.2819999999997</v>
      </c>
      <c r="D23" s="182">
        <v>0.96</v>
      </c>
      <c r="E23" s="182">
        <f>'[5]JULY 2023'!E23+'[5]August 2023'!D23</f>
        <v>9.0399999999999991</v>
      </c>
      <c r="F23" s="182">
        <v>0</v>
      </c>
      <c r="G23" s="182">
        <f>'[5]JULY 2023'!G23+'[5]August 2023'!F23</f>
        <v>0</v>
      </c>
      <c r="H23" s="182">
        <f t="shared" si="0"/>
        <v>1142.2419999999997</v>
      </c>
      <c r="I23" s="182">
        <f>'[5]JULY 2023'!N23</f>
        <v>53.633999999999986</v>
      </c>
      <c r="J23" s="182">
        <v>0.94</v>
      </c>
      <c r="K23" s="182">
        <f>'[5]JULY 2023'!K23+'[5]August 2023'!J23</f>
        <v>4.3699999999999992</v>
      </c>
      <c r="L23" s="182">
        <v>0</v>
      </c>
      <c r="M23" s="182">
        <f>'[5]JULY 2023'!M23+'[5]August 2023'!L23</f>
        <v>0</v>
      </c>
      <c r="N23" s="182">
        <f t="shared" si="1"/>
        <v>54.573999999999984</v>
      </c>
      <c r="O23" s="183">
        <f>'[5]JULY 2023'!T23</f>
        <v>410.78499999999997</v>
      </c>
      <c r="P23" s="182">
        <v>1.93</v>
      </c>
      <c r="Q23" s="182">
        <f>'[5]JULY 2023'!Q23+'[5]August 2023'!P23</f>
        <v>7.879999999999999</v>
      </c>
      <c r="R23" s="182">
        <v>0</v>
      </c>
      <c r="S23" s="182">
        <f>'[5]JULY 2023'!S23+'[5]August 2023'!R23</f>
        <v>0</v>
      </c>
      <c r="T23" s="183">
        <f t="shared" si="2"/>
        <v>412.71499999999997</v>
      </c>
      <c r="U23" s="183">
        <f t="shared" si="3"/>
        <v>1609.5309999999997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2244.8269999999989</v>
      </c>
      <c r="D24" s="184">
        <f t="shared" ref="D24:U24" si="7">SUM(D20:D23)</f>
        <v>0.96</v>
      </c>
      <c r="E24" s="184">
        <f t="shared" si="7"/>
        <v>9.0399999999999991</v>
      </c>
      <c r="F24" s="184">
        <f t="shared" si="7"/>
        <v>0</v>
      </c>
      <c r="G24" s="184">
        <f t="shared" si="7"/>
        <v>90.67</v>
      </c>
      <c r="H24" s="184">
        <f t="shared" si="7"/>
        <v>2245.7869999999989</v>
      </c>
      <c r="I24" s="184">
        <f t="shared" si="7"/>
        <v>281.3180000000001</v>
      </c>
      <c r="J24" s="184">
        <f t="shared" si="7"/>
        <v>2.19</v>
      </c>
      <c r="K24" s="184">
        <f t="shared" si="7"/>
        <v>9.34</v>
      </c>
      <c r="L24" s="184">
        <f t="shared" si="7"/>
        <v>0</v>
      </c>
      <c r="M24" s="184">
        <f t="shared" si="7"/>
        <v>0</v>
      </c>
      <c r="N24" s="184">
        <f t="shared" si="7"/>
        <v>283.50800000000015</v>
      </c>
      <c r="O24" s="184">
        <f t="shared" si="7"/>
        <v>2240.1359999999995</v>
      </c>
      <c r="P24" s="184">
        <f t="shared" si="7"/>
        <v>7.41</v>
      </c>
      <c r="Q24" s="184">
        <f t="shared" si="7"/>
        <v>15.54</v>
      </c>
      <c r="R24" s="184">
        <f t="shared" si="7"/>
        <v>0</v>
      </c>
      <c r="S24" s="184">
        <f t="shared" si="7"/>
        <v>2.48</v>
      </c>
      <c r="T24" s="184">
        <f t="shared" si="7"/>
        <v>2247.5459999999994</v>
      </c>
      <c r="U24" s="184">
        <f t="shared" si="7"/>
        <v>4776.8409999999985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8842.5929999999953</v>
      </c>
      <c r="D25" s="184">
        <f t="shared" ref="D25:U25" si="8">D24+D19+D15+D11</f>
        <v>2.9</v>
      </c>
      <c r="E25" s="184">
        <f t="shared" si="8"/>
        <v>24.34</v>
      </c>
      <c r="F25" s="184">
        <f t="shared" si="8"/>
        <v>0</v>
      </c>
      <c r="G25" s="184">
        <f t="shared" si="8"/>
        <v>93.87</v>
      </c>
      <c r="H25" s="184">
        <f t="shared" si="8"/>
        <v>8845.4929999999968</v>
      </c>
      <c r="I25" s="184">
        <f t="shared" si="8"/>
        <v>1645.4930000000004</v>
      </c>
      <c r="J25" s="184">
        <f t="shared" si="8"/>
        <v>11.266999999999999</v>
      </c>
      <c r="K25" s="184">
        <f t="shared" si="8"/>
        <v>86.716000000000008</v>
      </c>
      <c r="L25" s="184">
        <f t="shared" si="8"/>
        <v>0</v>
      </c>
      <c r="M25" s="184">
        <f t="shared" si="8"/>
        <v>0.12</v>
      </c>
      <c r="N25" s="184">
        <f t="shared" si="8"/>
        <v>1656.7600000000002</v>
      </c>
      <c r="O25" s="184">
        <f t="shared" si="8"/>
        <v>7329.8639999999996</v>
      </c>
      <c r="P25" s="184">
        <f t="shared" si="8"/>
        <v>17.86</v>
      </c>
      <c r="Q25" s="184">
        <f t="shared" si="8"/>
        <v>318.25</v>
      </c>
      <c r="R25" s="184">
        <f t="shared" si="8"/>
        <v>0</v>
      </c>
      <c r="S25" s="184">
        <f t="shared" si="8"/>
        <v>21.72</v>
      </c>
      <c r="T25" s="184">
        <f t="shared" si="8"/>
        <v>7347.7239999999993</v>
      </c>
      <c r="U25" s="184">
        <f t="shared" si="8"/>
        <v>17849.976999999995</v>
      </c>
    </row>
    <row r="26" spans="1:21" ht="38.25" customHeight="1" x14ac:dyDescent="0.45">
      <c r="A26" s="171">
        <v>15</v>
      </c>
      <c r="B26" s="172" t="s">
        <v>96</v>
      </c>
      <c r="C26" s="182">
        <f>'[5]JULY 2023'!H26</f>
        <v>1260.0419999999997</v>
      </c>
      <c r="D26" s="182">
        <v>17.239999999999998</v>
      </c>
      <c r="E26" s="182">
        <f>'[5]JULY 2023'!E26+'[5]August 2023'!D26</f>
        <v>39.299999999999997</v>
      </c>
      <c r="F26" s="182">
        <v>0</v>
      </c>
      <c r="G26" s="182">
        <f>'[5]JULY 2023'!G26+'[5]August 2023'!F26</f>
        <v>0.02</v>
      </c>
      <c r="H26" s="182">
        <f t="shared" si="0"/>
        <v>1277.2819999999997</v>
      </c>
      <c r="I26" s="182">
        <f>'[5]JULY 2023'!N26</f>
        <v>0.76</v>
      </c>
      <c r="J26" s="182">
        <v>0</v>
      </c>
      <c r="K26" s="182">
        <f>'[5]JULY 2023'!K26+'[5]August 2023'!J26</f>
        <v>0.65</v>
      </c>
      <c r="L26" s="182">
        <v>0</v>
      </c>
      <c r="M26" s="182">
        <f>'[5]JULY 2023'!M26+'[5]August 2023'!L26</f>
        <v>0</v>
      </c>
      <c r="N26" s="182">
        <f t="shared" si="1"/>
        <v>0.76</v>
      </c>
      <c r="O26" s="183">
        <f>'[5]JULY 2023'!T26</f>
        <v>206.23000000000002</v>
      </c>
      <c r="P26" s="182">
        <v>0.21</v>
      </c>
      <c r="Q26" s="182">
        <f>'[5]JULY 2023'!Q26+'[5]August 2023'!P26</f>
        <v>2.7099999999999995</v>
      </c>
      <c r="R26" s="182">
        <v>0</v>
      </c>
      <c r="S26" s="182">
        <f>'[5]JULY 2023'!S26+'[5]August 2023'!R26</f>
        <v>0</v>
      </c>
      <c r="T26" s="183">
        <f t="shared" si="2"/>
        <v>206.44000000000003</v>
      </c>
      <c r="U26" s="183">
        <f t="shared" si="3"/>
        <v>1484.4819999999997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f>'[5]JULY 2023'!H27</f>
        <v>10451.266999999993</v>
      </c>
      <c r="D27" s="182">
        <v>10.039999999999999</v>
      </c>
      <c r="E27" s="182">
        <f>'[5]JULY 2023'!E27+'[5]August 2023'!D27</f>
        <v>47.15</v>
      </c>
      <c r="F27" s="182">
        <v>0</v>
      </c>
      <c r="G27" s="182">
        <f>'[5]JULY 2023'!G27+'[5]August 2023'!F27</f>
        <v>0</v>
      </c>
      <c r="H27" s="182">
        <f t="shared" si="0"/>
        <v>10461.306999999993</v>
      </c>
      <c r="I27" s="182">
        <f>'[5]JULY 2023'!N27</f>
        <v>419.19499999999994</v>
      </c>
      <c r="J27" s="182">
        <v>3.49</v>
      </c>
      <c r="K27" s="182">
        <f>'[5]JULY 2023'!K27+'[5]August 2023'!J27</f>
        <v>14.250000000000002</v>
      </c>
      <c r="L27" s="182">
        <v>0</v>
      </c>
      <c r="M27" s="182">
        <f>'[5]JULY 2023'!M27+'[5]August 2023'!L27</f>
        <v>0</v>
      </c>
      <c r="N27" s="182">
        <f t="shared" si="1"/>
        <v>422.68499999999995</v>
      </c>
      <c r="O27" s="183">
        <f>'[5]JULY 2023'!T27</f>
        <v>45.140000000000015</v>
      </c>
      <c r="P27" s="182">
        <v>0.05</v>
      </c>
      <c r="Q27" s="182">
        <f>'[5]JULY 2023'!Q27+'[5]August 2023'!P27</f>
        <v>1.6700000000000002</v>
      </c>
      <c r="R27" s="182">
        <v>0</v>
      </c>
      <c r="S27" s="182">
        <f>'[5]JULY 2023'!S27+'[5]August 2023'!R27</f>
        <v>0</v>
      </c>
      <c r="T27" s="183">
        <f t="shared" si="2"/>
        <v>45.190000000000012</v>
      </c>
      <c r="U27" s="183">
        <f t="shared" si="3"/>
        <v>10929.181999999993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11711.308999999992</v>
      </c>
      <c r="D28" s="184">
        <f t="shared" ref="D28:U28" si="9">SUM(D26:D27)</f>
        <v>27.279999999999998</v>
      </c>
      <c r="E28" s="184">
        <f t="shared" si="9"/>
        <v>86.449999999999989</v>
      </c>
      <c r="F28" s="184">
        <f t="shared" si="9"/>
        <v>0</v>
      </c>
      <c r="G28" s="184">
        <f t="shared" si="9"/>
        <v>0.02</v>
      </c>
      <c r="H28" s="184">
        <f t="shared" si="9"/>
        <v>11738.588999999993</v>
      </c>
      <c r="I28" s="184">
        <f t="shared" si="9"/>
        <v>419.95499999999993</v>
      </c>
      <c r="J28" s="184">
        <f t="shared" si="9"/>
        <v>3.49</v>
      </c>
      <c r="K28" s="184">
        <f t="shared" si="9"/>
        <v>14.900000000000002</v>
      </c>
      <c r="L28" s="184">
        <f t="shared" si="9"/>
        <v>0</v>
      </c>
      <c r="M28" s="184">
        <f t="shared" si="9"/>
        <v>0</v>
      </c>
      <c r="N28" s="184">
        <f t="shared" si="9"/>
        <v>423.44499999999994</v>
      </c>
      <c r="O28" s="184">
        <f t="shared" si="9"/>
        <v>251.37000000000003</v>
      </c>
      <c r="P28" s="184">
        <f t="shared" si="9"/>
        <v>0.26</v>
      </c>
      <c r="Q28" s="184">
        <f t="shared" si="9"/>
        <v>4.38</v>
      </c>
      <c r="R28" s="184">
        <f t="shared" si="9"/>
        <v>0</v>
      </c>
      <c r="S28" s="184">
        <f t="shared" si="9"/>
        <v>0</v>
      </c>
      <c r="T28" s="184">
        <f t="shared" si="9"/>
        <v>251.63000000000005</v>
      </c>
      <c r="U28" s="184">
        <f t="shared" si="9"/>
        <v>12413.663999999993</v>
      </c>
    </row>
    <row r="29" spans="1:21" ht="38.25" customHeight="1" x14ac:dyDescent="0.45">
      <c r="A29" s="171">
        <v>17</v>
      </c>
      <c r="B29" s="172" t="s">
        <v>99</v>
      </c>
      <c r="C29" s="182">
        <f>'[5]JULY 2023'!H29</f>
        <v>4609.4090000000015</v>
      </c>
      <c r="D29" s="182">
        <v>19.440000000000001</v>
      </c>
      <c r="E29" s="182">
        <f>'[5]JULY 2023'!E29+'[5]August 2023'!D29</f>
        <v>77.81</v>
      </c>
      <c r="F29" s="182">
        <v>0</v>
      </c>
      <c r="G29" s="182">
        <f>'[5]JULY 2023'!G29+'[5]August 2023'!F29</f>
        <v>0</v>
      </c>
      <c r="H29" s="182">
        <f t="shared" si="0"/>
        <v>4628.8490000000011</v>
      </c>
      <c r="I29" s="182">
        <f>'[5]JULY 2023'!N29</f>
        <v>184.70000000000002</v>
      </c>
      <c r="J29" s="182">
        <v>0.67</v>
      </c>
      <c r="K29" s="182">
        <f>'[5]JULY 2023'!K29+'[5]August 2023'!J29</f>
        <v>0.67</v>
      </c>
      <c r="L29" s="182">
        <v>0</v>
      </c>
      <c r="M29" s="182">
        <f>'[5]JULY 2023'!M29+'[5]August 2023'!L29</f>
        <v>0</v>
      </c>
      <c r="N29" s="182">
        <f t="shared" si="1"/>
        <v>185.37</v>
      </c>
      <c r="O29" s="183">
        <f>'[5]JULY 2023'!T29</f>
        <v>634.96599999999989</v>
      </c>
      <c r="P29" s="182">
        <v>0.34</v>
      </c>
      <c r="Q29" s="182">
        <f>'[5]JULY 2023'!Q29+'[5]August 2023'!P29</f>
        <v>118.036</v>
      </c>
      <c r="R29" s="182">
        <v>0</v>
      </c>
      <c r="S29" s="182">
        <f>'[5]JULY 2023'!S29+'[5]August 2023'!R29</f>
        <v>0</v>
      </c>
      <c r="T29" s="183">
        <f t="shared" si="2"/>
        <v>635.30599999999993</v>
      </c>
      <c r="U29" s="183">
        <f t="shared" si="3"/>
        <v>5449.5250000000005</v>
      </c>
    </row>
    <row r="30" spans="1:21" ht="38.25" customHeight="1" x14ac:dyDescent="0.45">
      <c r="A30" s="171">
        <v>18</v>
      </c>
      <c r="B30" s="172" t="s">
        <v>100</v>
      </c>
      <c r="C30" s="182">
        <f>'[5]JULY 2023'!H30</f>
        <v>6507.8970000000018</v>
      </c>
      <c r="D30" s="182">
        <v>16.66</v>
      </c>
      <c r="E30" s="182">
        <f>'[5]JULY 2023'!E30+'[5]August 2023'!D30</f>
        <v>73.564999999999998</v>
      </c>
      <c r="F30" s="182">
        <v>0</v>
      </c>
      <c r="G30" s="182">
        <f>'[5]JULY 2023'!G30+'[5]August 2023'!F30</f>
        <v>0</v>
      </c>
      <c r="H30" s="182">
        <f t="shared" si="0"/>
        <v>6524.5570000000016</v>
      </c>
      <c r="I30" s="182">
        <f>'[5]JULY 2023'!N30</f>
        <v>134.70000000000002</v>
      </c>
      <c r="J30" s="182">
        <v>0</v>
      </c>
      <c r="K30" s="182">
        <f>'[5]JULY 2023'!K30+'[5]August 2023'!J30</f>
        <v>3.9</v>
      </c>
      <c r="L30" s="182">
        <v>0</v>
      </c>
      <c r="M30" s="182">
        <f>'[5]JULY 2023'!M30+'[5]August 2023'!L30</f>
        <v>0</v>
      </c>
      <c r="N30" s="182">
        <f t="shared" si="1"/>
        <v>134.70000000000002</v>
      </c>
      <c r="O30" s="183">
        <f>'[5]JULY 2023'!T30</f>
        <v>311.12</v>
      </c>
      <c r="P30" s="182">
        <v>0</v>
      </c>
      <c r="Q30" s="182">
        <f>'[5]JULY 2023'!Q30+'[5]August 2023'!P30</f>
        <v>116.33999999999999</v>
      </c>
      <c r="R30" s="182">
        <v>0</v>
      </c>
      <c r="S30" s="182">
        <f>'[5]JULY 2023'!S30+'[5]August 2023'!R30</f>
        <v>0</v>
      </c>
      <c r="T30" s="183">
        <f t="shared" si="2"/>
        <v>311.12</v>
      </c>
      <c r="U30" s="183">
        <f t="shared" si="3"/>
        <v>6970.3770000000013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f>'[5]JULY 2023'!H31</f>
        <v>3144.5669999999996</v>
      </c>
      <c r="D31" s="182">
        <v>2.7080000000000002</v>
      </c>
      <c r="E31" s="182">
        <f>'[5]JULY 2023'!E31+'[5]August 2023'!D31</f>
        <v>18.920000000000002</v>
      </c>
      <c r="F31" s="182">
        <v>0</v>
      </c>
      <c r="G31" s="182">
        <f>'[5]JULY 2023'!G31+'[5]August 2023'!F31</f>
        <v>0</v>
      </c>
      <c r="H31" s="182">
        <f t="shared" si="0"/>
        <v>3147.2749999999996</v>
      </c>
      <c r="I31" s="182">
        <f>'[5]JULY 2023'!N31</f>
        <v>50.180000000000007</v>
      </c>
      <c r="J31" s="182">
        <v>0</v>
      </c>
      <c r="K31" s="182">
        <f>'[5]JULY 2023'!K31+'[5]August 2023'!J31</f>
        <v>0</v>
      </c>
      <c r="L31" s="182">
        <v>0</v>
      </c>
      <c r="M31" s="182">
        <f>'[5]JULY 2023'!M31+'[5]August 2023'!L31</f>
        <v>0</v>
      </c>
      <c r="N31" s="182">
        <f t="shared" si="1"/>
        <v>50.180000000000007</v>
      </c>
      <c r="O31" s="183">
        <f>'[5]JULY 2023'!T31</f>
        <v>244.44</v>
      </c>
      <c r="P31" s="182">
        <v>0</v>
      </c>
      <c r="Q31" s="182">
        <f>'[5]JULY 2023'!Q31+'[5]August 2023'!P31</f>
        <v>0</v>
      </c>
      <c r="R31" s="182">
        <v>0</v>
      </c>
      <c r="S31" s="182">
        <f>'[5]JULY 2023'!S31+'[5]August 2023'!R31</f>
        <v>0</v>
      </c>
      <c r="T31" s="183">
        <f t="shared" si="2"/>
        <v>244.44</v>
      </c>
      <c r="U31" s="183">
        <f t="shared" si="3"/>
        <v>3441.8949999999995</v>
      </c>
    </row>
    <row r="32" spans="1:21" ht="38.25" customHeight="1" x14ac:dyDescent="0.45">
      <c r="A32" s="171">
        <v>20</v>
      </c>
      <c r="B32" s="172" t="s">
        <v>102</v>
      </c>
      <c r="C32" s="182">
        <f>'[5]JULY 2023'!H32</f>
        <v>4416.0999999999995</v>
      </c>
      <c r="D32" s="182">
        <v>5.91</v>
      </c>
      <c r="E32" s="182">
        <f>'[5]JULY 2023'!E32+'[5]August 2023'!D32</f>
        <v>20.73</v>
      </c>
      <c r="F32" s="182">
        <v>0</v>
      </c>
      <c r="G32" s="182">
        <f>'[5]JULY 2023'!G32+'[5]August 2023'!F32</f>
        <v>0</v>
      </c>
      <c r="H32" s="182">
        <f t="shared" si="0"/>
        <v>4422.0099999999993</v>
      </c>
      <c r="I32" s="182">
        <f>'[5]JULY 2023'!N32</f>
        <v>244.82999999999996</v>
      </c>
      <c r="J32" s="182">
        <v>3.88</v>
      </c>
      <c r="K32" s="182">
        <f>'[5]JULY 2023'!K32+'[5]August 2023'!J32</f>
        <v>22.330000000000002</v>
      </c>
      <c r="L32" s="182">
        <v>0</v>
      </c>
      <c r="M32" s="182">
        <f>'[5]JULY 2023'!M32+'[5]August 2023'!L32</f>
        <v>0</v>
      </c>
      <c r="N32" s="182">
        <f t="shared" si="1"/>
        <v>248.70999999999995</v>
      </c>
      <c r="O32" s="183">
        <f>'[5]JULY 2023'!T32</f>
        <v>243.69999999999996</v>
      </c>
      <c r="P32" s="182">
        <v>0</v>
      </c>
      <c r="Q32" s="182">
        <f>'[5]JULY 2023'!Q32+'[5]August 2023'!P32</f>
        <v>0.05</v>
      </c>
      <c r="R32" s="182">
        <v>0</v>
      </c>
      <c r="S32" s="182">
        <f>'[5]JULY 2023'!S32+'[5]August 2023'!R32</f>
        <v>0</v>
      </c>
      <c r="T32" s="183">
        <f t="shared" si="2"/>
        <v>243.69999999999996</v>
      </c>
      <c r="U32" s="183">
        <f t="shared" si="3"/>
        <v>4914.4199999999992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18677.973000000002</v>
      </c>
      <c r="D33" s="184">
        <f t="shared" ref="D33:U33" si="10">SUM(D29:D32)</f>
        <v>44.718000000000004</v>
      </c>
      <c r="E33" s="184">
        <f t="shared" si="10"/>
        <v>191.02500000000001</v>
      </c>
      <c r="F33" s="184">
        <f t="shared" si="10"/>
        <v>0</v>
      </c>
      <c r="G33" s="184">
        <f t="shared" si="10"/>
        <v>0</v>
      </c>
      <c r="H33" s="184">
        <f t="shared" si="10"/>
        <v>18722.691000000003</v>
      </c>
      <c r="I33" s="184">
        <f t="shared" si="10"/>
        <v>614.41</v>
      </c>
      <c r="J33" s="184">
        <f t="shared" si="10"/>
        <v>4.55</v>
      </c>
      <c r="K33" s="184">
        <f t="shared" si="10"/>
        <v>26.900000000000002</v>
      </c>
      <c r="L33" s="184">
        <f t="shared" si="10"/>
        <v>0</v>
      </c>
      <c r="M33" s="184">
        <f t="shared" si="10"/>
        <v>0</v>
      </c>
      <c r="N33" s="184">
        <f t="shared" si="10"/>
        <v>618.96</v>
      </c>
      <c r="O33" s="184">
        <f t="shared" si="10"/>
        <v>1434.2259999999999</v>
      </c>
      <c r="P33" s="184">
        <f t="shared" si="10"/>
        <v>0.34</v>
      </c>
      <c r="Q33" s="184">
        <f t="shared" si="10"/>
        <v>234.42599999999999</v>
      </c>
      <c r="R33" s="184">
        <f t="shared" si="10"/>
        <v>0</v>
      </c>
      <c r="S33" s="184">
        <f t="shared" si="10"/>
        <v>0</v>
      </c>
      <c r="T33" s="184">
        <f t="shared" si="10"/>
        <v>1434.566</v>
      </c>
      <c r="U33" s="184">
        <f t="shared" si="10"/>
        <v>20776.217000000001</v>
      </c>
    </row>
    <row r="34" spans="1:21" ht="38.25" customHeight="1" x14ac:dyDescent="0.45">
      <c r="A34" s="171">
        <v>21</v>
      </c>
      <c r="B34" s="172" t="s">
        <v>103</v>
      </c>
      <c r="C34" s="182">
        <f>'[5]JULY 2023'!H34</f>
        <v>6166.4900000000016</v>
      </c>
      <c r="D34" s="182">
        <v>3.1</v>
      </c>
      <c r="E34" s="182">
        <f>'[5]JULY 2023'!E34+'[5]August 2023'!D34</f>
        <v>68.22999999999999</v>
      </c>
      <c r="F34" s="182">
        <v>0</v>
      </c>
      <c r="G34" s="182">
        <f>'[5]JULY 2023'!G34+'[5]August 2023'!F34</f>
        <v>26.64</v>
      </c>
      <c r="H34" s="182">
        <f t="shared" si="0"/>
        <v>6169.590000000002</v>
      </c>
      <c r="I34" s="182">
        <f>'[5]JULY 2023'!N34</f>
        <v>2</v>
      </c>
      <c r="J34" s="182">
        <v>0</v>
      </c>
      <c r="K34" s="182">
        <f>'[5]JULY 2023'!K34+'[5]August 2023'!J34</f>
        <v>0</v>
      </c>
      <c r="L34" s="182">
        <v>0</v>
      </c>
      <c r="M34" s="182">
        <f>'[5]JULY 2023'!M34+'[5]August 2023'!L34</f>
        <v>0</v>
      </c>
      <c r="N34" s="182">
        <f t="shared" si="1"/>
        <v>2</v>
      </c>
      <c r="O34" s="183">
        <f>'[5]JULY 2023'!T34</f>
        <v>21.87</v>
      </c>
      <c r="P34" s="182">
        <v>0</v>
      </c>
      <c r="Q34" s="182">
        <f>'[5]JULY 2023'!Q34+'[5]August 2023'!P34</f>
        <v>0.18</v>
      </c>
      <c r="R34" s="182">
        <v>0</v>
      </c>
      <c r="S34" s="182">
        <f>'[5]JULY 2023'!S34+'[5]August 2023'!R34</f>
        <v>17.010000000000002</v>
      </c>
      <c r="T34" s="183">
        <f t="shared" si="2"/>
        <v>21.87</v>
      </c>
      <c r="U34" s="183">
        <f t="shared" si="3"/>
        <v>6193.4600000000019</v>
      </c>
    </row>
    <row r="35" spans="1:21" ht="38.25" customHeight="1" x14ac:dyDescent="0.45">
      <c r="A35" s="171">
        <v>22</v>
      </c>
      <c r="B35" s="172" t="s">
        <v>104</v>
      </c>
      <c r="C35" s="182">
        <f>'[5]JULY 2023'!H35</f>
        <v>4996.7250000000013</v>
      </c>
      <c r="D35" s="182">
        <v>13.42</v>
      </c>
      <c r="E35" s="182">
        <f>'[5]JULY 2023'!E35+'[5]August 2023'!D35</f>
        <v>100.38000000000001</v>
      </c>
      <c r="F35" s="182">
        <v>0</v>
      </c>
      <c r="G35" s="182">
        <f>'[5]JULY 2023'!G35+'[5]August 2023'!F35</f>
        <v>0</v>
      </c>
      <c r="H35" s="182">
        <f t="shared" si="0"/>
        <v>5010.1450000000013</v>
      </c>
      <c r="I35" s="182">
        <f>'[5]JULY 2023'!N35</f>
        <v>0.1</v>
      </c>
      <c r="J35" s="182">
        <v>0</v>
      </c>
      <c r="K35" s="182">
        <f>'[5]JULY 2023'!K35+'[5]August 2023'!J35</f>
        <v>0</v>
      </c>
      <c r="L35" s="182">
        <v>0</v>
      </c>
      <c r="M35" s="182">
        <f>'[5]JULY 2023'!M35+'[5]August 2023'!L35</f>
        <v>0</v>
      </c>
      <c r="N35" s="182">
        <f t="shared" si="1"/>
        <v>0.1</v>
      </c>
      <c r="O35" s="183">
        <f>'[5]JULY 2023'!T35</f>
        <v>125.47000000000001</v>
      </c>
      <c r="P35" s="182">
        <v>0</v>
      </c>
      <c r="Q35" s="182">
        <f>'[5]JULY 2023'!Q35+'[5]August 2023'!P35</f>
        <v>0</v>
      </c>
      <c r="R35" s="182">
        <v>0</v>
      </c>
      <c r="S35" s="182">
        <f>'[5]JULY 2023'!S35+'[5]August 2023'!R35</f>
        <v>0</v>
      </c>
      <c r="T35" s="183">
        <f t="shared" si="2"/>
        <v>125.47000000000001</v>
      </c>
      <c r="U35" s="183">
        <f t="shared" si="3"/>
        <v>5135.715000000002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f>'[5]JULY 2023'!H36</f>
        <v>19536.920000000002</v>
      </c>
      <c r="D36" s="182">
        <v>8.5399999999999991</v>
      </c>
      <c r="E36" s="182">
        <f>'[5]JULY 2023'!E36+'[5]August 2023'!D36</f>
        <v>76.44</v>
      </c>
      <c r="F36" s="182">
        <v>0</v>
      </c>
      <c r="G36" s="182">
        <f>'[5]JULY 2023'!G36+'[5]August 2023'!F36</f>
        <v>0</v>
      </c>
      <c r="H36" s="182">
        <f t="shared" si="0"/>
        <v>19545.460000000003</v>
      </c>
      <c r="I36" s="182">
        <f>'[5]JULY 2023'!N36</f>
        <v>8.5</v>
      </c>
      <c r="J36" s="182">
        <v>0</v>
      </c>
      <c r="K36" s="182">
        <f>'[5]JULY 2023'!K36+'[5]August 2023'!J36</f>
        <v>0</v>
      </c>
      <c r="L36" s="182">
        <v>0</v>
      </c>
      <c r="M36" s="182">
        <f>'[5]JULY 2023'!M36+'[5]August 2023'!L36</f>
        <v>0</v>
      </c>
      <c r="N36" s="182">
        <f t="shared" si="1"/>
        <v>8.5</v>
      </c>
      <c r="O36" s="183">
        <f>'[5]JULY 2023'!T36</f>
        <v>72.39</v>
      </c>
      <c r="P36" s="182">
        <v>0</v>
      </c>
      <c r="Q36" s="182">
        <f>'[5]JULY 2023'!Q36+'[5]August 2023'!P36</f>
        <v>0</v>
      </c>
      <c r="R36" s="182">
        <v>0</v>
      </c>
      <c r="S36" s="182">
        <f>'[5]JULY 2023'!S36+'[5]August 2023'!R36</f>
        <v>0</v>
      </c>
      <c r="T36" s="183">
        <f t="shared" si="2"/>
        <v>72.39</v>
      </c>
      <c r="U36" s="183">
        <f t="shared" si="3"/>
        <v>19626.350000000002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f>'[5]JULY 2023'!H37</f>
        <v>7040.9999999999991</v>
      </c>
      <c r="D37" s="182">
        <v>6.04</v>
      </c>
      <c r="E37" s="182">
        <f>'[5]JULY 2023'!E37+'[5]August 2023'!D37</f>
        <v>22.1</v>
      </c>
      <c r="F37" s="182">
        <v>0</v>
      </c>
      <c r="G37" s="182">
        <f>'[5]JULY 2023'!G37+'[5]August 2023'!F37</f>
        <v>0.02</v>
      </c>
      <c r="H37" s="182">
        <f t="shared" si="0"/>
        <v>7047.0399999999991</v>
      </c>
      <c r="I37" s="182">
        <f>'[5]JULY 2023'!N37</f>
        <v>0</v>
      </c>
      <c r="J37" s="182">
        <v>0</v>
      </c>
      <c r="K37" s="182">
        <f>'[5]JULY 2023'!K37+'[5]August 2023'!J37</f>
        <v>0</v>
      </c>
      <c r="L37" s="182">
        <v>0</v>
      </c>
      <c r="M37" s="182">
        <f>'[5]JULY 2023'!M37+'[5]August 2023'!L37</f>
        <v>0</v>
      </c>
      <c r="N37" s="182">
        <f t="shared" si="1"/>
        <v>0</v>
      </c>
      <c r="O37" s="183">
        <f>'[5]JULY 2023'!T37</f>
        <v>3.1</v>
      </c>
      <c r="P37" s="182">
        <v>0</v>
      </c>
      <c r="Q37" s="182">
        <f>'[5]JULY 2023'!Q37+'[5]August 2023'!P37</f>
        <v>0</v>
      </c>
      <c r="R37" s="182">
        <v>0</v>
      </c>
      <c r="S37" s="182">
        <f>'[5]JULY 2023'!S37+'[5]August 2023'!R37</f>
        <v>0</v>
      </c>
      <c r="T37" s="183">
        <f t="shared" si="2"/>
        <v>3.1</v>
      </c>
      <c r="U37" s="183">
        <f t="shared" si="3"/>
        <v>7050.1399999999994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37741.135000000002</v>
      </c>
      <c r="D38" s="184">
        <f t="shared" ref="D38:U38" si="11">SUM(D34:D37)</f>
        <v>31.099999999999998</v>
      </c>
      <c r="E38" s="184">
        <f t="shared" si="11"/>
        <v>267.15000000000003</v>
      </c>
      <c r="F38" s="184">
        <f t="shared" si="11"/>
        <v>0</v>
      </c>
      <c r="G38" s="184">
        <f t="shared" si="11"/>
        <v>26.66</v>
      </c>
      <c r="H38" s="184">
        <f t="shared" si="11"/>
        <v>37772.235000000008</v>
      </c>
      <c r="I38" s="184">
        <f t="shared" si="11"/>
        <v>10.6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10.6</v>
      </c>
      <c r="O38" s="184">
        <f t="shared" si="11"/>
        <v>222.83</v>
      </c>
      <c r="P38" s="184">
        <f t="shared" si="11"/>
        <v>0</v>
      </c>
      <c r="Q38" s="184">
        <f t="shared" si="11"/>
        <v>0.18</v>
      </c>
      <c r="R38" s="184">
        <f t="shared" si="11"/>
        <v>0</v>
      </c>
      <c r="S38" s="184">
        <f t="shared" si="11"/>
        <v>17.010000000000002</v>
      </c>
      <c r="T38" s="184">
        <f t="shared" si="11"/>
        <v>222.83</v>
      </c>
      <c r="U38" s="184">
        <f t="shared" si="11"/>
        <v>38005.665000000008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68130.417000000001</v>
      </c>
      <c r="D39" s="184">
        <f t="shared" ref="D39:U39" si="12">D38+D33+D28</f>
        <v>103.098</v>
      </c>
      <c r="E39" s="184">
        <f t="shared" si="12"/>
        <v>544.625</v>
      </c>
      <c r="F39" s="184">
        <f t="shared" si="12"/>
        <v>0</v>
      </c>
      <c r="G39" s="184">
        <f t="shared" si="12"/>
        <v>26.68</v>
      </c>
      <c r="H39" s="184">
        <f t="shared" si="12"/>
        <v>68233.514999999999</v>
      </c>
      <c r="I39" s="184">
        <f t="shared" si="12"/>
        <v>1044.9649999999999</v>
      </c>
      <c r="J39" s="184">
        <f t="shared" si="12"/>
        <v>8.0399999999999991</v>
      </c>
      <c r="K39" s="184">
        <f t="shared" si="12"/>
        <v>41.800000000000004</v>
      </c>
      <c r="L39" s="184">
        <f t="shared" si="12"/>
        <v>0</v>
      </c>
      <c r="M39" s="184">
        <f t="shared" si="12"/>
        <v>0</v>
      </c>
      <c r="N39" s="184">
        <f t="shared" si="12"/>
        <v>1053.0050000000001</v>
      </c>
      <c r="O39" s="184">
        <f t="shared" si="12"/>
        <v>1908.4259999999999</v>
      </c>
      <c r="P39" s="184">
        <f t="shared" si="12"/>
        <v>0.60000000000000009</v>
      </c>
      <c r="Q39" s="184">
        <f t="shared" si="12"/>
        <v>238.98599999999999</v>
      </c>
      <c r="R39" s="184">
        <f t="shared" si="12"/>
        <v>0</v>
      </c>
      <c r="S39" s="184">
        <f t="shared" si="12"/>
        <v>17.010000000000002</v>
      </c>
      <c r="T39" s="184">
        <f t="shared" si="12"/>
        <v>1909.0260000000001</v>
      </c>
      <c r="U39" s="184">
        <f t="shared" si="12"/>
        <v>71195.546000000002</v>
      </c>
    </row>
    <row r="40" spans="1:21" ht="38.25" customHeight="1" x14ac:dyDescent="0.45">
      <c r="A40" s="171">
        <v>25</v>
      </c>
      <c r="B40" s="172" t="s">
        <v>109</v>
      </c>
      <c r="C40" s="182">
        <f>'[5]JULY 2023'!H40</f>
        <v>13952.548000000003</v>
      </c>
      <c r="D40" s="182">
        <v>14.61</v>
      </c>
      <c r="E40" s="182">
        <f>'[5]JULY 2023'!E40+'[5]August 2023'!D40</f>
        <v>57.910000000000004</v>
      </c>
      <c r="F40" s="182">
        <v>0</v>
      </c>
      <c r="G40" s="182">
        <f>'[5]JULY 2023'!G40+'[5]August 2023'!F40</f>
        <v>0</v>
      </c>
      <c r="H40" s="182">
        <f t="shared" si="0"/>
        <v>13967.158000000003</v>
      </c>
      <c r="I40" s="182">
        <f>'[5]JULY 2023'!N40</f>
        <v>226.8</v>
      </c>
      <c r="J40" s="182">
        <v>0</v>
      </c>
      <c r="K40" s="182">
        <f>'[5]JULY 2023'!K40+'[5]August 2023'!J40</f>
        <v>0</v>
      </c>
      <c r="L40" s="182">
        <v>0</v>
      </c>
      <c r="M40" s="182">
        <f>'[5]JULY 2023'!M40+'[5]August 2023'!L40</f>
        <v>0</v>
      </c>
      <c r="N40" s="182">
        <f t="shared" si="1"/>
        <v>226.8</v>
      </c>
      <c r="O40" s="183">
        <f>'[5]JULY 2023'!T40</f>
        <v>75.02000000000001</v>
      </c>
      <c r="P40" s="182">
        <v>0</v>
      </c>
      <c r="Q40" s="182">
        <f>'[5]JULY 2023'!Q40+'[5]August 2023'!P40</f>
        <v>0</v>
      </c>
      <c r="R40" s="182">
        <v>0</v>
      </c>
      <c r="S40" s="182">
        <f>'[5]JULY 2023'!S40+'[5]August 2023'!R40</f>
        <v>0</v>
      </c>
      <c r="T40" s="183">
        <f t="shared" si="2"/>
        <v>75.02000000000001</v>
      </c>
      <c r="U40" s="183">
        <f t="shared" si="3"/>
        <v>14268.978000000003</v>
      </c>
    </row>
    <row r="41" spans="1:21" ht="38.25" customHeight="1" x14ac:dyDescent="0.45">
      <c r="A41" s="171">
        <v>26</v>
      </c>
      <c r="B41" s="172" t="s">
        <v>110</v>
      </c>
      <c r="C41" s="182">
        <f>'[5]JULY 2023'!H41</f>
        <v>10701.725999999995</v>
      </c>
      <c r="D41" s="182">
        <v>2.96</v>
      </c>
      <c r="E41" s="182">
        <f>'[5]JULY 2023'!E41+'[5]August 2023'!D41</f>
        <v>12.45</v>
      </c>
      <c r="F41" s="182">
        <v>0</v>
      </c>
      <c r="G41" s="182">
        <f>'[5]JULY 2023'!G41+'[5]August 2023'!F41</f>
        <v>0</v>
      </c>
      <c r="H41" s="182">
        <f t="shared" si="0"/>
        <v>10704.685999999994</v>
      </c>
      <c r="I41" s="182">
        <f>'[5]JULY 2023'!N41</f>
        <v>0</v>
      </c>
      <c r="J41" s="182">
        <v>0</v>
      </c>
      <c r="K41" s="182">
        <f>'[5]JULY 2023'!K41+'[5]August 2023'!J41</f>
        <v>0</v>
      </c>
      <c r="L41" s="182">
        <v>0</v>
      </c>
      <c r="M41" s="182">
        <f>'[5]JULY 2023'!M41+'[5]August 2023'!L41</f>
        <v>0</v>
      </c>
      <c r="N41" s="182">
        <f t="shared" si="1"/>
        <v>0</v>
      </c>
      <c r="O41" s="183">
        <f>'[5]JULY 2023'!T41</f>
        <v>89.580000000000013</v>
      </c>
      <c r="P41" s="182">
        <v>0</v>
      </c>
      <c r="Q41" s="182">
        <f>'[5]JULY 2023'!Q41+'[5]August 2023'!P41</f>
        <v>0</v>
      </c>
      <c r="R41" s="182">
        <v>0</v>
      </c>
      <c r="S41" s="182">
        <f>'[5]JULY 2023'!S41+'[5]August 2023'!R41</f>
        <v>0</v>
      </c>
      <c r="T41" s="183">
        <f t="shared" si="2"/>
        <v>89.580000000000013</v>
      </c>
      <c r="U41" s="183">
        <f t="shared" si="3"/>
        <v>10794.265999999994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f>'[5]JULY 2023'!H42</f>
        <v>24136.514000000006</v>
      </c>
      <c r="D42" s="182">
        <v>18.8</v>
      </c>
      <c r="E42" s="182">
        <f>'[5]JULY 2023'!E42+'[5]August 2023'!D42</f>
        <v>75.080000000000013</v>
      </c>
      <c r="F42" s="182">
        <v>0</v>
      </c>
      <c r="G42" s="182">
        <f>'[5]JULY 2023'!G42+'[5]August 2023'!F42</f>
        <v>0</v>
      </c>
      <c r="H42" s="182">
        <f t="shared" si="0"/>
        <v>24155.314000000006</v>
      </c>
      <c r="I42" s="182">
        <f>'[5]JULY 2023'!N42</f>
        <v>0</v>
      </c>
      <c r="J42" s="182">
        <v>0</v>
      </c>
      <c r="K42" s="182">
        <f>'[5]JULY 2023'!K42+'[5]August 2023'!J42</f>
        <v>0</v>
      </c>
      <c r="L42" s="182">
        <v>0</v>
      </c>
      <c r="M42" s="182">
        <f>'[5]JULY 2023'!M42+'[5]August 2023'!L42</f>
        <v>0</v>
      </c>
      <c r="N42" s="182">
        <f t="shared" si="1"/>
        <v>0</v>
      </c>
      <c r="O42" s="183">
        <f>'[5]JULY 2023'!T42</f>
        <v>38.47</v>
      </c>
      <c r="P42" s="182">
        <v>0</v>
      </c>
      <c r="Q42" s="182">
        <f>'[5]JULY 2023'!Q42+'[5]August 2023'!P42</f>
        <v>0</v>
      </c>
      <c r="R42" s="182">
        <v>0</v>
      </c>
      <c r="S42" s="182">
        <f>'[5]JULY 2023'!S42+'[5]August 2023'!R42</f>
        <v>0</v>
      </c>
      <c r="T42" s="183">
        <f t="shared" si="2"/>
        <v>38.47</v>
      </c>
      <c r="U42" s="183">
        <f t="shared" si="3"/>
        <v>24193.784000000007</v>
      </c>
    </row>
    <row r="43" spans="1:21" ht="38.25" customHeight="1" x14ac:dyDescent="0.45">
      <c r="A43" s="171">
        <v>28</v>
      </c>
      <c r="B43" s="172" t="s">
        <v>112</v>
      </c>
      <c r="C43" s="182">
        <f>'[5]JULY 2023'!H43</f>
        <v>2581.1630000000005</v>
      </c>
      <c r="D43" s="182">
        <v>2.75</v>
      </c>
      <c r="E43" s="182">
        <f>'[5]JULY 2023'!E43+'[5]August 2023'!D43</f>
        <v>103.91</v>
      </c>
      <c r="F43" s="182">
        <v>0</v>
      </c>
      <c r="G43" s="182">
        <f>'[5]JULY 2023'!G43+'[5]August 2023'!F43</f>
        <v>0</v>
      </c>
      <c r="H43" s="182">
        <f t="shared" si="0"/>
        <v>2583.9130000000005</v>
      </c>
      <c r="I43" s="182">
        <f>'[5]JULY 2023'!N43</f>
        <v>0</v>
      </c>
      <c r="J43" s="182">
        <v>0</v>
      </c>
      <c r="K43" s="182">
        <f>'[5]JULY 2023'!K43+'[5]August 2023'!J43</f>
        <v>0</v>
      </c>
      <c r="L43" s="182">
        <v>0</v>
      </c>
      <c r="M43" s="182">
        <f>'[5]JULY 2023'!M43+'[5]August 2023'!L43</f>
        <v>0</v>
      </c>
      <c r="N43" s="182">
        <f t="shared" si="1"/>
        <v>0</v>
      </c>
      <c r="O43" s="183">
        <f>'[5]JULY 2023'!T43</f>
        <v>146.49</v>
      </c>
      <c r="P43" s="182">
        <v>0</v>
      </c>
      <c r="Q43" s="182">
        <f>'[5]JULY 2023'!Q43+'[5]August 2023'!P43</f>
        <v>0</v>
      </c>
      <c r="R43" s="182">
        <v>0</v>
      </c>
      <c r="S43" s="182">
        <f>'[5]JULY 2023'!S43+'[5]August 2023'!R43</f>
        <v>0</v>
      </c>
      <c r="T43" s="183">
        <f t="shared" si="2"/>
        <v>146.49</v>
      </c>
      <c r="U43" s="183">
        <f t="shared" si="3"/>
        <v>2730.4030000000002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51371.951000000001</v>
      </c>
      <c r="D44" s="184">
        <f t="shared" ref="D44:U44" si="13">SUM(D40:D43)</f>
        <v>39.120000000000005</v>
      </c>
      <c r="E44" s="184">
        <f t="shared" si="13"/>
        <v>249.35</v>
      </c>
      <c r="F44" s="184">
        <f t="shared" si="13"/>
        <v>0</v>
      </c>
      <c r="G44" s="184">
        <f t="shared" si="13"/>
        <v>0</v>
      </c>
      <c r="H44" s="184">
        <f t="shared" si="13"/>
        <v>51411.071000000004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51987.431000000004</v>
      </c>
    </row>
    <row r="45" spans="1:21" ht="38.25" customHeight="1" x14ac:dyDescent="0.45">
      <c r="A45" s="171">
        <v>29</v>
      </c>
      <c r="B45" s="172" t="s">
        <v>113</v>
      </c>
      <c r="C45" s="182">
        <f>'[5]JULY 2023'!H45</f>
        <v>14152.575000000001</v>
      </c>
      <c r="D45" s="182">
        <v>4.7</v>
      </c>
      <c r="E45" s="182">
        <f>'[5]JULY 2023'!E45+'[5]August 2023'!D45</f>
        <v>31.61</v>
      </c>
      <c r="F45" s="182">
        <v>0</v>
      </c>
      <c r="G45" s="182">
        <f>'[5]JULY 2023'!G45+'[5]August 2023'!F45</f>
        <v>0</v>
      </c>
      <c r="H45" s="182">
        <f t="shared" si="0"/>
        <v>14157.275000000001</v>
      </c>
      <c r="I45" s="182">
        <f>'[5]JULY 2023'!N45</f>
        <v>8.15</v>
      </c>
      <c r="J45" s="182">
        <v>0</v>
      </c>
      <c r="K45" s="182">
        <f>'[5]JULY 2023'!K45+'[5]August 2023'!J45</f>
        <v>1.48</v>
      </c>
      <c r="L45" s="182">
        <v>0</v>
      </c>
      <c r="M45" s="182">
        <f>'[5]JULY 2023'!M45+'[5]August 2023'!L45</f>
        <v>0</v>
      </c>
      <c r="N45" s="182">
        <f t="shared" si="1"/>
        <v>8.15</v>
      </c>
      <c r="O45" s="183">
        <f>'[5]JULY 2023'!T45</f>
        <v>105.87000000000002</v>
      </c>
      <c r="P45" s="182">
        <v>0</v>
      </c>
      <c r="Q45" s="182">
        <f>'[5]JULY 2023'!Q45+'[5]August 2023'!P45</f>
        <v>0</v>
      </c>
      <c r="R45" s="182">
        <v>0</v>
      </c>
      <c r="S45" s="182">
        <f>'[5]JULY 2023'!S45+'[5]August 2023'!R45</f>
        <v>0</v>
      </c>
      <c r="T45" s="183">
        <f t="shared" si="2"/>
        <v>105.87000000000002</v>
      </c>
      <c r="U45" s="183">
        <f t="shared" si="3"/>
        <v>14271.295000000002</v>
      </c>
    </row>
    <row r="46" spans="1:21" ht="38.25" customHeight="1" x14ac:dyDescent="0.45">
      <c r="A46" s="171">
        <v>30</v>
      </c>
      <c r="B46" s="172" t="s">
        <v>114</v>
      </c>
      <c r="C46" s="182">
        <f>'[5]JULY 2023'!H46</f>
        <v>7498.5349999999989</v>
      </c>
      <c r="D46" s="182">
        <v>13.67</v>
      </c>
      <c r="E46" s="182">
        <f>'[5]JULY 2023'!E46+'[5]August 2023'!D46</f>
        <v>99.15</v>
      </c>
      <c r="F46" s="182">
        <v>0</v>
      </c>
      <c r="G46" s="182">
        <f>'[5]JULY 2023'!G46+'[5]August 2023'!F46</f>
        <v>0</v>
      </c>
      <c r="H46" s="182">
        <f t="shared" si="0"/>
        <v>7512.204999999999</v>
      </c>
      <c r="I46" s="182">
        <f>'[5]JULY 2023'!N46</f>
        <v>0</v>
      </c>
      <c r="J46" s="182">
        <v>0</v>
      </c>
      <c r="K46" s="182">
        <f>'[5]JULY 2023'!K46+'[5]August 2023'!J46</f>
        <v>0</v>
      </c>
      <c r="L46" s="182">
        <v>0</v>
      </c>
      <c r="M46" s="182">
        <f>'[5]JULY 2023'!M46+'[5]August 2023'!L46</f>
        <v>0</v>
      </c>
      <c r="N46" s="182">
        <f t="shared" si="1"/>
        <v>0</v>
      </c>
      <c r="O46" s="183">
        <f>'[5]JULY 2023'!T46</f>
        <v>7.5900000000000007</v>
      </c>
      <c r="P46" s="182">
        <v>0</v>
      </c>
      <c r="Q46" s="182">
        <f>'[5]JULY 2023'!Q46+'[5]August 2023'!P46</f>
        <v>0</v>
      </c>
      <c r="R46" s="182">
        <v>0</v>
      </c>
      <c r="S46" s="182">
        <f>'[5]JULY 2023'!S46+'[5]August 2023'!R46</f>
        <v>0</v>
      </c>
      <c r="T46" s="183">
        <f t="shared" si="2"/>
        <v>7.5900000000000007</v>
      </c>
      <c r="U46" s="183">
        <f t="shared" si="3"/>
        <v>7519.7949999999992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f>'[5]JULY 2023'!H47</f>
        <v>12305.380000000006</v>
      </c>
      <c r="D47" s="182">
        <v>0.91</v>
      </c>
      <c r="E47" s="182">
        <f>'[5]JULY 2023'!E47+'[5]August 2023'!D47</f>
        <v>2.25</v>
      </c>
      <c r="F47" s="182">
        <v>0</v>
      </c>
      <c r="G47" s="182">
        <f>'[5]JULY 2023'!G47+'[5]August 2023'!F47</f>
        <v>0</v>
      </c>
      <c r="H47" s="182">
        <f t="shared" si="0"/>
        <v>12306.290000000006</v>
      </c>
      <c r="I47" s="182">
        <f>'[5]JULY 2023'!N47</f>
        <v>1.2999999999999998</v>
      </c>
      <c r="J47" s="182">
        <v>0</v>
      </c>
      <c r="K47" s="182">
        <f>'[5]JULY 2023'!K47+'[5]August 2023'!J47</f>
        <v>0</v>
      </c>
      <c r="L47" s="182">
        <v>0</v>
      </c>
      <c r="M47" s="182">
        <f>'[5]JULY 2023'!M47+'[5]August 2023'!L47</f>
        <v>0</v>
      </c>
      <c r="N47" s="182">
        <f t="shared" si="1"/>
        <v>1.2999999999999998</v>
      </c>
      <c r="O47" s="183">
        <f>'[5]JULY 2023'!T47</f>
        <v>86.18</v>
      </c>
      <c r="P47" s="182">
        <v>0</v>
      </c>
      <c r="Q47" s="182">
        <f>'[5]JULY 2023'!Q47+'[5]August 2023'!P47</f>
        <v>0</v>
      </c>
      <c r="R47" s="182">
        <v>0</v>
      </c>
      <c r="S47" s="182">
        <f>'[5]JULY 2023'!S47+'[5]August 2023'!R47</f>
        <v>0</v>
      </c>
      <c r="T47" s="183">
        <f t="shared" si="2"/>
        <v>86.18</v>
      </c>
      <c r="U47" s="183">
        <f t="shared" si="3"/>
        <v>12393.770000000006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f>'[5]JULY 2023'!H48</f>
        <v>11112.252000000008</v>
      </c>
      <c r="D48" s="182">
        <v>0.5</v>
      </c>
      <c r="E48" s="182">
        <f>'[5]JULY 2023'!E48+'[5]August 2023'!D48</f>
        <v>5.54</v>
      </c>
      <c r="F48" s="182">
        <v>0</v>
      </c>
      <c r="G48" s="182">
        <f>'[5]JULY 2023'!G48+'[5]August 2023'!F48</f>
        <v>0</v>
      </c>
      <c r="H48" s="182">
        <f t="shared" si="0"/>
        <v>11112.752000000008</v>
      </c>
      <c r="I48" s="182">
        <f>'[5]JULY 2023'!N48</f>
        <v>0</v>
      </c>
      <c r="J48" s="182">
        <v>0</v>
      </c>
      <c r="K48" s="182">
        <f>'[5]JULY 2023'!K48+'[5]August 2023'!J48</f>
        <v>0</v>
      </c>
      <c r="L48" s="182">
        <v>0</v>
      </c>
      <c r="M48" s="182">
        <f>'[5]JULY 2023'!M48+'[5]August 2023'!L48</f>
        <v>0</v>
      </c>
      <c r="N48" s="182">
        <f t="shared" si="1"/>
        <v>0</v>
      </c>
      <c r="O48" s="183">
        <f>'[5]JULY 2023'!T48</f>
        <v>30.53</v>
      </c>
      <c r="P48" s="182">
        <v>0</v>
      </c>
      <c r="Q48" s="182">
        <f>'[5]JULY 2023'!Q48+'[5]August 2023'!P48</f>
        <v>0</v>
      </c>
      <c r="R48" s="182">
        <v>0</v>
      </c>
      <c r="S48" s="182">
        <f>'[5]JULY 2023'!S48+'[5]August 2023'!R48</f>
        <v>0</v>
      </c>
      <c r="T48" s="183">
        <f t="shared" si="2"/>
        <v>30.53</v>
      </c>
      <c r="U48" s="183">
        <f t="shared" si="3"/>
        <v>11143.282000000008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45068.742000000013</v>
      </c>
      <c r="D49" s="184">
        <f t="shared" ref="D49:U49" si="14">SUM(D45:D48)</f>
        <v>19.78</v>
      </c>
      <c r="E49" s="184">
        <f t="shared" si="14"/>
        <v>138.54999999999998</v>
      </c>
      <c r="F49" s="184">
        <f t="shared" si="14"/>
        <v>0</v>
      </c>
      <c r="G49" s="184">
        <f t="shared" si="14"/>
        <v>0</v>
      </c>
      <c r="H49" s="184">
        <f t="shared" si="14"/>
        <v>45088.522000000012</v>
      </c>
      <c r="I49" s="184">
        <f t="shared" si="14"/>
        <v>9.4499999999999993</v>
      </c>
      <c r="J49" s="184">
        <f t="shared" si="14"/>
        <v>0</v>
      </c>
      <c r="K49" s="184">
        <f t="shared" si="14"/>
        <v>1.48</v>
      </c>
      <c r="L49" s="184">
        <f t="shared" si="14"/>
        <v>0</v>
      </c>
      <c r="M49" s="184">
        <f t="shared" si="14"/>
        <v>0</v>
      </c>
      <c r="N49" s="184">
        <f t="shared" si="14"/>
        <v>9.4499999999999993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45328.142000000014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96440.693000000014</v>
      </c>
      <c r="D50" s="184">
        <f t="shared" ref="D50:U50" si="15">D49+D44</f>
        <v>58.900000000000006</v>
      </c>
      <c r="E50" s="184">
        <f t="shared" si="15"/>
        <v>387.9</v>
      </c>
      <c r="F50" s="184">
        <f t="shared" si="15"/>
        <v>0</v>
      </c>
      <c r="G50" s="184">
        <f t="shared" si="15"/>
        <v>0</v>
      </c>
      <c r="H50" s="184">
        <f t="shared" si="15"/>
        <v>96499.593000000023</v>
      </c>
      <c r="I50" s="184">
        <f t="shared" si="15"/>
        <v>236.25</v>
      </c>
      <c r="J50" s="184">
        <f t="shared" si="15"/>
        <v>0</v>
      </c>
      <c r="K50" s="184">
        <f t="shared" si="15"/>
        <v>1.48</v>
      </c>
      <c r="L50" s="184">
        <f t="shared" si="15"/>
        <v>0</v>
      </c>
      <c r="M50" s="184">
        <f t="shared" si="15"/>
        <v>0</v>
      </c>
      <c r="N50" s="184">
        <f t="shared" si="15"/>
        <v>236.25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97315.573000000019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173413.70300000001</v>
      </c>
      <c r="D51" s="184">
        <f t="shared" ref="D51:U51" si="16">D50+D39+D25</f>
        <v>164.898</v>
      </c>
      <c r="E51" s="184">
        <f t="shared" si="16"/>
        <v>956.86500000000001</v>
      </c>
      <c r="F51" s="184">
        <f t="shared" si="16"/>
        <v>0</v>
      </c>
      <c r="G51" s="184">
        <f t="shared" si="16"/>
        <v>120.55000000000001</v>
      </c>
      <c r="H51" s="184">
        <f t="shared" si="16"/>
        <v>173578.601</v>
      </c>
      <c r="I51" s="184">
        <f t="shared" si="16"/>
        <v>2926.7080000000005</v>
      </c>
      <c r="J51" s="184">
        <f t="shared" si="16"/>
        <v>19.306999999999999</v>
      </c>
      <c r="K51" s="184">
        <f t="shared" si="16"/>
        <v>129.99600000000001</v>
      </c>
      <c r="L51" s="184">
        <f t="shared" si="16"/>
        <v>0</v>
      </c>
      <c r="M51" s="184">
        <f t="shared" si="16"/>
        <v>0.12</v>
      </c>
      <c r="N51" s="184">
        <f t="shared" si="16"/>
        <v>2946.0150000000003</v>
      </c>
      <c r="O51" s="184">
        <f t="shared" si="16"/>
        <v>9818.02</v>
      </c>
      <c r="P51" s="184">
        <f t="shared" si="16"/>
        <v>18.46</v>
      </c>
      <c r="Q51" s="184">
        <f t="shared" si="16"/>
        <v>557.23599999999999</v>
      </c>
      <c r="R51" s="184">
        <f t="shared" si="16"/>
        <v>0</v>
      </c>
      <c r="S51" s="184">
        <f t="shared" si="16"/>
        <v>38.730000000000004</v>
      </c>
      <c r="T51" s="184">
        <f t="shared" si="16"/>
        <v>9836.48</v>
      </c>
      <c r="U51" s="184">
        <f t="shared" si="16"/>
        <v>186361.09599999999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202.66499999999999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1484.6970000000003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186361.09600000002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31" zoomScale="40" zoomScaleNormal="40" workbookViewId="0">
      <selection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5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f>'[5]August 2023'!H7</f>
        <v>83.970000000000653</v>
      </c>
      <c r="D7" s="182">
        <v>0</v>
      </c>
      <c r="E7" s="182">
        <f>'[5]August 2023'!E7+'[5]Sept 2023'!D7</f>
        <v>0</v>
      </c>
      <c r="F7" s="182">
        <v>0</v>
      </c>
      <c r="G7" s="182">
        <f>'[5]August 2023'!G7+'[5]Sept 2023'!F7</f>
        <v>0</v>
      </c>
      <c r="H7" s="182">
        <f>C7+D7-F7</f>
        <v>83.970000000000653</v>
      </c>
      <c r="I7" s="182">
        <f>'[5]August 2023'!N7</f>
        <v>208.82599999999996</v>
      </c>
      <c r="J7" s="182">
        <v>0.34</v>
      </c>
      <c r="K7" s="182">
        <f>'[5]August 2023'!K7+'[5]Sept 2023'!J7</f>
        <v>34.295000000000009</v>
      </c>
      <c r="L7" s="182">
        <v>0</v>
      </c>
      <c r="M7" s="182">
        <f>'[5]August 2023'!M7+'[5]Sept 2023'!L7</f>
        <v>0</v>
      </c>
      <c r="N7" s="182">
        <f>I7+J7-L7</f>
        <v>209.16599999999997</v>
      </c>
      <c r="O7" s="183">
        <f>'[5]August 2023'!T7</f>
        <v>264.90000000000009</v>
      </c>
      <c r="P7" s="182">
        <v>0</v>
      </c>
      <c r="Q7" s="182">
        <f>'[5]August 2023'!Q7+'[5]Sept 2023'!P7</f>
        <v>0</v>
      </c>
      <c r="R7" s="182">
        <v>0</v>
      </c>
      <c r="S7" s="182">
        <f>'[5]August 2023'!S7+'[5]Sept 2023'!R7</f>
        <v>19.239999999999998</v>
      </c>
      <c r="T7" s="183">
        <f>O7+P7-R7</f>
        <v>264.90000000000009</v>
      </c>
      <c r="U7" s="183">
        <f>H7+N7+T7</f>
        <v>558.03600000000074</v>
      </c>
    </row>
    <row r="8" spans="1:21" ht="38.25" customHeight="1" x14ac:dyDescent="0.45">
      <c r="A8" s="171">
        <v>2</v>
      </c>
      <c r="B8" s="172" t="s">
        <v>79</v>
      </c>
      <c r="C8" s="182">
        <f>'[5]August 2023'!H8</f>
        <v>498.81499999999983</v>
      </c>
      <c r="D8" s="182">
        <v>0.15</v>
      </c>
      <c r="E8" s="182">
        <f>'[5]August 2023'!E8+'[5]Sept 2023'!D8</f>
        <v>1.35</v>
      </c>
      <c r="F8" s="182">
        <v>0</v>
      </c>
      <c r="G8" s="182">
        <f>'[5]August 2023'!G8+'[5]Sept 2023'!F8</f>
        <v>0</v>
      </c>
      <c r="H8" s="182">
        <f t="shared" ref="H8:H48" si="0">C8+D8-F8</f>
        <v>498.9649999999998</v>
      </c>
      <c r="I8" s="182">
        <f>'[5]August 2023'!N8</f>
        <v>152.54599999999999</v>
      </c>
      <c r="J8" s="182">
        <v>4.24</v>
      </c>
      <c r="K8" s="182">
        <f>'[5]August 2023'!K8+'[5]Sept 2023'!J8</f>
        <v>13.879999999999999</v>
      </c>
      <c r="L8" s="182">
        <v>0</v>
      </c>
      <c r="M8" s="182">
        <f>'[5]August 2023'!M8+'[5]Sept 2023'!L8</f>
        <v>0</v>
      </c>
      <c r="N8" s="182">
        <f t="shared" ref="N8:N48" si="1">I8+J8-L8</f>
        <v>156.786</v>
      </c>
      <c r="O8" s="183">
        <f>'[5]August 2023'!T8</f>
        <v>222.27000000000004</v>
      </c>
      <c r="P8" s="182">
        <v>0</v>
      </c>
      <c r="Q8" s="182">
        <f>'[5]August 2023'!Q8+'[5]Sept 2023'!P8</f>
        <v>0</v>
      </c>
      <c r="R8" s="182">
        <v>0</v>
      </c>
      <c r="S8" s="182">
        <f>'[5]August 2023'!S8+'[5]Sept 2023'!R8</f>
        <v>0</v>
      </c>
      <c r="T8" s="183">
        <f t="shared" ref="T8:T48" si="2">O8+P8-R8</f>
        <v>222.27000000000004</v>
      </c>
      <c r="U8" s="183">
        <f t="shared" ref="U8:U48" si="3">H8+N8+T8</f>
        <v>878.02099999999973</v>
      </c>
    </row>
    <row r="9" spans="1:21" ht="38.25" customHeight="1" x14ac:dyDescent="0.45">
      <c r="A9" s="171">
        <v>3</v>
      </c>
      <c r="B9" s="172" t="s">
        <v>80</v>
      </c>
      <c r="C9" s="182">
        <f>'[5]August 2023'!H9</f>
        <v>653.9599999999997</v>
      </c>
      <c r="D9" s="182">
        <v>0</v>
      </c>
      <c r="E9" s="182">
        <f>'[5]August 2023'!E9+'[5]Sept 2023'!D9</f>
        <v>0</v>
      </c>
      <c r="F9" s="182">
        <v>0</v>
      </c>
      <c r="G9" s="182">
        <f>'[5]August 2023'!G9+'[5]Sept 2023'!F9</f>
        <v>0</v>
      </c>
      <c r="H9" s="182">
        <f t="shared" si="0"/>
        <v>653.9599999999997</v>
      </c>
      <c r="I9" s="182">
        <f>'[5]August 2023'!N9</f>
        <v>231.48500000000001</v>
      </c>
      <c r="J9" s="182">
        <v>1.5109999999999999</v>
      </c>
      <c r="K9" s="182">
        <f>'[5]August 2023'!K9+'[5]Sept 2023'!J9</f>
        <v>17.489999999999998</v>
      </c>
      <c r="L9" s="182">
        <v>0</v>
      </c>
      <c r="M9" s="182">
        <f>'[5]August 2023'!M9+'[5]Sept 2023'!L9</f>
        <v>0</v>
      </c>
      <c r="N9" s="182">
        <f t="shared" si="1"/>
        <v>232.99600000000001</v>
      </c>
      <c r="O9" s="183">
        <f>'[5]August 2023'!T9</f>
        <v>377.92999999999995</v>
      </c>
      <c r="P9" s="182">
        <v>43.34</v>
      </c>
      <c r="Q9" s="182">
        <f>'[5]August 2023'!Q9+'[5]Sept 2023'!P9</f>
        <v>154.68</v>
      </c>
      <c r="R9" s="182">
        <v>0</v>
      </c>
      <c r="S9" s="182">
        <f>'[5]August 2023'!S9+'[5]Sept 2023'!R9</f>
        <v>0</v>
      </c>
      <c r="T9" s="183">
        <f t="shared" si="2"/>
        <v>421.27</v>
      </c>
      <c r="U9" s="183">
        <f t="shared" si="3"/>
        <v>1308.2259999999997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f>'[5]August 2023'!H10</f>
        <v>0</v>
      </c>
      <c r="D10" s="182">
        <v>0</v>
      </c>
      <c r="E10" s="182">
        <f>'[5]August 2023'!E10+'[5]Sept 2023'!D10</f>
        <v>0</v>
      </c>
      <c r="F10" s="182">
        <v>0</v>
      </c>
      <c r="G10" s="182">
        <f>'[5]August 2023'!G10+'[5]Sept 2023'!F10</f>
        <v>0</v>
      </c>
      <c r="H10" s="182">
        <f t="shared" si="0"/>
        <v>0</v>
      </c>
      <c r="I10" s="182">
        <f>'[5]August 2023'!N10</f>
        <v>147.74700000000007</v>
      </c>
      <c r="J10" s="182">
        <v>0.05</v>
      </c>
      <c r="K10" s="182">
        <f>'[5]August 2023'!K10+'[5]Sept 2023'!J10</f>
        <v>0.57200000000000006</v>
      </c>
      <c r="L10" s="182">
        <v>0</v>
      </c>
      <c r="M10" s="182">
        <f>'[5]August 2023'!M10+'[5]Sept 2023'!L10</f>
        <v>0</v>
      </c>
      <c r="N10" s="182">
        <f t="shared" si="1"/>
        <v>147.79700000000008</v>
      </c>
      <c r="O10" s="183">
        <f>'[5]August 2023'!T10</f>
        <v>234.27999999999997</v>
      </c>
      <c r="P10" s="182">
        <v>0</v>
      </c>
      <c r="Q10" s="182">
        <f>'[5]August 2023'!Q10+'[5]Sept 2023'!P10</f>
        <v>0</v>
      </c>
      <c r="R10" s="182">
        <v>0</v>
      </c>
      <c r="S10" s="182">
        <f>'[5]August 2023'!S10+'[5]Sept 2023'!R10</f>
        <v>0</v>
      </c>
      <c r="T10" s="183">
        <f t="shared" si="2"/>
        <v>234.27999999999997</v>
      </c>
      <c r="U10" s="183">
        <f t="shared" si="3"/>
        <v>382.07700000000006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1236.7450000000003</v>
      </c>
      <c r="D11" s="184">
        <f t="shared" ref="D11:U11" si="4">SUM(D7:D10)</f>
        <v>0.15</v>
      </c>
      <c r="E11" s="184">
        <f t="shared" si="4"/>
        <v>1.35</v>
      </c>
      <c r="F11" s="184">
        <f t="shared" si="4"/>
        <v>0</v>
      </c>
      <c r="G11" s="184">
        <f t="shared" si="4"/>
        <v>0</v>
      </c>
      <c r="H11" s="184">
        <f t="shared" si="4"/>
        <v>1236.895</v>
      </c>
      <c r="I11" s="184">
        <f t="shared" si="4"/>
        <v>740.60400000000004</v>
      </c>
      <c r="J11" s="184">
        <f t="shared" si="4"/>
        <v>6.141</v>
      </c>
      <c r="K11" s="184">
        <f t="shared" si="4"/>
        <v>66.237000000000009</v>
      </c>
      <c r="L11" s="184">
        <f t="shared" si="4"/>
        <v>0</v>
      </c>
      <c r="M11" s="184">
        <f t="shared" si="4"/>
        <v>0</v>
      </c>
      <c r="N11" s="184">
        <f t="shared" si="4"/>
        <v>746.74500000000012</v>
      </c>
      <c r="O11" s="184">
        <f t="shared" si="4"/>
        <v>1099.3800000000001</v>
      </c>
      <c r="P11" s="184">
        <f t="shared" si="4"/>
        <v>43.34</v>
      </c>
      <c r="Q11" s="184">
        <f t="shared" si="4"/>
        <v>154.68</v>
      </c>
      <c r="R11" s="184">
        <f t="shared" si="4"/>
        <v>0</v>
      </c>
      <c r="S11" s="184">
        <f t="shared" si="4"/>
        <v>19.239999999999998</v>
      </c>
      <c r="T11" s="184">
        <f t="shared" si="4"/>
        <v>1142.72</v>
      </c>
      <c r="U11" s="184">
        <f t="shared" si="4"/>
        <v>3126.3600000000006</v>
      </c>
    </row>
    <row r="12" spans="1:21" ht="38.25" customHeight="1" x14ac:dyDescent="0.45">
      <c r="A12" s="171">
        <v>4</v>
      </c>
      <c r="B12" s="172" t="s">
        <v>83</v>
      </c>
      <c r="C12" s="182">
        <f>'[5]August 2023'!H12</f>
        <v>218.88999999999885</v>
      </c>
      <c r="D12" s="182">
        <v>0</v>
      </c>
      <c r="E12" s="182">
        <f>'[5]August 2023'!E12+'[5]Sept 2023'!D12</f>
        <v>0</v>
      </c>
      <c r="F12" s="182">
        <v>0</v>
      </c>
      <c r="G12" s="182">
        <f>'[5]August 2023'!G12+'[5]Sept 2023'!F12</f>
        <v>0</v>
      </c>
      <c r="H12" s="182">
        <f t="shared" si="0"/>
        <v>218.88999999999885</v>
      </c>
      <c r="I12" s="182">
        <f>'[5]August 2023'!N12</f>
        <v>92.48299999999999</v>
      </c>
      <c r="J12" s="182">
        <v>0.46</v>
      </c>
      <c r="K12" s="182">
        <f>'[5]August 2023'!K12+'[5]Sept 2023'!J12</f>
        <v>3.06</v>
      </c>
      <c r="L12" s="182">
        <v>0</v>
      </c>
      <c r="M12" s="182">
        <f>'[5]August 2023'!M12+'[5]Sept 2023'!L12</f>
        <v>0</v>
      </c>
      <c r="N12" s="182">
        <f t="shared" si="1"/>
        <v>92.942999999999984</v>
      </c>
      <c r="O12" s="183">
        <f>'[5]August 2023'!T12</f>
        <v>1548.3899999999999</v>
      </c>
      <c r="P12" s="182">
        <v>0</v>
      </c>
      <c r="Q12" s="182">
        <f>'[5]August 2023'!Q12+'[5]Sept 2023'!P12</f>
        <v>0.37</v>
      </c>
      <c r="R12" s="182">
        <v>0</v>
      </c>
      <c r="S12" s="182">
        <f>'[5]August 2023'!S12+'[5]Sept 2023'!R12</f>
        <v>0</v>
      </c>
      <c r="T12" s="183">
        <f t="shared" si="2"/>
        <v>1548.3899999999999</v>
      </c>
      <c r="U12" s="183">
        <f t="shared" si="3"/>
        <v>1860.2229999999986</v>
      </c>
    </row>
    <row r="13" spans="1:21" ht="38.25" customHeight="1" x14ac:dyDescent="0.45">
      <c r="A13" s="171">
        <v>5</v>
      </c>
      <c r="B13" s="172" t="s">
        <v>84</v>
      </c>
      <c r="C13" s="182">
        <f>'[5]August 2023'!H13</f>
        <v>1023.7699999999998</v>
      </c>
      <c r="D13" s="182">
        <v>0</v>
      </c>
      <c r="E13" s="182">
        <f>'[5]August 2023'!E13+'[5]Sept 2023'!D13</f>
        <v>0</v>
      </c>
      <c r="F13" s="182">
        <v>0</v>
      </c>
      <c r="G13" s="182">
        <f>'[5]August 2023'!G13+'[5]Sept 2023'!F13</f>
        <v>0</v>
      </c>
      <c r="H13" s="182">
        <f t="shared" si="0"/>
        <v>1023.7699999999998</v>
      </c>
      <c r="I13" s="182">
        <f>'[5]August 2023'!N13</f>
        <v>161.97400000000007</v>
      </c>
      <c r="J13" s="182">
        <v>0.72</v>
      </c>
      <c r="K13" s="182">
        <f>'[5]August 2023'!K13+'[5]Sept 2023'!J13</f>
        <v>5.0299999999999994</v>
      </c>
      <c r="L13" s="182">
        <v>0</v>
      </c>
      <c r="M13" s="182">
        <f>'[5]August 2023'!M13+'[5]Sept 2023'!L13</f>
        <v>0</v>
      </c>
      <c r="N13" s="182">
        <f t="shared" si="1"/>
        <v>162.69400000000007</v>
      </c>
      <c r="O13" s="183">
        <f>'[5]August 2023'!T13</f>
        <v>87.2</v>
      </c>
      <c r="P13" s="182">
        <v>0.03</v>
      </c>
      <c r="Q13" s="182">
        <f>'[5]August 2023'!Q13+'[5]Sept 2023'!P13</f>
        <v>0.03</v>
      </c>
      <c r="R13" s="182">
        <v>0</v>
      </c>
      <c r="S13" s="182">
        <f>'[5]August 2023'!S13+'[5]Sept 2023'!R13</f>
        <v>0</v>
      </c>
      <c r="T13" s="183">
        <f t="shared" si="2"/>
        <v>87.23</v>
      </c>
      <c r="U13" s="183">
        <f t="shared" si="3"/>
        <v>1273.694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f>'[5]August 2023'!H14</f>
        <v>2084.0799999999995</v>
      </c>
      <c r="D14" s="182">
        <v>0</v>
      </c>
      <c r="E14" s="182">
        <f>'[5]August 2023'!E14+'[5]Sept 2023'!D14</f>
        <v>0</v>
      </c>
      <c r="F14" s="182">
        <v>0</v>
      </c>
      <c r="G14" s="182">
        <f>'[5]August 2023'!G14+'[5]Sept 2023'!F14</f>
        <v>0.5</v>
      </c>
      <c r="H14" s="182">
        <f t="shared" si="0"/>
        <v>2084.0799999999995</v>
      </c>
      <c r="I14" s="182">
        <f>'[5]August 2023'!N14</f>
        <v>215.10400000000001</v>
      </c>
      <c r="J14" s="182">
        <v>1.07</v>
      </c>
      <c r="K14" s="182">
        <f>'[5]August 2023'!K14+'[5]Sept 2023'!J14</f>
        <v>7.04</v>
      </c>
      <c r="L14" s="182">
        <v>0</v>
      </c>
      <c r="M14" s="182">
        <f>'[5]August 2023'!M14+'[5]Sept 2023'!L14</f>
        <v>0</v>
      </c>
      <c r="N14" s="182">
        <f t="shared" si="1"/>
        <v>216.17400000000001</v>
      </c>
      <c r="O14" s="183">
        <f>'[5]August 2023'!T14</f>
        <v>412.60999999999996</v>
      </c>
      <c r="P14" s="182">
        <v>0.09</v>
      </c>
      <c r="Q14" s="182">
        <f>'[5]August 2023'!Q14+'[5]Sept 2023'!P14</f>
        <v>9.120000000000001</v>
      </c>
      <c r="R14" s="182">
        <v>0</v>
      </c>
      <c r="S14" s="182">
        <f>'[5]August 2023'!S14+'[5]Sept 2023'!R14</f>
        <v>0</v>
      </c>
      <c r="T14" s="183">
        <f t="shared" si="2"/>
        <v>412.69999999999993</v>
      </c>
      <c r="U14" s="183">
        <f t="shared" si="3"/>
        <v>2712.9539999999993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0</v>
      </c>
      <c r="G15" s="184">
        <f t="shared" si="5"/>
        <v>0.5</v>
      </c>
      <c r="H15" s="184">
        <f t="shared" si="5"/>
        <v>3326.739999999998</v>
      </c>
      <c r="I15" s="184">
        <f t="shared" si="5"/>
        <v>469.56100000000004</v>
      </c>
      <c r="J15" s="184">
        <f t="shared" si="5"/>
        <v>2.25</v>
      </c>
      <c r="K15" s="184">
        <f t="shared" si="5"/>
        <v>15.129999999999999</v>
      </c>
      <c r="L15" s="184">
        <f t="shared" si="5"/>
        <v>0</v>
      </c>
      <c r="M15" s="184">
        <f t="shared" si="5"/>
        <v>0</v>
      </c>
      <c r="N15" s="184">
        <f t="shared" si="5"/>
        <v>471.81100000000004</v>
      </c>
      <c r="O15" s="184">
        <f t="shared" si="5"/>
        <v>2048.1999999999998</v>
      </c>
      <c r="P15" s="184">
        <f t="shared" si="5"/>
        <v>0.12</v>
      </c>
      <c r="Q15" s="184">
        <f t="shared" si="5"/>
        <v>9.5200000000000014</v>
      </c>
      <c r="R15" s="184">
        <f t="shared" si="5"/>
        <v>0</v>
      </c>
      <c r="S15" s="184">
        <f t="shared" si="5"/>
        <v>0</v>
      </c>
      <c r="T15" s="184">
        <f t="shared" si="5"/>
        <v>2048.3199999999997</v>
      </c>
      <c r="U15" s="184">
        <f t="shared" si="5"/>
        <v>5846.8709999999974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f>'[5]August 2023'!H16</f>
        <v>1321.4319999999993</v>
      </c>
      <c r="D16" s="182">
        <v>0.21</v>
      </c>
      <c r="E16" s="182">
        <f>'[5]August 2023'!E16+'[5]Sept 2023'!D16</f>
        <v>14.31</v>
      </c>
      <c r="F16" s="182">
        <v>0</v>
      </c>
      <c r="G16" s="182">
        <f>'[5]August 2023'!G16+'[5]Sept 2023'!F16</f>
        <v>0</v>
      </c>
      <c r="H16" s="182">
        <f t="shared" si="0"/>
        <v>1321.6419999999994</v>
      </c>
      <c r="I16" s="182">
        <f>'[5]August 2023'!N16</f>
        <v>115.82000000000005</v>
      </c>
      <c r="J16" s="182">
        <v>1.49</v>
      </c>
      <c r="K16" s="182">
        <f>'[5]August 2023'!K16+'[5]Sept 2023'!J16</f>
        <v>3.34</v>
      </c>
      <c r="L16" s="182">
        <v>0</v>
      </c>
      <c r="M16" s="182">
        <f>'[5]August 2023'!M16+'[5]Sept 2023'!L16</f>
        <v>0</v>
      </c>
      <c r="N16" s="182">
        <f t="shared" si="1"/>
        <v>117.31000000000004</v>
      </c>
      <c r="O16" s="183">
        <f>'[5]August 2023'!T16</f>
        <v>969.51900000000012</v>
      </c>
      <c r="P16" s="182">
        <v>2.17</v>
      </c>
      <c r="Q16" s="182">
        <f>'[5]August 2023'!Q16+'[5]Sept 2023'!P16</f>
        <v>96.44</v>
      </c>
      <c r="R16" s="182">
        <v>0</v>
      </c>
      <c r="S16" s="182">
        <f>'[5]August 2023'!S16+'[5]Sept 2023'!R16</f>
        <v>0</v>
      </c>
      <c r="T16" s="183">
        <f t="shared" si="2"/>
        <v>971.68900000000008</v>
      </c>
      <c r="U16" s="183">
        <f t="shared" si="3"/>
        <v>2410.6409999999996</v>
      </c>
    </row>
    <row r="17" spans="1:21" ht="38.25" customHeight="1" x14ac:dyDescent="0.45">
      <c r="A17" s="171">
        <v>9</v>
      </c>
      <c r="B17" s="172" t="s">
        <v>120</v>
      </c>
      <c r="C17" s="182">
        <f>'[5]August 2023'!H17</f>
        <v>236.65399999999988</v>
      </c>
      <c r="D17" s="182">
        <v>0</v>
      </c>
      <c r="E17" s="182">
        <f>'[5]August 2023'!E17+'[5]Sept 2023'!D17</f>
        <v>0</v>
      </c>
      <c r="F17" s="182">
        <v>0</v>
      </c>
      <c r="G17" s="182">
        <f>'[5]August 2023'!G17+'[5]Sept 2023'!F17</f>
        <v>2.7</v>
      </c>
      <c r="H17" s="182">
        <f t="shared" si="0"/>
        <v>236.65399999999988</v>
      </c>
      <c r="I17" s="182">
        <f>'[5]August 2023'!N17</f>
        <v>30.526999999999994</v>
      </c>
      <c r="J17" s="182">
        <v>0.42</v>
      </c>
      <c r="K17" s="182">
        <f>'[5]August 2023'!K17+'[5]Sept 2023'!J17</f>
        <v>1.25</v>
      </c>
      <c r="L17" s="182">
        <v>0</v>
      </c>
      <c r="M17" s="182">
        <f>'[5]August 2023'!M17+'[5]Sept 2023'!L17</f>
        <v>0</v>
      </c>
      <c r="N17" s="182">
        <f t="shared" si="1"/>
        <v>30.946999999999996</v>
      </c>
      <c r="O17" s="183">
        <f>'[5]August 2023'!T17</f>
        <v>501.90100000000001</v>
      </c>
      <c r="P17" s="182">
        <v>0</v>
      </c>
      <c r="Q17" s="182">
        <f>'[5]August 2023'!Q17+'[5]Sept 2023'!P17</f>
        <v>87.36</v>
      </c>
      <c r="R17" s="182">
        <v>0</v>
      </c>
      <c r="S17" s="182">
        <f>'[5]August 2023'!S17+'[5]Sept 2023'!R17</f>
        <v>0</v>
      </c>
      <c r="T17" s="183">
        <f t="shared" si="2"/>
        <v>501.90100000000001</v>
      </c>
      <c r="U17" s="183">
        <f t="shared" si="3"/>
        <v>769.50199999999995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f>'[5]August 2023'!H18</f>
        <v>478.13499999999931</v>
      </c>
      <c r="D18" s="182">
        <v>0</v>
      </c>
      <c r="E18" s="182">
        <f>'[5]August 2023'!E18+'[5]Sept 2023'!D18</f>
        <v>0</v>
      </c>
      <c r="F18" s="182">
        <v>0</v>
      </c>
      <c r="G18" s="182">
        <f>'[5]August 2023'!G18+'[5]Sept 2023'!F18</f>
        <v>0</v>
      </c>
      <c r="H18" s="182">
        <f t="shared" si="0"/>
        <v>478.13499999999931</v>
      </c>
      <c r="I18" s="182">
        <f>'[5]August 2023'!N18</f>
        <v>16.739999999999988</v>
      </c>
      <c r="J18" s="182">
        <v>0.13</v>
      </c>
      <c r="K18" s="182">
        <f>'[5]August 2023'!K18+'[5]Sept 2023'!J18</f>
        <v>1.85</v>
      </c>
      <c r="L18" s="182">
        <v>0</v>
      </c>
      <c r="M18" s="182">
        <f>'[5]August 2023'!M18+'[5]Sept 2023'!L18</f>
        <v>0.12</v>
      </c>
      <c r="N18" s="182">
        <f t="shared" si="1"/>
        <v>16.869999999999987</v>
      </c>
      <c r="O18" s="183">
        <f>'[5]August 2023'!T18</f>
        <v>481.17799999999994</v>
      </c>
      <c r="P18" s="182">
        <v>0.06</v>
      </c>
      <c r="Q18" s="182">
        <f>'[5]August 2023'!Q18+'[5]Sept 2023'!P18</f>
        <v>0.4</v>
      </c>
      <c r="R18" s="182">
        <v>0</v>
      </c>
      <c r="S18" s="182">
        <f>'[5]August 2023'!S18+'[5]Sept 2023'!R18</f>
        <v>0</v>
      </c>
      <c r="T18" s="183">
        <f t="shared" si="2"/>
        <v>481.23799999999994</v>
      </c>
      <c r="U18" s="183">
        <f t="shared" si="3"/>
        <v>976.24299999999926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2036.2209999999986</v>
      </c>
      <c r="D19" s="184">
        <f t="shared" ref="D19:U19" si="6">SUM(D16:D18)</f>
        <v>0.21</v>
      </c>
      <c r="E19" s="184">
        <f t="shared" si="6"/>
        <v>14.31</v>
      </c>
      <c r="F19" s="184">
        <f t="shared" si="6"/>
        <v>0</v>
      </c>
      <c r="G19" s="184">
        <f t="shared" si="6"/>
        <v>2.7</v>
      </c>
      <c r="H19" s="184">
        <f t="shared" si="6"/>
        <v>2036.4309999999987</v>
      </c>
      <c r="I19" s="184">
        <f t="shared" si="6"/>
        <v>163.08700000000002</v>
      </c>
      <c r="J19" s="184">
        <f t="shared" si="6"/>
        <v>2.04</v>
      </c>
      <c r="K19" s="184">
        <f t="shared" si="6"/>
        <v>6.4399999999999995</v>
      </c>
      <c r="L19" s="184">
        <f t="shared" si="6"/>
        <v>0</v>
      </c>
      <c r="M19" s="184">
        <f t="shared" si="6"/>
        <v>0.12</v>
      </c>
      <c r="N19" s="184">
        <f t="shared" si="6"/>
        <v>165.12700000000001</v>
      </c>
      <c r="O19" s="184">
        <f t="shared" si="6"/>
        <v>1952.598</v>
      </c>
      <c r="P19" s="184">
        <f t="shared" si="6"/>
        <v>2.23</v>
      </c>
      <c r="Q19" s="184">
        <f t="shared" si="6"/>
        <v>184.20000000000002</v>
      </c>
      <c r="R19" s="184">
        <f t="shared" si="6"/>
        <v>0</v>
      </c>
      <c r="S19" s="184">
        <f t="shared" si="6"/>
        <v>0</v>
      </c>
      <c r="T19" s="184">
        <f t="shared" si="6"/>
        <v>1954.828</v>
      </c>
      <c r="U19" s="184">
        <f t="shared" si="6"/>
        <v>4156.3859999999986</v>
      </c>
    </row>
    <row r="20" spans="1:21" ht="38.25" customHeight="1" x14ac:dyDescent="0.45">
      <c r="A20" s="171">
        <v>8</v>
      </c>
      <c r="B20" s="172" t="s">
        <v>91</v>
      </c>
      <c r="C20" s="182">
        <f>'[5]August 2023'!H20</f>
        <v>1024.4549999999992</v>
      </c>
      <c r="D20" s="182">
        <v>0</v>
      </c>
      <c r="E20" s="182">
        <f>'[5]August 2023'!E20+'[5]Sept 2023'!D20</f>
        <v>0</v>
      </c>
      <c r="F20" s="182">
        <v>0</v>
      </c>
      <c r="G20" s="182">
        <f>'[5]August 2023'!G20+'[5]Sept 2023'!F20</f>
        <v>0</v>
      </c>
      <c r="H20" s="182">
        <f t="shared" si="0"/>
        <v>1024.4549999999992</v>
      </c>
      <c r="I20" s="182">
        <f>'[5]August 2023'!N20</f>
        <v>156.90100000000012</v>
      </c>
      <c r="J20" s="182">
        <v>0.18</v>
      </c>
      <c r="K20" s="182">
        <f>'[5]August 2023'!K20+'[5]Sept 2023'!J20</f>
        <v>1.8399999999999999</v>
      </c>
      <c r="L20" s="182">
        <v>0</v>
      </c>
      <c r="M20" s="182">
        <f>'[5]August 2023'!M20+'[5]Sept 2023'!L20</f>
        <v>0</v>
      </c>
      <c r="N20" s="182">
        <f t="shared" si="1"/>
        <v>157.08100000000013</v>
      </c>
      <c r="O20" s="183">
        <f>'[5]August 2023'!T20</f>
        <v>744.10099999999989</v>
      </c>
      <c r="P20" s="182">
        <v>0.5</v>
      </c>
      <c r="Q20" s="182">
        <f>'[5]August 2023'!Q20+'[5]Sept 2023'!P20</f>
        <v>1.88</v>
      </c>
      <c r="R20" s="182">
        <v>0</v>
      </c>
      <c r="S20" s="182">
        <f>'[5]August 2023'!S20+'[5]Sept 2023'!R20</f>
        <v>0</v>
      </c>
      <c r="T20" s="183">
        <f t="shared" si="2"/>
        <v>744.60099999999989</v>
      </c>
      <c r="U20" s="183">
        <f t="shared" si="3"/>
        <v>1926.1369999999993</v>
      </c>
    </row>
    <row r="21" spans="1:21" ht="38.25" customHeight="1" x14ac:dyDescent="0.45">
      <c r="A21" s="171">
        <v>9</v>
      </c>
      <c r="B21" s="172" t="s">
        <v>90</v>
      </c>
      <c r="C21" s="182">
        <f>'[5]August 2023'!H21</f>
        <v>52.019999999999882</v>
      </c>
      <c r="D21" s="182">
        <v>0</v>
      </c>
      <c r="E21" s="182">
        <f>'[5]August 2023'!E21+'[5]Sept 2023'!D21</f>
        <v>0</v>
      </c>
      <c r="F21" s="182">
        <v>0</v>
      </c>
      <c r="G21" s="182">
        <f>'[5]August 2023'!G21+'[5]Sept 2023'!F21</f>
        <v>90.67</v>
      </c>
      <c r="H21" s="182">
        <f t="shared" si="0"/>
        <v>52.019999999999882</v>
      </c>
      <c r="I21" s="182">
        <f>'[5]August 2023'!N21</f>
        <v>56.093000000000018</v>
      </c>
      <c r="J21" s="182">
        <v>0.25</v>
      </c>
      <c r="K21" s="182">
        <f>'[5]August 2023'!K21+'[5]Sept 2023'!J21</f>
        <v>3.5600000000000005</v>
      </c>
      <c r="L21" s="182">
        <v>0</v>
      </c>
      <c r="M21" s="182">
        <f>'[5]August 2023'!M21+'[5]Sept 2023'!L21</f>
        <v>0</v>
      </c>
      <c r="N21" s="182">
        <f t="shared" si="1"/>
        <v>56.343000000000018</v>
      </c>
      <c r="O21" s="183">
        <f>'[5]August 2023'!T21</f>
        <v>314.12999999999994</v>
      </c>
      <c r="P21" s="182">
        <v>0.55000000000000004</v>
      </c>
      <c r="Q21" s="182">
        <f>'[5]August 2023'!Q21+'[5]Sept 2023'!P21</f>
        <v>6.26</v>
      </c>
      <c r="R21" s="182">
        <v>0</v>
      </c>
      <c r="S21" s="182">
        <f>'[5]August 2023'!S21+'[5]Sept 2023'!R21</f>
        <v>2.48</v>
      </c>
      <c r="T21" s="183">
        <f t="shared" si="2"/>
        <v>314.67999999999995</v>
      </c>
      <c r="U21" s="183">
        <f t="shared" si="3"/>
        <v>423.04299999999984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f>'[5]August 2023'!H22</f>
        <v>27.069999999999879</v>
      </c>
      <c r="D22" s="182">
        <v>0</v>
      </c>
      <c r="E22" s="182">
        <f>'[5]August 2023'!E22+'[5]Sept 2023'!D22</f>
        <v>0</v>
      </c>
      <c r="F22" s="182">
        <v>0</v>
      </c>
      <c r="G22" s="182">
        <f>'[5]August 2023'!G22+'[5]Sept 2023'!F22</f>
        <v>0</v>
      </c>
      <c r="H22" s="182">
        <f t="shared" si="0"/>
        <v>27.069999999999879</v>
      </c>
      <c r="I22" s="182">
        <f>'[5]August 2023'!N22</f>
        <v>15.940000000000005</v>
      </c>
      <c r="J22" s="182">
        <v>0</v>
      </c>
      <c r="K22" s="182">
        <f>'[5]August 2023'!K22+'[5]Sept 2023'!J22</f>
        <v>0</v>
      </c>
      <c r="L22" s="182">
        <v>0</v>
      </c>
      <c r="M22" s="182">
        <f>'[5]August 2023'!M22+'[5]Sept 2023'!L22</f>
        <v>0</v>
      </c>
      <c r="N22" s="182">
        <f t="shared" si="1"/>
        <v>15.940000000000005</v>
      </c>
      <c r="O22" s="183">
        <f>'[5]August 2023'!T22</f>
        <v>776.59999999999968</v>
      </c>
      <c r="P22" s="182">
        <v>0</v>
      </c>
      <c r="Q22" s="182">
        <f>'[5]August 2023'!Q22+'[5]Sept 2023'!P22</f>
        <v>0.56999999999999995</v>
      </c>
      <c r="R22" s="182">
        <v>0</v>
      </c>
      <c r="S22" s="182">
        <f>'[5]August 2023'!S22+'[5]Sept 2023'!R22</f>
        <v>0</v>
      </c>
      <c r="T22" s="183">
        <f t="shared" si="2"/>
        <v>776.59999999999968</v>
      </c>
      <c r="U22" s="183">
        <f t="shared" si="3"/>
        <v>819.60999999999956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f>'[5]August 2023'!H23</f>
        <v>1142.2419999999997</v>
      </c>
      <c r="D23" s="182">
        <v>3.9</v>
      </c>
      <c r="E23" s="182">
        <f>'[5]August 2023'!E23+'[5]Sept 2023'!D23</f>
        <v>12.94</v>
      </c>
      <c r="F23" s="182">
        <v>0</v>
      </c>
      <c r="G23" s="182">
        <f>'[5]August 2023'!G23+'[5]Sept 2023'!F23</f>
        <v>0</v>
      </c>
      <c r="H23" s="182">
        <f t="shared" si="0"/>
        <v>1146.1419999999998</v>
      </c>
      <c r="I23" s="182">
        <f>'[5]August 2023'!N23</f>
        <v>54.573999999999984</v>
      </c>
      <c r="J23" s="182">
        <v>0.27</v>
      </c>
      <c r="K23" s="182">
        <f>'[5]August 2023'!K23+'[5]Sept 2023'!J23</f>
        <v>4.6399999999999988</v>
      </c>
      <c r="L23" s="182">
        <v>0</v>
      </c>
      <c r="M23" s="182">
        <f>'[5]August 2023'!M23+'[5]Sept 2023'!L23</f>
        <v>0</v>
      </c>
      <c r="N23" s="182">
        <f t="shared" si="1"/>
        <v>54.843999999999987</v>
      </c>
      <c r="O23" s="183">
        <f>'[5]August 2023'!T23</f>
        <v>412.71499999999997</v>
      </c>
      <c r="P23" s="182">
        <v>0.71</v>
      </c>
      <c r="Q23" s="182">
        <f>'[5]August 2023'!Q23+'[5]Sept 2023'!P23</f>
        <v>8.59</v>
      </c>
      <c r="R23" s="182">
        <v>0</v>
      </c>
      <c r="S23" s="182">
        <f>'[5]August 2023'!S23+'[5]Sept 2023'!R23</f>
        <v>0</v>
      </c>
      <c r="T23" s="183">
        <f t="shared" si="2"/>
        <v>413.42499999999995</v>
      </c>
      <c r="U23" s="183">
        <f t="shared" si="3"/>
        <v>1614.4109999999998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2245.7869999999989</v>
      </c>
      <c r="D24" s="184">
        <f t="shared" ref="D24:U24" si="7">SUM(D20:D23)</f>
        <v>3.9</v>
      </c>
      <c r="E24" s="184">
        <f t="shared" si="7"/>
        <v>12.94</v>
      </c>
      <c r="F24" s="184">
        <f t="shared" si="7"/>
        <v>0</v>
      </c>
      <c r="G24" s="184">
        <f t="shared" si="7"/>
        <v>90.67</v>
      </c>
      <c r="H24" s="184">
        <f t="shared" si="7"/>
        <v>2249.686999999999</v>
      </c>
      <c r="I24" s="184">
        <f t="shared" si="7"/>
        <v>283.50800000000015</v>
      </c>
      <c r="J24" s="184">
        <f t="shared" si="7"/>
        <v>0.7</v>
      </c>
      <c r="K24" s="184">
        <f t="shared" si="7"/>
        <v>10.039999999999999</v>
      </c>
      <c r="L24" s="184">
        <f t="shared" si="7"/>
        <v>0</v>
      </c>
      <c r="M24" s="184">
        <f t="shared" si="7"/>
        <v>0</v>
      </c>
      <c r="N24" s="184">
        <f t="shared" si="7"/>
        <v>284.20800000000014</v>
      </c>
      <c r="O24" s="184">
        <f t="shared" si="7"/>
        <v>2247.5459999999994</v>
      </c>
      <c r="P24" s="184">
        <f t="shared" si="7"/>
        <v>1.76</v>
      </c>
      <c r="Q24" s="184">
        <f t="shared" si="7"/>
        <v>17.3</v>
      </c>
      <c r="R24" s="184">
        <f t="shared" si="7"/>
        <v>0</v>
      </c>
      <c r="S24" s="184">
        <f t="shared" si="7"/>
        <v>2.48</v>
      </c>
      <c r="T24" s="184">
        <f t="shared" si="7"/>
        <v>2249.3059999999996</v>
      </c>
      <c r="U24" s="184">
        <f t="shared" si="7"/>
        <v>4783.2009999999982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8845.4929999999968</v>
      </c>
      <c r="D25" s="184">
        <f t="shared" ref="D25:U25" si="8">D24+D19+D15+D11</f>
        <v>4.2600000000000007</v>
      </c>
      <c r="E25" s="184">
        <f t="shared" si="8"/>
        <v>28.6</v>
      </c>
      <c r="F25" s="184">
        <f t="shared" si="8"/>
        <v>0</v>
      </c>
      <c r="G25" s="184">
        <f t="shared" si="8"/>
        <v>93.87</v>
      </c>
      <c r="H25" s="184">
        <f t="shared" si="8"/>
        <v>8849.7529999999952</v>
      </c>
      <c r="I25" s="184">
        <f t="shared" si="8"/>
        <v>1656.7600000000002</v>
      </c>
      <c r="J25" s="184">
        <f t="shared" si="8"/>
        <v>11.131</v>
      </c>
      <c r="K25" s="184">
        <f t="shared" si="8"/>
        <v>97.847000000000008</v>
      </c>
      <c r="L25" s="184">
        <f t="shared" si="8"/>
        <v>0</v>
      </c>
      <c r="M25" s="184">
        <f t="shared" si="8"/>
        <v>0.12</v>
      </c>
      <c r="N25" s="184">
        <f t="shared" si="8"/>
        <v>1667.8910000000003</v>
      </c>
      <c r="O25" s="184">
        <f t="shared" si="8"/>
        <v>7347.7239999999993</v>
      </c>
      <c r="P25" s="184">
        <f t="shared" si="8"/>
        <v>47.45</v>
      </c>
      <c r="Q25" s="184">
        <f t="shared" si="8"/>
        <v>365.70000000000005</v>
      </c>
      <c r="R25" s="184">
        <f t="shared" si="8"/>
        <v>0</v>
      </c>
      <c r="S25" s="184">
        <f t="shared" si="8"/>
        <v>21.72</v>
      </c>
      <c r="T25" s="184">
        <f t="shared" si="8"/>
        <v>7395.174</v>
      </c>
      <c r="U25" s="184">
        <f t="shared" si="8"/>
        <v>17912.817999999992</v>
      </c>
    </row>
    <row r="26" spans="1:21" ht="38.25" customHeight="1" x14ac:dyDescent="0.45">
      <c r="A26" s="171">
        <v>15</v>
      </c>
      <c r="B26" s="172" t="s">
        <v>96</v>
      </c>
      <c r="C26" s="182">
        <f>'[5]August 2023'!H26</f>
        <v>1277.2819999999997</v>
      </c>
      <c r="D26" s="182">
        <v>10.46</v>
      </c>
      <c r="E26" s="182">
        <f>'[5]August 2023'!E26+'[5]Sept 2023'!D26</f>
        <v>49.76</v>
      </c>
      <c r="F26" s="182">
        <v>0</v>
      </c>
      <c r="G26" s="182">
        <f>'[5]August 2023'!G26+'[5]Sept 2023'!F26</f>
        <v>0.02</v>
      </c>
      <c r="H26" s="182">
        <f t="shared" si="0"/>
        <v>1287.7419999999997</v>
      </c>
      <c r="I26" s="182">
        <f>'[5]August 2023'!N26</f>
        <v>0.76</v>
      </c>
      <c r="J26" s="182">
        <v>0</v>
      </c>
      <c r="K26" s="182">
        <f>'[5]August 2023'!K26+'[5]Sept 2023'!J26</f>
        <v>0.65</v>
      </c>
      <c r="L26" s="182">
        <v>0</v>
      </c>
      <c r="M26" s="182">
        <f>'[5]August 2023'!M26+'[5]Sept 2023'!L26</f>
        <v>0</v>
      </c>
      <c r="N26" s="182">
        <f t="shared" si="1"/>
        <v>0.76</v>
      </c>
      <c r="O26" s="183">
        <f>'[5]August 2023'!T26</f>
        <v>206.44000000000003</v>
      </c>
      <c r="P26" s="182">
        <v>0.12</v>
      </c>
      <c r="Q26" s="182">
        <f>'[5]August 2023'!Q26+'[5]Sept 2023'!P26</f>
        <v>2.8299999999999996</v>
      </c>
      <c r="R26" s="182">
        <v>0</v>
      </c>
      <c r="S26" s="182">
        <f>'[5]August 2023'!S26+'[5]Sept 2023'!R26</f>
        <v>0</v>
      </c>
      <c r="T26" s="183">
        <f t="shared" si="2"/>
        <v>206.56000000000003</v>
      </c>
      <c r="U26" s="183">
        <f t="shared" si="3"/>
        <v>1495.0619999999997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f>'[5]August 2023'!H27</f>
        <v>10461.306999999993</v>
      </c>
      <c r="D27" s="182">
        <v>8.3699999999999992</v>
      </c>
      <c r="E27" s="182">
        <f>'[5]August 2023'!E27+'[5]Sept 2023'!D27</f>
        <v>55.519999999999996</v>
      </c>
      <c r="F27" s="182">
        <v>0</v>
      </c>
      <c r="G27" s="182">
        <f>'[5]August 2023'!G27+'[5]Sept 2023'!F27</f>
        <v>0</v>
      </c>
      <c r="H27" s="182">
        <f t="shared" si="0"/>
        <v>10469.676999999994</v>
      </c>
      <c r="I27" s="182">
        <f>'[5]August 2023'!N27</f>
        <v>422.68499999999995</v>
      </c>
      <c r="J27" s="182">
        <v>1.98</v>
      </c>
      <c r="K27" s="182">
        <f>'[5]August 2023'!K27+'[5]Sept 2023'!J27</f>
        <v>16.23</v>
      </c>
      <c r="L27" s="182">
        <v>0</v>
      </c>
      <c r="M27" s="182">
        <f>'[5]August 2023'!M27+'[5]Sept 2023'!L27</f>
        <v>0</v>
      </c>
      <c r="N27" s="182">
        <f t="shared" si="1"/>
        <v>424.66499999999996</v>
      </c>
      <c r="O27" s="183">
        <f>'[5]August 2023'!T27</f>
        <v>45.190000000000012</v>
      </c>
      <c r="P27" s="182">
        <v>0.31</v>
      </c>
      <c r="Q27" s="182">
        <f>'[5]August 2023'!Q27+'[5]Sept 2023'!P27</f>
        <v>1.9800000000000002</v>
      </c>
      <c r="R27" s="182">
        <v>0</v>
      </c>
      <c r="S27" s="182">
        <f>'[5]August 2023'!S27+'[5]Sept 2023'!R27</f>
        <v>0</v>
      </c>
      <c r="T27" s="183">
        <f t="shared" si="2"/>
        <v>45.500000000000014</v>
      </c>
      <c r="U27" s="183">
        <f t="shared" si="3"/>
        <v>10939.841999999993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11738.588999999993</v>
      </c>
      <c r="D28" s="184">
        <f t="shared" ref="D28:U28" si="9">SUM(D26:D27)</f>
        <v>18.829999999999998</v>
      </c>
      <c r="E28" s="184">
        <f t="shared" si="9"/>
        <v>105.28</v>
      </c>
      <c r="F28" s="184">
        <f t="shared" si="9"/>
        <v>0</v>
      </c>
      <c r="G28" s="184">
        <f t="shared" si="9"/>
        <v>0.02</v>
      </c>
      <c r="H28" s="184">
        <f t="shared" si="9"/>
        <v>11757.418999999994</v>
      </c>
      <c r="I28" s="184">
        <f t="shared" si="9"/>
        <v>423.44499999999994</v>
      </c>
      <c r="J28" s="184">
        <f t="shared" si="9"/>
        <v>1.98</v>
      </c>
      <c r="K28" s="184">
        <f t="shared" si="9"/>
        <v>16.88</v>
      </c>
      <c r="L28" s="184">
        <f t="shared" si="9"/>
        <v>0</v>
      </c>
      <c r="M28" s="184">
        <f t="shared" si="9"/>
        <v>0</v>
      </c>
      <c r="N28" s="184">
        <f t="shared" si="9"/>
        <v>425.42499999999995</v>
      </c>
      <c r="O28" s="184">
        <f t="shared" si="9"/>
        <v>251.63000000000005</v>
      </c>
      <c r="P28" s="184">
        <f t="shared" si="9"/>
        <v>0.43</v>
      </c>
      <c r="Q28" s="184">
        <f t="shared" si="9"/>
        <v>4.8099999999999996</v>
      </c>
      <c r="R28" s="184">
        <f t="shared" si="9"/>
        <v>0</v>
      </c>
      <c r="S28" s="184">
        <f t="shared" si="9"/>
        <v>0</v>
      </c>
      <c r="T28" s="184">
        <f t="shared" si="9"/>
        <v>252.06000000000006</v>
      </c>
      <c r="U28" s="184">
        <f t="shared" si="9"/>
        <v>12434.903999999993</v>
      </c>
    </row>
    <row r="29" spans="1:21" ht="38.25" customHeight="1" x14ac:dyDescent="0.45">
      <c r="A29" s="171">
        <v>17</v>
      </c>
      <c r="B29" s="172" t="s">
        <v>99</v>
      </c>
      <c r="C29" s="182">
        <f>'[5]August 2023'!H29</f>
        <v>4628.8490000000011</v>
      </c>
      <c r="D29" s="182">
        <v>9.11</v>
      </c>
      <c r="E29" s="182">
        <f>'[5]August 2023'!E29+'[5]Sept 2023'!D29</f>
        <v>86.92</v>
      </c>
      <c r="F29" s="182">
        <v>0</v>
      </c>
      <c r="G29" s="182">
        <f>'[5]August 2023'!G29+'[5]Sept 2023'!F29</f>
        <v>0</v>
      </c>
      <c r="H29" s="182">
        <f t="shared" si="0"/>
        <v>4637.9590000000007</v>
      </c>
      <c r="I29" s="182">
        <f>'[5]August 2023'!N29</f>
        <v>185.37</v>
      </c>
      <c r="J29" s="182">
        <v>0</v>
      </c>
      <c r="K29" s="182">
        <f>'[5]August 2023'!K29+'[5]Sept 2023'!J29</f>
        <v>0.67</v>
      </c>
      <c r="L29" s="182">
        <v>0</v>
      </c>
      <c r="M29" s="182">
        <f>'[5]August 2023'!M29+'[5]Sept 2023'!L29</f>
        <v>0</v>
      </c>
      <c r="N29" s="182">
        <f t="shared" si="1"/>
        <v>185.37</v>
      </c>
      <c r="O29" s="183">
        <f>'[5]August 2023'!T29</f>
        <v>635.30599999999993</v>
      </c>
      <c r="P29" s="182">
        <f>0.46+76.67</f>
        <v>77.13</v>
      </c>
      <c r="Q29" s="182">
        <f>'[5]August 2023'!Q29+'[5]Sept 2023'!P29</f>
        <v>195.166</v>
      </c>
      <c r="R29" s="182">
        <v>0</v>
      </c>
      <c r="S29" s="182">
        <f>'[5]August 2023'!S29+'[5]Sept 2023'!R29</f>
        <v>0</v>
      </c>
      <c r="T29" s="183">
        <f t="shared" si="2"/>
        <v>712.43599999999992</v>
      </c>
      <c r="U29" s="183">
        <f t="shared" si="3"/>
        <v>5535.7650000000003</v>
      </c>
    </row>
    <row r="30" spans="1:21" ht="38.25" customHeight="1" x14ac:dyDescent="0.45">
      <c r="A30" s="171">
        <v>18</v>
      </c>
      <c r="B30" s="172" t="s">
        <v>100</v>
      </c>
      <c r="C30" s="182">
        <f>'[5]August 2023'!H30</f>
        <v>6524.5570000000016</v>
      </c>
      <c r="D30" s="182">
        <v>9.5350000000000001</v>
      </c>
      <c r="E30" s="182">
        <f>'[5]August 2023'!E30+'[5]Sept 2023'!D30</f>
        <v>83.1</v>
      </c>
      <c r="F30" s="182">
        <v>0</v>
      </c>
      <c r="G30" s="182">
        <f>'[5]August 2023'!G30+'[5]Sept 2023'!F30</f>
        <v>0</v>
      </c>
      <c r="H30" s="182">
        <f t="shared" si="0"/>
        <v>6534.0920000000015</v>
      </c>
      <c r="I30" s="182">
        <f>'[5]August 2023'!N30</f>
        <v>134.70000000000002</v>
      </c>
      <c r="J30" s="182">
        <v>0.23</v>
      </c>
      <c r="K30" s="182">
        <f>'[5]August 2023'!K30+'[5]Sept 2023'!J30</f>
        <v>4.13</v>
      </c>
      <c r="L30" s="182">
        <v>0</v>
      </c>
      <c r="M30" s="182">
        <f>'[5]August 2023'!M30+'[5]Sept 2023'!L30</f>
        <v>0</v>
      </c>
      <c r="N30" s="182">
        <f t="shared" si="1"/>
        <v>134.93</v>
      </c>
      <c r="O30" s="183">
        <f>'[5]August 2023'!T30</f>
        <v>311.12</v>
      </c>
      <c r="P30" s="182">
        <v>0</v>
      </c>
      <c r="Q30" s="182">
        <f>'[5]August 2023'!Q30+'[5]Sept 2023'!P30</f>
        <v>116.33999999999999</v>
      </c>
      <c r="R30" s="182">
        <v>0</v>
      </c>
      <c r="S30" s="182">
        <f>'[5]August 2023'!S30+'[5]Sept 2023'!R30</f>
        <v>0</v>
      </c>
      <c r="T30" s="183">
        <f t="shared" si="2"/>
        <v>311.12</v>
      </c>
      <c r="U30" s="183">
        <f t="shared" si="3"/>
        <v>6980.1420000000016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f>'[5]August 2023'!H31</f>
        <v>3147.2749999999996</v>
      </c>
      <c r="D31" s="182">
        <v>2.3029999999999999</v>
      </c>
      <c r="E31" s="182">
        <f>'[5]August 2023'!E31+'[5]Sept 2023'!D31</f>
        <v>21.223000000000003</v>
      </c>
      <c r="F31" s="182">
        <v>0</v>
      </c>
      <c r="G31" s="182">
        <f>'[5]August 2023'!G31+'[5]Sept 2023'!F31</f>
        <v>0</v>
      </c>
      <c r="H31" s="182">
        <f t="shared" si="0"/>
        <v>3149.5779999999995</v>
      </c>
      <c r="I31" s="182">
        <f>'[5]August 2023'!N31</f>
        <v>50.180000000000007</v>
      </c>
      <c r="J31" s="182">
        <v>0</v>
      </c>
      <c r="K31" s="182">
        <f>'[5]August 2023'!K31+'[5]Sept 2023'!J31</f>
        <v>0</v>
      </c>
      <c r="L31" s="182">
        <v>0</v>
      </c>
      <c r="M31" s="182">
        <f>'[5]August 2023'!M31+'[5]Sept 2023'!L31</f>
        <v>0</v>
      </c>
      <c r="N31" s="182">
        <f t="shared" si="1"/>
        <v>50.180000000000007</v>
      </c>
      <c r="O31" s="183">
        <f>'[5]August 2023'!T31</f>
        <v>244.44</v>
      </c>
      <c r="P31" s="182">
        <v>0</v>
      </c>
      <c r="Q31" s="182">
        <f>'[5]August 2023'!Q31+'[5]Sept 2023'!P31</f>
        <v>0</v>
      </c>
      <c r="R31" s="182">
        <v>0</v>
      </c>
      <c r="S31" s="182">
        <f>'[5]August 2023'!S31+'[5]Sept 2023'!R31</f>
        <v>0</v>
      </c>
      <c r="T31" s="183">
        <f t="shared" si="2"/>
        <v>244.44</v>
      </c>
      <c r="U31" s="183">
        <f t="shared" si="3"/>
        <v>3444.1979999999994</v>
      </c>
    </row>
    <row r="32" spans="1:21" ht="38.25" customHeight="1" x14ac:dyDescent="0.45">
      <c r="A32" s="171">
        <v>20</v>
      </c>
      <c r="B32" s="172" t="s">
        <v>102</v>
      </c>
      <c r="C32" s="182">
        <f>'[5]August 2023'!H32</f>
        <v>4422.0099999999993</v>
      </c>
      <c r="D32" s="182">
        <v>2.34</v>
      </c>
      <c r="E32" s="182">
        <f>'[5]August 2023'!E32+'[5]Sept 2023'!D32</f>
        <v>23.07</v>
      </c>
      <c r="F32" s="182">
        <v>0</v>
      </c>
      <c r="G32" s="182">
        <f>'[5]August 2023'!G32+'[5]Sept 2023'!F32</f>
        <v>0</v>
      </c>
      <c r="H32" s="182">
        <f t="shared" si="0"/>
        <v>4424.3499999999995</v>
      </c>
      <c r="I32" s="182">
        <f>'[5]August 2023'!N32</f>
        <v>248.70999999999995</v>
      </c>
      <c r="J32" s="182">
        <v>1.98</v>
      </c>
      <c r="K32" s="182">
        <f>'[5]August 2023'!K32+'[5]Sept 2023'!J32</f>
        <v>24.310000000000002</v>
      </c>
      <c r="L32" s="182">
        <v>0</v>
      </c>
      <c r="M32" s="182">
        <f>'[5]August 2023'!M32+'[5]Sept 2023'!L32</f>
        <v>0</v>
      </c>
      <c r="N32" s="182">
        <f t="shared" si="1"/>
        <v>250.68999999999994</v>
      </c>
      <c r="O32" s="183">
        <f>'[5]August 2023'!T32</f>
        <v>243.69999999999996</v>
      </c>
      <c r="P32" s="182">
        <v>0</v>
      </c>
      <c r="Q32" s="182">
        <f>'[5]August 2023'!Q32+'[5]Sept 2023'!P32</f>
        <v>0.05</v>
      </c>
      <c r="R32" s="182">
        <v>0</v>
      </c>
      <c r="S32" s="182">
        <f>'[5]August 2023'!S32+'[5]Sept 2023'!R32</f>
        <v>0</v>
      </c>
      <c r="T32" s="183">
        <f t="shared" si="2"/>
        <v>243.69999999999996</v>
      </c>
      <c r="U32" s="183">
        <f t="shared" si="3"/>
        <v>4918.7399999999989</v>
      </c>
    </row>
    <row r="33" spans="1:21" s="111" customFormat="1" ht="38.25" customHeight="1" x14ac:dyDescent="0.4">
      <c r="A33" s="249" t="s">
        <v>99</v>
      </c>
      <c r="B33" s="249"/>
      <c r="C33" s="184">
        <f>SUM(C29:C32)</f>
        <v>18722.691000000003</v>
      </c>
      <c r="D33" s="184">
        <f t="shared" ref="D33:U33" si="10">SUM(D29:D32)</f>
        <v>23.288</v>
      </c>
      <c r="E33" s="184">
        <f t="shared" si="10"/>
        <v>214.31299999999999</v>
      </c>
      <c r="F33" s="184">
        <f t="shared" si="10"/>
        <v>0</v>
      </c>
      <c r="G33" s="184">
        <f t="shared" si="10"/>
        <v>0</v>
      </c>
      <c r="H33" s="184">
        <f t="shared" si="10"/>
        <v>18745.979000000003</v>
      </c>
      <c r="I33" s="184">
        <f t="shared" si="10"/>
        <v>618.96</v>
      </c>
      <c r="J33" s="184">
        <f t="shared" si="10"/>
        <v>2.21</v>
      </c>
      <c r="K33" s="184">
        <f t="shared" si="10"/>
        <v>29.110000000000003</v>
      </c>
      <c r="L33" s="184">
        <f t="shared" si="10"/>
        <v>0</v>
      </c>
      <c r="M33" s="184">
        <f t="shared" si="10"/>
        <v>0</v>
      </c>
      <c r="N33" s="184">
        <f t="shared" si="10"/>
        <v>621.16999999999996</v>
      </c>
      <c r="O33" s="184">
        <f t="shared" si="10"/>
        <v>1434.566</v>
      </c>
      <c r="P33" s="184">
        <f t="shared" si="10"/>
        <v>77.13</v>
      </c>
      <c r="Q33" s="184">
        <f t="shared" si="10"/>
        <v>311.55599999999998</v>
      </c>
      <c r="R33" s="184">
        <f t="shared" si="10"/>
        <v>0</v>
      </c>
      <c r="S33" s="184">
        <f t="shared" si="10"/>
        <v>0</v>
      </c>
      <c r="T33" s="184">
        <f t="shared" si="10"/>
        <v>1511.6959999999999</v>
      </c>
      <c r="U33" s="184">
        <f t="shared" si="10"/>
        <v>20878.845000000001</v>
      </c>
    </row>
    <row r="34" spans="1:21" ht="38.25" customHeight="1" x14ac:dyDescent="0.45">
      <c r="A34" s="171">
        <v>21</v>
      </c>
      <c r="B34" s="172" t="s">
        <v>103</v>
      </c>
      <c r="C34" s="182">
        <f>'[5]August 2023'!H34</f>
        <v>6169.590000000002</v>
      </c>
      <c r="D34" s="182">
        <v>5.47</v>
      </c>
      <c r="E34" s="182">
        <f>'[5]August 2023'!E34+'[5]Sept 2023'!D34</f>
        <v>73.699999999999989</v>
      </c>
      <c r="F34" s="182">
        <v>0</v>
      </c>
      <c r="G34" s="182">
        <f>'[5]August 2023'!G34+'[5]Sept 2023'!F34</f>
        <v>26.64</v>
      </c>
      <c r="H34" s="182">
        <f t="shared" si="0"/>
        <v>6175.0600000000022</v>
      </c>
      <c r="I34" s="182">
        <f>'[5]August 2023'!N34</f>
        <v>2</v>
      </c>
      <c r="J34" s="182">
        <v>0</v>
      </c>
      <c r="K34" s="182">
        <f>'[5]August 2023'!K34+'[5]Sept 2023'!J34</f>
        <v>0</v>
      </c>
      <c r="L34" s="182">
        <v>0</v>
      </c>
      <c r="M34" s="182">
        <f>'[5]August 2023'!M34+'[5]Sept 2023'!L34</f>
        <v>0</v>
      </c>
      <c r="N34" s="182">
        <f t="shared" si="1"/>
        <v>2</v>
      </c>
      <c r="O34" s="183">
        <f>'[5]August 2023'!T34</f>
        <v>21.87</v>
      </c>
      <c r="P34" s="182">
        <v>0</v>
      </c>
      <c r="Q34" s="182">
        <f>'[5]August 2023'!Q34+'[5]Sept 2023'!P34</f>
        <v>0.18</v>
      </c>
      <c r="R34" s="182">
        <v>0</v>
      </c>
      <c r="S34" s="182">
        <f>'[5]August 2023'!S34+'[5]Sept 2023'!R34</f>
        <v>17.010000000000002</v>
      </c>
      <c r="T34" s="183">
        <f t="shared" si="2"/>
        <v>21.87</v>
      </c>
      <c r="U34" s="183">
        <f t="shared" si="3"/>
        <v>6198.9300000000021</v>
      </c>
    </row>
    <row r="35" spans="1:21" ht="38.25" customHeight="1" x14ac:dyDescent="0.45">
      <c r="A35" s="171">
        <v>22</v>
      </c>
      <c r="B35" s="172" t="s">
        <v>104</v>
      </c>
      <c r="C35" s="182">
        <f>'[5]August 2023'!H35</f>
        <v>5010.1450000000013</v>
      </c>
      <c r="D35" s="182">
        <v>23.37</v>
      </c>
      <c r="E35" s="182">
        <f>'[5]August 2023'!E35+'[5]Sept 2023'!D35</f>
        <v>123.75000000000001</v>
      </c>
      <c r="F35" s="182">
        <v>0</v>
      </c>
      <c r="G35" s="182">
        <f>'[5]August 2023'!G35+'[5]Sept 2023'!F35</f>
        <v>0</v>
      </c>
      <c r="H35" s="182">
        <f t="shared" si="0"/>
        <v>5033.5150000000012</v>
      </c>
      <c r="I35" s="182">
        <f>'[5]August 2023'!N35</f>
        <v>0.1</v>
      </c>
      <c r="J35" s="182">
        <v>0</v>
      </c>
      <c r="K35" s="182">
        <f>'[5]August 2023'!K35+'[5]Sept 2023'!J35</f>
        <v>0</v>
      </c>
      <c r="L35" s="182">
        <v>0</v>
      </c>
      <c r="M35" s="182">
        <f>'[5]August 2023'!M35+'[5]Sept 2023'!L35</f>
        <v>0</v>
      </c>
      <c r="N35" s="182">
        <f t="shared" si="1"/>
        <v>0.1</v>
      </c>
      <c r="O35" s="183">
        <f>'[5]August 2023'!T35</f>
        <v>125.47000000000001</v>
      </c>
      <c r="P35" s="182">
        <v>0</v>
      </c>
      <c r="Q35" s="182">
        <f>'[5]August 2023'!Q35+'[5]Sept 2023'!P35</f>
        <v>0</v>
      </c>
      <c r="R35" s="182">
        <v>0</v>
      </c>
      <c r="S35" s="182">
        <f>'[5]August 2023'!S35+'[5]Sept 2023'!R35</f>
        <v>0</v>
      </c>
      <c r="T35" s="183">
        <f t="shared" si="2"/>
        <v>125.47000000000001</v>
      </c>
      <c r="U35" s="183">
        <f t="shared" si="3"/>
        <v>5159.0850000000019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f>'[5]August 2023'!H36</f>
        <v>19545.460000000003</v>
      </c>
      <c r="D36" s="182">
        <v>12.47</v>
      </c>
      <c r="E36" s="182">
        <f>'[5]August 2023'!E36+'[5]Sept 2023'!D36</f>
        <v>88.91</v>
      </c>
      <c r="F36" s="182">
        <v>0</v>
      </c>
      <c r="G36" s="182">
        <f>'[5]August 2023'!G36+'[5]Sept 2023'!F36</f>
        <v>0</v>
      </c>
      <c r="H36" s="182">
        <f t="shared" si="0"/>
        <v>19557.930000000004</v>
      </c>
      <c r="I36" s="182">
        <f>'[5]August 2023'!N36</f>
        <v>8.5</v>
      </c>
      <c r="J36" s="182">
        <v>0.26</v>
      </c>
      <c r="K36" s="182">
        <f>'[5]August 2023'!K36+'[5]Sept 2023'!J36</f>
        <v>0.26</v>
      </c>
      <c r="L36" s="182">
        <v>0.26</v>
      </c>
      <c r="M36" s="182">
        <f>'[5]August 2023'!M36+'[5]Sept 2023'!L36</f>
        <v>0.26</v>
      </c>
      <c r="N36" s="182">
        <f t="shared" si="1"/>
        <v>8.5</v>
      </c>
      <c r="O36" s="183">
        <f>'[5]August 2023'!T36</f>
        <v>72.39</v>
      </c>
      <c r="P36" s="182">
        <v>0</v>
      </c>
      <c r="Q36" s="182">
        <f>'[5]August 2023'!Q36+'[5]Sept 2023'!P36</f>
        <v>0</v>
      </c>
      <c r="R36" s="182">
        <v>0</v>
      </c>
      <c r="S36" s="182">
        <f>'[5]August 2023'!S36+'[5]Sept 2023'!R36</f>
        <v>0</v>
      </c>
      <c r="T36" s="183">
        <f t="shared" si="2"/>
        <v>72.39</v>
      </c>
      <c r="U36" s="183">
        <f t="shared" si="3"/>
        <v>19638.820000000003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f>'[5]August 2023'!H37</f>
        <v>7047.0399999999991</v>
      </c>
      <c r="D37" s="182">
        <v>1.25</v>
      </c>
      <c r="E37" s="182">
        <f>'[5]August 2023'!E37+'[5]Sept 2023'!D37</f>
        <v>23.35</v>
      </c>
      <c r="F37" s="182">
        <v>0</v>
      </c>
      <c r="G37" s="182">
        <f>'[5]August 2023'!G37+'[5]Sept 2023'!F37</f>
        <v>0.02</v>
      </c>
      <c r="H37" s="182">
        <f t="shared" si="0"/>
        <v>7048.2899999999991</v>
      </c>
      <c r="I37" s="182">
        <f>'[5]August 2023'!N37</f>
        <v>0</v>
      </c>
      <c r="J37" s="182">
        <v>0</v>
      </c>
      <c r="K37" s="182">
        <f>'[5]August 2023'!K37+'[5]Sept 2023'!J37</f>
        <v>0</v>
      </c>
      <c r="L37" s="182">
        <v>0</v>
      </c>
      <c r="M37" s="182">
        <f>'[5]August 2023'!M37+'[5]Sept 2023'!L37</f>
        <v>0</v>
      </c>
      <c r="N37" s="182">
        <f t="shared" si="1"/>
        <v>0</v>
      </c>
      <c r="O37" s="183">
        <f>'[5]August 2023'!T37</f>
        <v>3.1</v>
      </c>
      <c r="P37" s="182">
        <v>0</v>
      </c>
      <c r="Q37" s="182">
        <f>'[5]August 2023'!Q37+'[5]Sept 2023'!P37</f>
        <v>0</v>
      </c>
      <c r="R37" s="182">
        <v>0</v>
      </c>
      <c r="S37" s="182">
        <f>'[5]August 2023'!S37+'[5]Sept 2023'!R37</f>
        <v>0</v>
      </c>
      <c r="T37" s="183">
        <f t="shared" si="2"/>
        <v>3.1</v>
      </c>
      <c r="U37" s="183">
        <f t="shared" si="3"/>
        <v>7051.3899999999994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37772.235000000008</v>
      </c>
      <c r="D38" s="184">
        <f t="shared" ref="D38:U38" si="11">SUM(D34:D37)</f>
        <v>42.56</v>
      </c>
      <c r="E38" s="184">
        <f t="shared" si="11"/>
        <v>309.71000000000004</v>
      </c>
      <c r="F38" s="184">
        <f t="shared" si="11"/>
        <v>0</v>
      </c>
      <c r="G38" s="184">
        <f t="shared" si="11"/>
        <v>26.66</v>
      </c>
      <c r="H38" s="184">
        <f t="shared" si="11"/>
        <v>37814.795000000006</v>
      </c>
      <c r="I38" s="184">
        <f t="shared" si="11"/>
        <v>10.6</v>
      </c>
      <c r="J38" s="184">
        <f t="shared" si="11"/>
        <v>0.26</v>
      </c>
      <c r="K38" s="184">
        <f t="shared" si="11"/>
        <v>0.26</v>
      </c>
      <c r="L38" s="184">
        <f t="shared" si="11"/>
        <v>0.26</v>
      </c>
      <c r="M38" s="184">
        <f t="shared" si="11"/>
        <v>0.26</v>
      </c>
      <c r="N38" s="184">
        <f t="shared" si="11"/>
        <v>10.6</v>
      </c>
      <c r="O38" s="184">
        <f t="shared" si="11"/>
        <v>222.83</v>
      </c>
      <c r="P38" s="184">
        <f t="shared" si="11"/>
        <v>0</v>
      </c>
      <c r="Q38" s="184">
        <f t="shared" si="11"/>
        <v>0.18</v>
      </c>
      <c r="R38" s="184">
        <f t="shared" si="11"/>
        <v>0</v>
      </c>
      <c r="S38" s="184">
        <f t="shared" si="11"/>
        <v>17.010000000000002</v>
      </c>
      <c r="T38" s="184">
        <f t="shared" si="11"/>
        <v>222.83</v>
      </c>
      <c r="U38" s="184">
        <f t="shared" si="11"/>
        <v>38048.225000000006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68233.514999999999</v>
      </c>
      <c r="D39" s="184">
        <f t="shared" ref="D39:U39" si="12">D38+D33+D28</f>
        <v>84.677999999999997</v>
      </c>
      <c r="E39" s="184">
        <f t="shared" si="12"/>
        <v>629.303</v>
      </c>
      <c r="F39" s="184">
        <f t="shared" si="12"/>
        <v>0</v>
      </c>
      <c r="G39" s="184">
        <f t="shared" si="12"/>
        <v>26.68</v>
      </c>
      <c r="H39" s="184">
        <f t="shared" si="12"/>
        <v>68318.192999999999</v>
      </c>
      <c r="I39" s="184">
        <f t="shared" si="12"/>
        <v>1053.0050000000001</v>
      </c>
      <c r="J39" s="184">
        <f t="shared" si="12"/>
        <v>4.4499999999999993</v>
      </c>
      <c r="K39" s="184">
        <f t="shared" si="12"/>
        <v>46.25</v>
      </c>
      <c r="L39" s="184">
        <f t="shared" si="12"/>
        <v>0.26</v>
      </c>
      <c r="M39" s="184">
        <f t="shared" si="12"/>
        <v>0.26</v>
      </c>
      <c r="N39" s="184">
        <f t="shared" si="12"/>
        <v>1057.1949999999999</v>
      </c>
      <c r="O39" s="184">
        <f t="shared" si="12"/>
        <v>1909.0260000000001</v>
      </c>
      <c r="P39" s="184">
        <f t="shared" si="12"/>
        <v>77.56</v>
      </c>
      <c r="Q39" s="184">
        <f t="shared" si="12"/>
        <v>316.54599999999999</v>
      </c>
      <c r="R39" s="184">
        <f t="shared" si="12"/>
        <v>0</v>
      </c>
      <c r="S39" s="184">
        <f t="shared" si="12"/>
        <v>17.010000000000002</v>
      </c>
      <c r="T39" s="184">
        <f t="shared" si="12"/>
        <v>1986.5859999999998</v>
      </c>
      <c r="U39" s="184">
        <f t="shared" si="12"/>
        <v>71361.974000000002</v>
      </c>
    </row>
    <row r="40" spans="1:21" ht="38.25" customHeight="1" x14ac:dyDescent="0.45">
      <c r="A40" s="171">
        <v>25</v>
      </c>
      <c r="B40" s="172" t="s">
        <v>109</v>
      </c>
      <c r="C40" s="182">
        <f>'[5]August 2023'!H40</f>
        <v>13967.158000000003</v>
      </c>
      <c r="D40" s="182">
        <v>6.31</v>
      </c>
      <c r="E40" s="182">
        <f>'[5]August 2023'!E40+'[5]Sept 2023'!D40</f>
        <v>64.22</v>
      </c>
      <c r="F40" s="182">
        <v>0</v>
      </c>
      <c r="G40" s="182">
        <f>'[5]August 2023'!G40+'[5]Sept 2023'!F40</f>
        <v>0</v>
      </c>
      <c r="H40" s="182">
        <f t="shared" si="0"/>
        <v>13973.468000000003</v>
      </c>
      <c r="I40" s="182">
        <f>'[5]August 2023'!N40</f>
        <v>226.8</v>
      </c>
      <c r="J40" s="182">
        <v>0</v>
      </c>
      <c r="K40" s="182">
        <f>'[5]August 2023'!K40+'[5]Sept 2023'!J40</f>
        <v>0</v>
      </c>
      <c r="L40" s="182">
        <v>0</v>
      </c>
      <c r="M40" s="182">
        <f>'[5]August 2023'!M40+'[5]Sept 2023'!L40</f>
        <v>0</v>
      </c>
      <c r="N40" s="182">
        <f t="shared" si="1"/>
        <v>226.8</v>
      </c>
      <c r="O40" s="183">
        <f>'[5]August 2023'!T40</f>
        <v>75.02000000000001</v>
      </c>
      <c r="P40" s="182">
        <v>0</v>
      </c>
      <c r="Q40" s="182">
        <f>'[5]August 2023'!Q40+'[5]Sept 2023'!P40</f>
        <v>0</v>
      </c>
      <c r="R40" s="182">
        <v>0</v>
      </c>
      <c r="S40" s="182">
        <f>'[5]August 2023'!S40+'[5]Sept 2023'!R40</f>
        <v>0</v>
      </c>
      <c r="T40" s="183">
        <f t="shared" si="2"/>
        <v>75.02000000000001</v>
      </c>
      <c r="U40" s="183">
        <f t="shared" si="3"/>
        <v>14275.288000000002</v>
      </c>
    </row>
    <row r="41" spans="1:21" ht="38.25" customHeight="1" x14ac:dyDescent="0.45">
      <c r="A41" s="171">
        <v>26</v>
      </c>
      <c r="B41" s="172" t="s">
        <v>110</v>
      </c>
      <c r="C41" s="182">
        <f>'[5]August 2023'!H41</f>
        <v>10704.685999999994</v>
      </c>
      <c r="D41" s="182">
        <v>1.7</v>
      </c>
      <c r="E41" s="182">
        <f>'[5]August 2023'!E41+'[5]Sept 2023'!D41</f>
        <v>14.149999999999999</v>
      </c>
      <c r="F41" s="182">
        <v>0</v>
      </c>
      <c r="G41" s="182">
        <f>'[5]August 2023'!G41+'[5]Sept 2023'!F41</f>
        <v>0</v>
      </c>
      <c r="H41" s="182">
        <f t="shared" si="0"/>
        <v>10706.385999999995</v>
      </c>
      <c r="I41" s="182">
        <f>'[5]August 2023'!N41</f>
        <v>0</v>
      </c>
      <c r="J41" s="182">
        <v>0</v>
      </c>
      <c r="K41" s="182">
        <f>'[5]August 2023'!K41+'[5]Sept 2023'!J41</f>
        <v>0</v>
      </c>
      <c r="L41" s="182">
        <v>0</v>
      </c>
      <c r="M41" s="182">
        <f>'[5]August 2023'!M41+'[5]Sept 2023'!L41</f>
        <v>0</v>
      </c>
      <c r="N41" s="182">
        <f t="shared" si="1"/>
        <v>0</v>
      </c>
      <c r="O41" s="183">
        <f>'[5]August 2023'!T41</f>
        <v>89.580000000000013</v>
      </c>
      <c r="P41" s="182">
        <v>0</v>
      </c>
      <c r="Q41" s="182">
        <f>'[5]August 2023'!Q41+'[5]Sept 2023'!P41</f>
        <v>0</v>
      </c>
      <c r="R41" s="182">
        <v>0</v>
      </c>
      <c r="S41" s="182">
        <f>'[5]August 2023'!S41+'[5]Sept 2023'!R41</f>
        <v>0</v>
      </c>
      <c r="T41" s="183">
        <f t="shared" si="2"/>
        <v>89.580000000000013</v>
      </c>
      <c r="U41" s="183">
        <f t="shared" si="3"/>
        <v>10795.965999999995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f>'[5]August 2023'!H42</f>
        <v>24155.314000000006</v>
      </c>
      <c r="D42" s="182">
        <v>12.93</v>
      </c>
      <c r="E42" s="182">
        <f>'[5]August 2023'!E42+'[5]Sept 2023'!D42</f>
        <v>88.010000000000019</v>
      </c>
      <c r="F42" s="182">
        <v>0</v>
      </c>
      <c r="G42" s="182">
        <f>'[5]August 2023'!G42+'[5]Sept 2023'!F42</f>
        <v>0</v>
      </c>
      <c r="H42" s="182">
        <f t="shared" si="0"/>
        <v>24168.244000000006</v>
      </c>
      <c r="I42" s="182">
        <f>'[5]August 2023'!N42</f>
        <v>0</v>
      </c>
      <c r="J42" s="182">
        <v>0</v>
      </c>
      <c r="K42" s="182">
        <f>'[5]August 2023'!K42+'[5]Sept 2023'!J42</f>
        <v>0</v>
      </c>
      <c r="L42" s="182">
        <v>0</v>
      </c>
      <c r="M42" s="182">
        <f>'[5]August 2023'!M42+'[5]Sept 2023'!L42</f>
        <v>0</v>
      </c>
      <c r="N42" s="182">
        <f t="shared" si="1"/>
        <v>0</v>
      </c>
      <c r="O42" s="183">
        <f>'[5]August 2023'!T42</f>
        <v>38.47</v>
      </c>
      <c r="P42" s="182">
        <v>0</v>
      </c>
      <c r="Q42" s="182">
        <f>'[5]August 2023'!Q42+'[5]Sept 2023'!P42</f>
        <v>0</v>
      </c>
      <c r="R42" s="182">
        <v>0</v>
      </c>
      <c r="S42" s="182">
        <f>'[5]August 2023'!S42+'[5]Sept 2023'!R42</f>
        <v>0</v>
      </c>
      <c r="T42" s="183">
        <f t="shared" si="2"/>
        <v>38.47</v>
      </c>
      <c r="U42" s="183">
        <f t="shared" si="3"/>
        <v>24206.714000000007</v>
      </c>
    </row>
    <row r="43" spans="1:21" ht="38.25" customHeight="1" x14ac:dyDescent="0.45">
      <c r="A43" s="171">
        <v>28</v>
      </c>
      <c r="B43" s="172" t="s">
        <v>112</v>
      </c>
      <c r="C43" s="182">
        <f>'[5]August 2023'!H43</f>
        <v>2583.9130000000005</v>
      </c>
      <c r="D43" s="182">
        <v>2.17</v>
      </c>
      <c r="E43" s="182">
        <f>'[5]August 2023'!E43+'[5]Sept 2023'!D43</f>
        <v>106.08</v>
      </c>
      <c r="F43" s="182">
        <v>0</v>
      </c>
      <c r="G43" s="182">
        <f>'[5]August 2023'!G43+'[5]Sept 2023'!F43</f>
        <v>0</v>
      </c>
      <c r="H43" s="182">
        <f t="shared" si="0"/>
        <v>2586.0830000000005</v>
      </c>
      <c r="I43" s="182">
        <f>'[5]August 2023'!N43</f>
        <v>0</v>
      </c>
      <c r="J43" s="182">
        <v>0</v>
      </c>
      <c r="K43" s="182">
        <f>'[5]August 2023'!K43+'[5]Sept 2023'!J43</f>
        <v>0</v>
      </c>
      <c r="L43" s="182">
        <v>0</v>
      </c>
      <c r="M43" s="182">
        <f>'[5]August 2023'!M43+'[5]Sept 2023'!L43</f>
        <v>0</v>
      </c>
      <c r="N43" s="182">
        <f t="shared" si="1"/>
        <v>0</v>
      </c>
      <c r="O43" s="183">
        <f>'[5]August 2023'!T43</f>
        <v>146.49</v>
      </c>
      <c r="P43" s="182">
        <v>0</v>
      </c>
      <c r="Q43" s="182">
        <f>'[5]August 2023'!Q43+'[5]Sept 2023'!P43</f>
        <v>0</v>
      </c>
      <c r="R43" s="182">
        <v>0</v>
      </c>
      <c r="S43" s="182">
        <f>'[5]August 2023'!S43+'[5]Sept 2023'!R43</f>
        <v>0</v>
      </c>
      <c r="T43" s="183">
        <f t="shared" si="2"/>
        <v>146.49</v>
      </c>
      <c r="U43" s="183">
        <f t="shared" si="3"/>
        <v>2732.5730000000003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51411.071000000004</v>
      </c>
      <c r="D44" s="184">
        <f t="shared" ref="D44:U44" si="13">SUM(D40:D43)</f>
        <v>23.11</v>
      </c>
      <c r="E44" s="184">
        <f t="shared" si="13"/>
        <v>272.46000000000004</v>
      </c>
      <c r="F44" s="184">
        <f t="shared" si="13"/>
        <v>0</v>
      </c>
      <c r="G44" s="184">
        <f t="shared" si="13"/>
        <v>0</v>
      </c>
      <c r="H44" s="184">
        <f t="shared" si="13"/>
        <v>51434.181000000004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52010.541000000012</v>
      </c>
    </row>
    <row r="45" spans="1:21" ht="38.25" customHeight="1" x14ac:dyDescent="0.45">
      <c r="A45" s="171">
        <v>29</v>
      </c>
      <c r="B45" s="172" t="s">
        <v>113</v>
      </c>
      <c r="C45" s="182">
        <f>'[5]August 2023'!H45</f>
        <v>14157.275000000001</v>
      </c>
      <c r="D45" s="182">
        <v>1.27</v>
      </c>
      <c r="E45" s="182">
        <f>'[5]August 2023'!E45+'[5]Sept 2023'!D45</f>
        <v>32.880000000000003</v>
      </c>
      <c r="F45" s="182">
        <v>0</v>
      </c>
      <c r="G45" s="182">
        <f>'[5]August 2023'!G45+'[5]Sept 2023'!F45</f>
        <v>0</v>
      </c>
      <c r="H45" s="182">
        <f t="shared" si="0"/>
        <v>14158.545000000002</v>
      </c>
      <c r="I45" s="182">
        <f>'[5]August 2023'!N45</f>
        <v>8.15</v>
      </c>
      <c r="J45" s="182">
        <v>0</v>
      </c>
      <c r="K45" s="182">
        <f>'[5]August 2023'!K45+'[5]Sept 2023'!J45</f>
        <v>1.48</v>
      </c>
      <c r="L45" s="182">
        <v>0</v>
      </c>
      <c r="M45" s="182">
        <f>'[5]August 2023'!M45+'[5]Sept 2023'!L45</f>
        <v>0</v>
      </c>
      <c r="N45" s="182">
        <f t="shared" si="1"/>
        <v>8.15</v>
      </c>
      <c r="O45" s="183">
        <f>'[5]August 2023'!T45</f>
        <v>105.87000000000002</v>
      </c>
      <c r="P45" s="182">
        <v>0</v>
      </c>
      <c r="Q45" s="182">
        <f>'[5]August 2023'!Q45+'[5]Sept 2023'!P45</f>
        <v>0</v>
      </c>
      <c r="R45" s="182">
        <v>0</v>
      </c>
      <c r="S45" s="182">
        <f>'[5]August 2023'!S45+'[5]Sept 2023'!R45</f>
        <v>0</v>
      </c>
      <c r="T45" s="183">
        <f t="shared" si="2"/>
        <v>105.87000000000002</v>
      </c>
      <c r="U45" s="183">
        <f t="shared" si="3"/>
        <v>14272.565000000002</v>
      </c>
    </row>
    <row r="46" spans="1:21" ht="38.25" customHeight="1" x14ac:dyDescent="0.45">
      <c r="A46" s="171">
        <v>30</v>
      </c>
      <c r="B46" s="172" t="s">
        <v>114</v>
      </c>
      <c r="C46" s="182">
        <f>'[5]August 2023'!H46</f>
        <v>7512.204999999999</v>
      </c>
      <c r="D46" s="182">
        <v>13.06</v>
      </c>
      <c r="E46" s="182">
        <f>'[5]August 2023'!E46+'[5]Sept 2023'!D46</f>
        <v>112.21000000000001</v>
      </c>
      <c r="F46" s="182">
        <v>0</v>
      </c>
      <c r="G46" s="182">
        <f>'[5]August 2023'!G46+'[5]Sept 2023'!F46</f>
        <v>0</v>
      </c>
      <c r="H46" s="182">
        <f t="shared" si="0"/>
        <v>7525.2649999999994</v>
      </c>
      <c r="I46" s="182">
        <f>'[5]August 2023'!N46</f>
        <v>0</v>
      </c>
      <c r="J46" s="182">
        <v>0</v>
      </c>
      <c r="K46" s="182">
        <f>'[5]August 2023'!K46+'[5]Sept 2023'!J46</f>
        <v>0</v>
      </c>
      <c r="L46" s="182">
        <v>0</v>
      </c>
      <c r="M46" s="182">
        <f>'[5]August 2023'!M46+'[5]Sept 2023'!L46</f>
        <v>0</v>
      </c>
      <c r="N46" s="182">
        <f t="shared" si="1"/>
        <v>0</v>
      </c>
      <c r="O46" s="183">
        <f>'[5]August 2023'!T46</f>
        <v>7.5900000000000007</v>
      </c>
      <c r="P46" s="182">
        <v>0</v>
      </c>
      <c r="Q46" s="182">
        <f>'[5]August 2023'!Q46+'[5]Sept 2023'!P46</f>
        <v>0</v>
      </c>
      <c r="R46" s="182">
        <v>0</v>
      </c>
      <c r="S46" s="182">
        <f>'[5]August 2023'!S46+'[5]Sept 2023'!R46</f>
        <v>0</v>
      </c>
      <c r="T46" s="183">
        <f t="shared" si="2"/>
        <v>7.5900000000000007</v>
      </c>
      <c r="U46" s="183">
        <f t="shared" si="3"/>
        <v>7532.8549999999996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f>'[5]August 2023'!H47</f>
        <v>12306.290000000006</v>
      </c>
      <c r="D47" s="182">
        <v>0.65</v>
      </c>
      <c r="E47" s="182">
        <f>'[5]August 2023'!E47+'[5]Sept 2023'!D47</f>
        <v>2.9</v>
      </c>
      <c r="F47" s="182">
        <v>0</v>
      </c>
      <c r="G47" s="182">
        <f>'[5]August 2023'!G47+'[5]Sept 2023'!F47</f>
        <v>0</v>
      </c>
      <c r="H47" s="182">
        <f t="shared" si="0"/>
        <v>12306.940000000006</v>
      </c>
      <c r="I47" s="182">
        <f>'[5]August 2023'!N47</f>
        <v>1.2999999999999998</v>
      </c>
      <c r="J47" s="182">
        <v>0</v>
      </c>
      <c r="K47" s="182">
        <f>'[5]August 2023'!K47+'[5]Sept 2023'!J47</f>
        <v>0</v>
      </c>
      <c r="L47" s="182">
        <v>0</v>
      </c>
      <c r="M47" s="182">
        <f>'[5]August 2023'!M47+'[5]Sept 2023'!L47</f>
        <v>0</v>
      </c>
      <c r="N47" s="182">
        <f t="shared" si="1"/>
        <v>1.2999999999999998</v>
      </c>
      <c r="O47" s="183">
        <f>'[5]August 2023'!T47</f>
        <v>86.18</v>
      </c>
      <c r="P47" s="182">
        <v>0</v>
      </c>
      <c r="Q47" s="182">
        <f>'[5]August 2023'!Q47+'[5]Sept 2023'!P47</f>
        <v>0</v>
      </c>
      <c r="R47" s="182">
        <v>0</v>
      </c>
      <c r="S47" s="182">
        <f>'[5]August 2023'!S47+'[5]Sept 2023'!R47</f>
        <v>0</v>
      </c>
      <c r="T47" s="183">
        <f t="shared" si="2"/>
        <v>86.18</v>
      </c>
      <c r="U47" s="183">
        <f t="shared" si="3"/>
        <v>12394.420000000006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f>'[5]August 2023'!H48</f>
        <v>11112.752000000008</v>
      </c>
      <c r="D48" s="182">
        <v>0.15</v>
      </c>
      <c r="E48" s="182">
        <f>'[5]August 2023'!E48+'[5]Sept 2023'!D48</f>
        <v>5.69</v>
      </c>
      <c r="F48" s="182">
        <v>0</v>
      </c>
      <c r="G48" s="182">
        <f>'[5]August 2023'!G48+'[5]Sept 2023'!F48</f>
        <v>0</v>
      </c>
      <c r="H48" s="182">
        <f t="shared" si="0"/>
        <v>11112.902000000007</v>
      </c>
      <c r="I48" s="182">
        <f>'[5]August 2023'!N48</f>
        <v>0</v>
      </c>
      <c r="J48" s="182">
        <v>0</v>
      </c>
      <c r="K48" s="182">
        <f>'[5]August 2023'!K48+'[5]Sept 2023'!J48</f>
        <v>0</v>
      </c>
      <c r="L48" s="182">
        <v>0</v>
      </c>
      <c r="M48" s="182">
        <f>'[5]August 2023'!M48+'[5]Sept 2023'!L48</f>
        <v>0</v>
      </c>
      <c r="N48" s="182">
        <f t="shared" si="1"/>
        <v>0</v>
      </c>
      <c r="O48" s="183">
        <f>'[5]August 2023'!T48</f>
        <v>30.53</v>
      </c>
      <c r="P48" s="182">
        <v>0</v>
      </c>
      <c r="Q48" s="182">
        <f>'[5]August 2023'!Q48+'[5]Sept 2023'!P48</f>
        <v>0</v>
      </c>
      <c r="R48" s="182">
        <v>0</v>
      </c>
      <c r="S48" s="182">
        <f>'[5]August 2023'!S48+'[5]Sept 2023'!R48</f>
        <v>0</v>
      </c>
      <c r="T48" s="183">
        <f t="shared" si="2"/>
        <v>30.53</v>
      </c>
      <c r="U48" s="183">
        <f t="shared" si="3"/>
        <v>11143.432000000008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45088.522000000012</v>
      </c>
      <c r="D49" s="184">
        <f t="shared" ref="D49:U49" si="14">SUM(D45:D48)</f>
        <v>15.13</v>
      </c>
      <c r="E49" s="184">
        <f t="shared" si="14"/>
        <v>153.68</v>
      </c>
      <c r="F49" s="184">
        <f t="shared" si="14"/>
        <v>0</v>
      </c>
      <c r="G49" s="184">
        <f t="shared" si="14"/>
        <v>0</v>
      </c>
      <c r="H49" s="184">
        <f t="shared" si="14"/>
        <v>45103.652000000016</v>
      </c>
      <c r="I49" s="184">
        <f t="shared" si="14"/>
        <v>9.4499999999999993</v>
      </c>
      <c r="J49" s="184">
        <f t="shared" si="14"/>
        <v>0</v>
      </c>
      <c r="K49" s="184">
        <f t="shared" si="14"/>
        <v>1.48</v>
      </c>
      <c r="L49" s="184">
        <f t="shared" si="14"/>
        <v>0</v>
      </c>
      <c r="M49" s="184">
        <f t="shared" si="14"/>
        <v>0</v>
      </c>
      <c r="N49" s="184">
        <f t="shared" si="14"/>
        <v>9.4499999999999993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45343.272000000019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96499.593000000023</v>
      </c>
      <c r="D50" s="184">
        <f t="shared" ref="D50:U50" si="15">D49+D44</f>
        <v>38.24</v>
      </c>
      <c r="E50" s="184">
        <f t="shared" si="15"/>
        <v>426.14000000000004</v>
      </c>
      <c r="F50" s="184">
        <f t="shared" si="15"/>
        <v>0</v>
      </c>
      <c r="G50" s="184">
        <f t="shared" si="15"/>
        <v>0</v>
      </c>
      <c r="H50" s="184">
        <f t="shared" si="15"/>
        <v>96537.833000000013</v>
      </c>
      <c r="I50" s="184">
        <f t="shared" si="15"/>
        <v>236.25</v>
      </c>
      <c r="J50" s="184">
        <f t="shared" si="15"/>
        <v>0</v>
      </c>
      <c r="K50" s="184">
        <f t="shared" si="15"/>
        <v>1.48</v>
      </c>
      <c r="L50" s="184">
        <f t="shared" si="15"/>
        <v>0</v>
      </c>
      <c r="M50" s="184">
        <f t="shared" si="15"/>
        <v>0</v>
      </c>
      <c r="N50" s="184">
        <f t="shared" si="15"/>
        <v>236.25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97353.813000000024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173578.601</v>
      </c>
      <c r="D51" s="184">
        <f t="shared" ref="D51:U51" si="16">D50+D39+D25</f>
        <v>127.17800000000001</v>
      </c>
      <c r="E51" s="184">
        <f t="shared" si="16"/>
        <v>1084.0429999999999</v>
      </c>
      <c r="F51" s="184">
        <f t="shared" si="16"/>
        <v>0</v>
      </c>
      <c r="G51" s="184">
        <f t="shared" si="16"/>
        <v>120.55000000000001</v>
      </c>
      <c r="H51" s="184">
        <f t="shared" si="16"/>
        <v>173705.77900000001</v>
      </c>
      <c r="I51" s="184">
        <f t="shared" si="16"/>
        <v>2946.0150000000003</v>
      </c>
      <c r="J51" s="184">
        <f t="shared" si="16"/>
        <v>15.581</v>
      </c>
      <c r="K51" s="184">
        <f t="shared" si="16"/>
        <v>145.577</v>
      </c>
      <c r="L51" s="184">
        <f t="shared" si="16"/>
        <v>0.26</v>
      </c>
      <c r="M51" s="184">
        <f t="shared" si="16"/>
        <v>0.38</v>
      </c>
      <c r="N51" s="184">
        <f t="shared" si="16"/>
        <v>2961.3360000000002</v>
      </c>
      <c r="O51" s="184">
        <f t="shared" si="16"/>
        <v>9836.48</v>
      </c>
      <c r="P51" s="184">
        <f t="shared" si="16"/>
        <v>125.01</v>
      </c>
      <c r="Q51" s="184">
        <f t="shared" si="16"/>
        <v>682.24600000000009</v>
      </c>
      <c r="R51" s="184">
        <f t="shared" si="16"/>
        <v>0</v>
      </c>
      <c r="S51" s="184">
        <f t="shared" si="16"/>
        <v>38.730000000000004</v>
      </c>
      <c r="T51" s="184">
        <f t="shared" si="16"/>
        <v>9961.49</v>
      </c>
      <c r="U51" s="184">
        <f t="shared" si="16"/>
        <v>186628.60500000001</v>
      </c>
    </row>
    <row r="52" spans="1:21" s="111" customFormat="1" ht="19.5" customHeight="1" x14ac:dyDescent="0.4">
      <c r="A52" s="115"/>
      <c r="B52" s="1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115" customFormat="1" ht="24.75" hidden="1" customHeight="1" x14ac:dyDescent="0.4">
      <c r="B53" s="174"/>
      <c r="C53" s="195" t="s">
        <v>54</v>
      </c>
      <c r="D53" s="195"/>
      <c r="E53" s="195"/>
      <c r="F53" s="195"/>
      <c r="G53" s="195"/>
      <c r="H53" s="118"/>
      <c r="I53" s="174"/>
      <c r="J53" s="174">
        <f>D51+J51+P51-F51-L51-R51</f>
        <v>267.50900000000001</v>
      </c>
      <c r="K53" s="174"/>
      <c r="L53" s="174"/>
      <c r="M53" s="174"/>
      <c r="N53" s="174"/>
      <c r="R53" s="174"/>
      <c r="U53" s="174"/>
    </row>
    <row r="54" spans="1:21" s="115" customFormat="1" ht="30" hidden="1" customHeight="1" x14ac:dyDescent="0.35">
      <c r="B54" s="174"/>
      <c r="C54" s="195" t="s">
        <v>55</v>
      </c>
      <c r="D54" s="195"/>
      <c r="E54" s="195"/>
      <c r="F54" s="195"/>
      <c r="G54" s="195"/>
      <c r="H54" s="119"/>
      <c r="I54" s="174"/>
      <c r="J54" s="174">
        <f>E51+K51+Q51-G51-M51-S51</f>
        <v>1752.2059999999999</v>
      </c>
      <c r="K54" s="174"/>
      <c r="L54" s="174"/>
      <c r="M54" s="174"/>
      <c r="N54" s="174"/>
      <c r="R54" s="174"/>
      <c r="T54" s="174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4">
        <f>H51+N51+T51</f>
        <v>186628.60500000001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4"/>
      <c r="E56" s="174"/>
      <c r="F56" s="174"/>
      <c r="G56" s="174"/>
      <c r="H56" s="119"/>
      <c r="I56" s="121"/>
      <c r="J56" s="17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4"/>
      <c r="E57" s="174"/>
      <c r="F57" s="174"/>
      <c r="G57" s="174"/>
      <c r="H57" s="119"/>
      <c r="I57" s="121"/>
      <c r="J57" s="174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77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76"/>
      <c r="L59" s="157"/>
      <c r="M59" s="154"/>
      <c r="N59" s="153"/>
      <c r="O59" s="154"/>
      <c r="P59" s="177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37" zoomScale="40" zoomScaleNormal="40" workbookViewId="0">
      <selection activeCell="E8" sqref="E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139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78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258">
        <f>'[6]Sept 2023'!H7</f>
        <v>83.970000000000653</v>
      </c>
      <c r="D7" s="258">
        <v>0</v>
      </c>
      <c r="E7" s="258">
        <f>'[6]Sept 2023'!E7+'[6]Oct-2023'!D7</f>
        <v>0</v>
      </c>
      <c r="F7" s="258">
        <v>0</v>
      </c>
      <c r="G7" s="258">
        <f>'[6]Sept 2023'!G7+'[6]Oct-2023'!F7</f>
        <v>0</v>
      </c>
      <c r="H7" s="258">
        <f>C7+D7-F7</f>
        <v>83.970000000000653</v>
      </c>
      <c r="I7" s="258">
        <f>'[6]Sept 2023'!N7</f>
        <v>209.16599999999997</v>
      </c>
      <c r="J7" s="258">
        <v>0.65</v>
      </c>
      <c r="K7" s="258">
        <f>'[6]Sept 2023'!K7+'[6]Oct-2023'!J7</f>
        <v>34.945000000000007</v>
      </c>
      <c r="L7" s="258">
        <v>0</v>
      </c>
      <c r="M7" s="258">
        <f>'[6]Sept 2023'!M7+'[6]Oct-2023'!L7</f>
        <v>0</v>
      </c>
      <c r="N7" s="258">
        <f>I7+J7-L7</f>
        <v>209.81599999999997</v>
      </c>
      <c r="O7" s="259">
        <f>'[6]Sept 2023'!T7</f>
        <v>264.90000000000009</v>
      </c>
      <c r="P7" s="258">
        <v>0</v>
      </c>
      <c r="Q7" s="258">
        <f>'[6]Sept 2023'!Q7+'[6]Oct-2023'!P7</f>
        <v>0</v>
      </c>
      <c r="R7" s="258">
        <v>0</v>
      </c>
      <c r="S7" s="258">
        <f>'[6]Sept 2023'!S7+'[6]Oct-2023'!R7</f>
        <v>19.239999999999998</v>
      </c>
      <c r="T7" s="259">
        <f>O7+P7-R7</f>
        <v>264.90000000000009</v>
      </c>
      <c r="U7" s="259">
        <f>H7+N7+T7</f>
        <v>558.68600000000072</v>
      </c>
    </row>
    <row r="8" spans="1:21" ht="38.25" customHeight="1" x14ac:dyDescent="0.45">
      <c r="A8" s="171">
        <v>2</v>
      </c>
      <c r="B8" s="172" t="s">
        <v>79</v>
      </c>
      <c r="C8" s="258">
        <f>'[6]Sept 2023'!H8</f>
        <v>498.9649999999998</v>
      </c>
      <c r="D8" s="258">
        <v>0.33</v>
      </c>
      <c r="E8" s="258">
        <f>'[6]Sept 2023'!E8+'[6]Oct-2023'!D8</f>
        <v>1.6800000000000002</v>
      </c>
      <c r="F8" s="258">
        <v>0</v>
      </c>
      <c r="G8" s="258">
        <f>'[6]Sept 2023'!G8+'[6]Oct-2023'!F8</f>
        <v>0</v>
      </c>
      <c r="H8" s="258">
        <f t="shared" ref="H8:H48" si="0">C8+D8-F8</f>
        <v>499.29499999999979</v>
      </c>
      <c r="I8" s="258">
        <f>'[6]Sept 2023'!N8</f>
        <v>156.786</v>
      </c>
      <c r="J8" s="258">
        <v>0.8</v>
      </c>
      <c r="K8" s="258">
        <f>'[6]Sept 2023'!K8+'[6]Oct-2023'!J8</f>
        <v>14.68</v>
      </c>
      <c r="L8" s="258">
        <v>0</v>
      </c>
      <c r="M8" s="258">
        <f>'[6]Sept 2023'!M8+'[6]Oct-2023'!L8</f>
        <v>0</v>
      </c>
      <c r="N8" s="258">
        <f t="shared" ref="N8:N48" si="1">I8+J8-L8</f>
        <v>157.58600000000001</v>
      </c>
      <c r="O8" s="259">
        <f>'[6]Sept 2023'!T8</f>
        <v>222.27000000000004</v>
      </c>
      <c r="P8" s="258">
        <v>0</v>
      </c>
      <c r="Q8" s="258">
        <f>'[6]Sept 2023'!Q8+'[6]Oct-2023'!P8</f>
        <v>0</v>
      </c>
      <c r="R8" s="258">
        <v>0</v>
      </c>
      <c r="S8" s="258">
        <f>'[6]Sept 2023'!S8+'[6]Oct-2023'!R8</f>
        <v>0</v>
      </c>
      <c r="T8" s="259">
        <f t="shared" ref="T8:T48" si="2">O8+P8-R8</f>
        <v>222.27000000000004</v>
      </c>
      <c r="U8" s="259">
        <f t="shared" ref="U8:U48" si="3">H8+N8+T8</f>
        <v>879.15099999999984</v>
      </c>
    </row>
    <row r="9" spans="1:21" ht="38.25" customHeight="1" x14ac:dyDescent="0.45">
      <c r="A9" s="171">
        <v>3</v>
      </c>
      <c r="B9" s="172" t="s">
        <v>80</v>
      </c>
      <c r="C9" s="258">
        <f>'[6]Sept 2023'!H9</f>
        <v>653.9599999999997</v>
      </c>
      <c r="D9" s="258">
        <v>0</v>
      </c>
      <c r="E9" s="258">
        <f>'[6]Sept 2023'!E9+'[6]Oct-2023'!D9</f>
        <v>0</v>
      </c>
      <c r="F9" s="258">
        <v>0</v>
      </c>
      <c r="G9" s="258">
        <f>'[6]Sept 2023'!G9+'[6]Oct-2023'!F9</f>
        <v>0</v>
      </c>
      <c r="H9" s="258">
        <f t="shared" si="0"/>
        <v>653.9599999999997</v>
      </c>
      <c r="I9" s="258">
        <f>'[6]Sept 2023'!N9</f>
        <v>232.99600000000001</v>
      </c>
      <c r="J9" s="258">
        <v>1.41</v>
      </c>
      <c r="K9" s="258">
        <f>'[6]Sept 2023'!K9+'[6]Oct-2023'!J9</f>
        <v>18.899999999999999</v>
      </c>
      <c r="L9" s="258">
        <v>0</v>
      </c>
      <c r="M9" s="258">
        <f>'[6]Sept 2023'!M9+'[6]Oct-2023'!L9</f>
        <v>0</v>
      </c>
      <c r="N9" s="258">
        <f t="shared" si="1"/>
        <v>234.40600000000001</v>
      </c>
      <c r="O9" s="259">
        <f>'[6]Sept 2023'!T9</f>
        <v>421.27</v>
      </c>
      <c r="P9" s="258">
        <v>12.5</v>
      </c>
      <c r="Q9" s="258">
        <f>'[6]Sept 2023'!Q9+'[6]Oct-2023'!P9</f>
        <v>167.18</v>
      </c>
      <c r="R9" s="258">
        <v>0</v>
      </c>
      <c r="S9" s="258">
        <f>'[6]Sept 2023'!S9+'[6]Oct-2023'!R9</f>
        <v>0</v>
      </c>
      <c r="T9" s="259">
        <f>O9+P9-R9</f>
        <v>433.77</v>
      </c>
      <c r="U9" s="259">
        <f t="shared" si="3"/>
        <v>1322.1359999999997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58">
        <f>'[6]Sept 2023'!H10</f>
        <v>0</v>
      </c>
      <c r="D10" s="258">
        <v>0</v>
      </c>
      <c r="E10" s="258">
        <f>'[6]Sept 2023'!E10+'[6]Oct-2023'!D10</f>
        <v>0</v>
      </c>
      <c r="F10" s="258">
        <v>0</v>
      </c>
      <c r="G10" s="258">
        <f>'[6]Sept 2023'!G10+'[6]Oct-2023'!F10</f>
        <v>0</v>
      </c>
      <c r="H10" s="258">
        <f t="shared" si="0"/>
        <v>0</v>
      </c>
      <c r="I10" s="258">
        <f>'[6]Sept 2023'!N10</f>
        <v>147.79700000000008</v>
      </c>
      <c r="J10" s="258">
        <v>0.1</v>
      </c>
      <c r="K10" s="258">
        <f>'[6]Sept 2023'!K10+'[6]Oct-2023'!J10</f>
        <v>0.67200000000000004</v>
      </c>
      <c r="L10" s="258">
        <v>0</v>
      </c>
      <c r="M10" s="258">
        <f>'[6]Sept 2023'!M10+'[6]Oct-2023'!L10</f>
        <v>0</v>
      </c>
      <c r="N10" s="258">
        <f t="shared" si="1"/>
        <v>147.89700000000008</v>
      </c>
      <c r="O10" s="259">
        <f>'[6]Sept 2023'!T10</f>
        <v>234.27999999999997</v>
      </c>
      <c r="P10" s="258">
        <v>0</v>
      </c>
      <c r="Q10" s="258">
        <f>'[6]Sept 2023'!Q10+'[6]Oct-2023'!P10</f>
        <v>0</v>
      </c>
      <c r="R10" s="258">
        <v>0</v>
      </c>
      <c r="S10" s="258">
        <f>'[6]Sept 2023'!S10+'[6]Oct-2023'!R10</f>
        <v>0</v>
      </c>
      <c r="T10" s="259">
        <f t="shared" si="2"/>
        <v>234.27999999999997</v>
      </c>
      <c r="U10" s="259">
        <f t="shared" si="3"/>
        <v>382.17700000000002</v>
      </c>
    </row>
    <row r="11" spans="1:21" s="111" customFormat="1" ht="38.25" customHeight="1" x14ac:dyDescent="0.4">
      <c r="A11" s="234" t="s">
        <v>82</v>
      </c>
      <c r="B11" s="235"/>
      <c r="C11" s="260">
        <f>SUM(C7:C10)</f>
        <v>1236.895</v>
      </c>
      <c r="D11" s="260">
        <f t="shared" ref="D11:U11" si="4">SUM(D7:D10)</f>
        <v>0.33</v>
      </c>
      <c r="E11" s="260">
        <f t="shared" si="4"/>
        <v>1.6800000000000002</v>
      </c>
      <c r="F11" s="260">
        <f t="shared" si="4"/>
        <v>0</v>
      </c>
      <c r="G11" s="260">
        <f t="shared" si="4"/>
        <v>0</v>
      </c>
      <c r="H11" s="260">
        <f t="shared" si="4"/>
        <v>1237.2250000000001</v>
      </c>
      <c r="I11" s="260">
        <f t="shared" si="4"/>
        <v>746.74500000000012</v>
      </c>
      <c r="J11" s="260">
        <f t="shared" si="4"/>
        <v>2.9600000000000004</v>
      </c>
      <c r="K11" s="260">
        <f t="shared" si="4"/>
        <v>69.197000000000003</v>
      </c>
      <c r="L11" s="260">
        <f t="shared" si="4"/>
        <v>0</v>
      </c>
      <c r="M11" s="260">
        <f t="shared" si="4"/>
        <v>0</v>
      </c>
      <c r="N11" s="260">
        <f t="shared" si="4"/>
        <v>749.70500000000004</v>
      </c>
      <c r="O11" s="260">
        <f t="shared" si="4"/>
        <v>1142.72</v>
      </c>
      <c r="P11" s="260">
        <f t="shared" si="4"/>
        <v>12.5</v>
      </c>
      <c r="Q11" s="260">
        <f t="shared" si="4"/>
        <v>167.18</v>
      </c>
      <c r="R11" s="260">
        <f t="shared" si="4"/>
        <v>0</v>
      </c>
      <c r="S11" s="260">
        <f t="shared" si="4"/>
        <v>19.239999999999998</v>
      </c>
      <c r="T11" s="260">
        <f t="shared" si="4"/>
        <v>1155.22</v>
      </c>
      <c r="U11" s="260">
        <f t="shared" si="4"/>
        <v>3142.15</v>
      </c>
    </row>
    <row r="12" spans="1:21" ht="38.25" customHeight="1" x14ac:dyDescent="0.45">
      <c r="A12" s="171">
        <v>4</v>
      </c>
      <c r="B12" s="172" t="s">
        <v>83</v>
      </c>
      <c r="C12" s="258">
        <f>'[6]Sept 2023'!H12</f>
        <v>218.88999999999885</v>
      </c>
      <c r="D12" s="258">
        <v>0</v>
      </c>
      <c r="E12" s="258">
        <f>'[6]Sept 2023'!E12+'[6]Oct-2023'!D12</f>
        <v>0</v>
      </c>
      <c r="F12" s="258">
        <v>0</v>
      </c>
      <c r="G12" s="258">
        <f>'[6]Sept 2023'!G12+'[6]Oct-2023'!F12</f>
        <v>0</v>
      </c>
      <c r="H12" s="258">
        <f t="shared" si="0"/>
        <v>218.88999999999885</v>
      </c>
      <c r="I12" s="258">
        <f>'[6]Sept 2023'!N12</f>
        <v>92.942999999999984</v>
      </c>
      <c r="J12" s="258">
        <v>0.92</v>
      </c>
      <c r="K12" s="258">
        <f>'[6]Sept 2023'!K12+'[6]Oct-2023'!J12</f>
        <v>3.98</v>
      </c>
      <c r="L12" s="258">
        <v>0</v>
      </c>
      <c r="M12" s="258">
        <f>'[6]Sept 2023'!M12+'[6]Oct-2023'!L12</f>
        <v>0</v>
      </c>
      <c r="N12" s="258">
        <f t="shared" si="1"/>
        <v>93.862999999999985</v>
      </c>
      <c r="O12" s="259">
        <f>'[6]Sept 2023'!T12</f>
        <v>1548.3899999999999</v>
      </c>
      <c r="P12" s="258">
        <v>0</v>
      </c>
      <c r="Q12" s="258">
        <f>'[6]Sept 2023'!Q12+'[6]Oct-2023'!P12</f>
        <v>0.37</v>
      </c>
      <c r="R12" s="258">
        <v>0</v>
      </c>
      <c r="S12" s="258">
        <f>'[6]Sept 2023'!S12+'[6]Oct-2023'!R12</f>
        <v>0</v>
      </c>
      <c r="T12" s="259">
        <f t="shared" si="2"/>
        <v>1548.3899999999999</v>
      </c>
      <c r="U12" s="259">
        <f t="shared" si="3"/>
        <v>1861.1429999999987</v>
      </c>
    </row>
    <row r="13" spans="1:21" ht="38.25" customHeight="1" x14ac:dyDescent="0.45">
      <c r="A13" s="171">
        <v>5</v>
      </c>
      <c r="B13" s="172" t="s">
        <v>84</v>
      </c>
      <c r="C13" s="258">
        <f>'[6]Sept 2023'!H13</f>
        <v>1023.7699999999998</v>
      </c>
      <c r="D13" s="258">
        <v>0</v>
      </c>
      <c r="E13" s="258">
        <f>'[6]Sept 2023'!E13+'[6]Oct-2023'!D13</f>
        <v>0</v>
      </c>
      <c r="F13" s="258">
        <v>0</v>
      </c>
      <c r="G13" s="258">
        <f>'[6]Sept 2023'!G13+'[6]Oct-2023'!F13</f>
        <v>0</v>
      </c>
      <c r="H13" s="258">
        <f t="shared" si="0"/>
        <v>1023.7699999999998</v>
      </c>
      <c r="I13" s="258">
        <f>'[6]Sept 2023'!N13</f>
        <v>162.69400000000007</v>
      </c>
      <c r="J13" s="258">
        <v>0.94</v>
      </c>
      <c r="K13" s="258">
        <f>'[6]Sept 2023'!K13+'[6]Oct-2023'!J13</f>
        <v>5.9699999999999989</v>
      </c>
      <c r="L13" s="258">
        <v>0.72</v>
      </c>
      <c r="M13" s="258">
        <f>'[6]Sept 2023'!M13+'[6]Oct-2023'!L13</f>
        <v>0.72</v>
      </c>
      <c r="N13" s="258">
        <f t="shared" si="1"/>
        <v>162.91400000000007</v>
      </c>
      <c r="O13" s="259">
        <f>'[6]Sept 2023'!T13</f>
        <v>87.23</v>
      </c>
      <c r="P13" s="258">
        <v>0</v>
      </c>
      <c r="Q13" s="258">
        <f>'[6]Sept 2023'!Q13+'[6]Oct-2023'!P13</f>
        <v>0.03</v>
      </c>
      <c r="R13" s="258">
        <v>0</v>
      </c>
      <c r="S13" s="258">
        <f>'[6]Sept 2023'!S13+'[6]Oct-2023'!R13</f>
        <v>0</v>
      </c>
      <c r="T13" s="259">
        <f t="shared" si="2"/>
        <v>87.23</v>
      </c>
      <c r="U13" s="259">
        <f t="shared" si="3"/>
        <v>1273.9139999999998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58">
        <f>'[6]Sept 2023'!H14</f>
        <v>2084.0799999999995</v>
      </c>
      <c r="D14" s="258">
        <v>0</v>
      </c>
      <c r="E14" s="258">
        <f>'[6]Sept 2023'!E14+'[6]Oct-2023'!D14</f>
        <v>0</v>
      </c>
      <c r="F14" s="258">
        <v>0</v>
      </c>
      <c r="G14" s="258">
        <f>'[6]Sept 2023'!G14+'[6]Oct-2023'!F14</f>
        <v>0.5</v>
      </c>
      <c r="H14" s="258">
        <f t="shared" si="0"/>
        <v>2084.0799999999995</v>
      </c>
      <c r="I14" s="258">
        <f>'[6]Sept 2023'!N14</f>
        <v>216.17400000000001</v>
      </c>
      <c r="J14" s="258">
        <v>1.01</v>
      </c>
      <c r="K14" s="258">
        <f>'[6]Sept 2023'!K14+'[6]Oct-2023'!J14</f>
        <v>8.0500000000000007</v>
      </c>
      <c r="L14" s="258">
        <v>8.2799999999999994</v>
      </c>
      <c r="M14" s="258">
        <f>'[6]Sept 2023'!M14+'[6]Oct-2023'!L14</f>
        <v>8.2799999999999994</v>
      </c>
      <c r="N14" s="258">
        <f t="shared" si="1"/>
        <v>208.904</v>
      </c>
      <c r="O14" s="259">
        <f>'[6]Sept 2023'!T14</f>
        <v>412.69999999999993</v>
      </c>
      <c r="P14" s="258">
        <v>0.09</v>
      </c>
      <c r="Q14" s="258">
        <f>'[6]Sept 2023'!Q14+'[6]Oct-2023'!P14</f>
        <v>9.2100000000000009</v>
      </c>
      <c r="R14" s="258">
        <v>0</v>
      </c>
      <c r="S14" s="258">
        <f>'[6]Sept 2023'!S14+'[6]Oct-2023'!R14</f>
        <v>0</v>
      </c>
      <c r="T14" s="259">
        <f t="shared" si="2"/>
        <v>412.78999999999991</v>
      </c>
      <c r="U14" s="259">
        <f t="shared" si="3"/>
        <v>2705.7739999999994</v>
      </c>
    </row>
    <row r="15" spans="1:21" s="111" customFormat="1" ht="38.25" customHeight="1" x14ac:dyDescent="0.4">
      <c r="A15" s="234" t="s">
        <v>86</v>
      </c>
      <c r="B15" s="235"/>
      <c r="C15" s="260">
        <f>SUM(C12:C14)</f>
        <v>3326.739999999998</v>
      </c>
      <c r="D15" s="260">
        <f t="shared" ref="D15:U15" si="5">SUM(D12:D14)</f>
        <v>0</v>
      </c>
      <c r="E15" s="260">
        <f t="shared" si="5"/>
        <v>0</v>
      </c>
      <c r="F15" s="260">
        <f t="shared" si="5"/>
        <v>0</v>
      </c>
      <c r="G15" s="260">
        <f t="shared" si="5"/>
        <v>0.5</v>
      </c>
      <c r="H15" s="260">
        <f t="shared" si="5"/>
        <v>3326.739999999998</v>
      </c>
      <c r="I15" s="260">
        <f t="shared" si="5"/>
        <v>471.81100000000004</v>
      </c>
      <c r="J15" s="260">
        <f t="shared" si="5"/>
        <v>2.87</v>
      </c>
      <c r="K15" s="260">
        <f t="shared" si="5"/>
        <v>18</v>
      </c>
      <c r="L15" s="260">
        <f t="shared" si="5"/>
        <v>9</v>
      </c>
      <c r="M15" s="260">
        <f t="shared" si="5"/>
        <v>9</v>
      </c>
      <c r="N15" s="260">
        <f t="shared" si="5"/>
        <v>465.68100000000004</v>
      </c>
      <c r="O15" s="260">
        <f t="shared" si="5"/>
        <v>2048.3199999999997</v>
      </c>
      <c r="P15" s="260">
        <f t="shared" si="5"/>
        <v>0.09</v>
      </c>
      <c r="Q15" s="260">
        <f t="shared" si="5"/>
        <v>9.6100000000000012</v>
      </c>
      <c r="R15" s="260">
        <f t="shared" si="5"/>
        <v>0</v>
      </c>
      <c r="S15" s="260">
        <f t="shared" si="5"/>
        <v>0</v>
      </c>
      <c r="T15" s="260">
        <f t="shared" si="5"/>
        <v>2048.41</v>
      </c>
      <c r="U15" s="260">
        <f t="shared" si="5"/>
        <v>5840.8309999999983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58">
        <f>'[6]Sept 2023'!H16</f>
        <v>1321.6419999999994</v>
      </c>
      <c r="D16" s="258">
        <v>0.62</v>
      </c>
      <c r="E16" s="258">
        <f>'[6]Sept 2023'!E16+'[6]Oct-2023'!D16</f>
        <v>14.93</v>
      </c>
      <c r="F16" s="258">
        <v>0</v>
      </c>
      <c r="G16" s="258">
        <f>'[6]Sept 2023'!G16+'[6]Oct-2023'!F16</f>
        <v>0</v>
      </c>
      <c r="H16" s="258">
        <f t="shared" si="0"/>
        <v>1322.2619999999993</v>
      </c>
      <c r="I16" s="258">
        <f>'[6]Sept 2023'!N16</f>
        <v>117.31000000000004</v>
      </c>
      <c r="J16" s="258">
        <v>0.25</v>
      </c>
      <c r="K16" s="258">
        <f>'[6]Sept 2023'!K16+'[6]Oct-2023'!J16</f>
        <v>3.59</v>
      </c>
      <c r="L16" s="258">
        <v>0</v>
      </c>
      <c r="M16" s="258">
        <f>'[6]Sept 2023'!M16+'[6]Oct-2023'!L16</f>
        <v>0</v>
      </c>
      <c r="N16" s="258">
        <f t="shared" si="1"/>
        <v>117.56000000000004</v>
      </c>
      <c r="O16" s="258">
        <f>'[6]Sept 2023'!T16</f>
        <v>971.68900000000008</v>
      </c>
      <c r="P16" s="258">
        <v>0.63</v>
      </c>
      <c r="Q16" s="258">
        <f>'[6]Sept 2023'!Q16+'[6]Oct-2023'!P16</f>
        <v>97.07</v>
      </c>
      <c r="R16" s="258">
        <v>0</v>
      </c>
      <c r="S16" s="258">
        <f>'[6]Sept 2023'!S16+'[6]Oct-2023'!R16</f>
        <v>0</v>
      </c>
      <c r="T16" s="258">
        <f t="shared" si="2"/>
        <v>972.31900000000007</v>
      </c>
      <c r="U16" s="259">
        <f t="shared" si="3"/>
        <v>2412.1409999999992</v>
      </c>
    </row>
    <row r="17" spans="1:21" ht="38.25" customHeight="1" x14ac:dyDescent="0.45">
      <c r="A17" s="171">
        <v>9</v>
      </c>
      <c r="B17" s="172" t="s">
        <v>120</v>
      </c>
      <c r="C17" s="258">
        <f>'[6]Sept 2023'!H17</f>
        <v>236.65399999999988</v>
      </c>
      <c r="D17" s="258">
        <v>0</v>
      </c>
      <c r="E17" s="258">
        <f>'[6]Sept 2023'!E17+'[6]Oct-2023'!D17</f>
        <v>0</v>
      </c>
      <c r="F17" s="258">
        <v>0</v>
      </c>
      <c r="G17" s="258">
        <f>'[6]Sept 2023'!G17+'[6]Oct-2023'!F17</f>
        <v>2.7</v>
      </c>
      <c r="H17" s="258">
        <f t="shared" si="0"/>
        <v>236.65399999999988</v>
      </c>
      <c r="I17" s="258">
        <f>'[6]Sept 2023'!N17</f>
        <v>30.946999999999996</v>
      </c>
      <c r="J17" s="258">
        <v>0.28999999999999998</v>
      </c>
      <c r="K17" s="258">
        <f>'[6]Sept 2023'!K17+'[6]Oct-2023'!J17</f>
        <v>1.54</v>
      </c>
      <c r="L17" s="258">
        <v>0</v>
      </c>
      <c r="M17" s="258">
        <f>'[6]Sept 2023'!M17+'[6]Oct-2023'!L17</f>
        <v>0</v>
      </c>
      <c r="N17" s="258">
        <f t="shared" si="1"/>
        <v>31.236999999999995</v>
      </c>
      <c r="O17" s="258">
        <f>'[6]Sept 2023'!T17</f>
        <v>501.90100000000001</v>
      </c>
      <c r="P17" s="258">
        <v>0</v>
      </c>
      <c r="Q17" s="258">
        <f>'[6]Sept 2023'!Q17+'[6]Oct-2023'!P17</f>
        <v>87.36</v>
      </c>
      <c r="R17" s="258">
        <v>0</v>
      </c>
      <c r="S17" s="258">
        <f>'[6]Sept 2023'!S17+'[6]Oct-2023'!R17</f>
        <v>0</v>
      </c>
      <c r="T17" s="258">
        <f t="shared" si="2"/>
        <v>501.90100000000001</v>
      </c>
      <c r="U17" s="259">
        <f t="shared" si="3"/>
        <v>769.79199999999992</v>
      </c>
    </row>
    <row r="18" spans="1:21" s="111" customFormat="1" ht="38.25" customHeight="1" x14ac:dyDescent="0.45">
      <c r="A18" s="171">
        <v>10</v>
      </c>
      <c r="B18" s="172" t="s">
        <v>87</v>
      </c>
      <c r="C18" s="258">
        <f>'[6]Sept 2023'!H18</f>
        <v>478.13499999999931</v>
      </c>
      <c r="D18" s="258">
        <v>0</v>
      </c>
      <c r="E18" s="258">
        <f>'[6]Sept 2023'!E18+'[6]Oct-2023'!D18</f>
        <v>0</v>
      </c>
      <c r="F18" s="258">
        <v>0</v>
      </c>
      <c r="G18" s="258">
        <f>'[6]Sept 2023'!G18+'[6]Oct-2023'!F18</f>
        <v>0</v>
      </c>
      <c r="H18" s="258">
        <f t="shared" si="0"/>
        <v>478.13499999999931</v>
      </c>
      <c r="I18" s="258">
        <f>'[6]Sept 2023'!N18</f>
        <v>16.869999999999987</v>
      </c>
      <c r="J18" s="258">
        <v>1.58</v>
      </c>
      <c r="K18" s="258">
        <f>'[6]Sept 2023'!K18+'[6]Oct-2023'!J18</f>
        <v>3.43</v>
      </c>
      <c r="L18" s="258">
        <v>1.34</v>
      </c>
      <c r="M18" s="258">
        <f>'[6]Sept 2023'!M18+'[6]Oct-2023'!L18</f>
        <v>1.46</v>
      </c>
      <c r="N18" s="258">
        <f t="shared" si="1"/>
        <v>17.109999999999989</v>
      </c>
      <c r="O18" s="258">
        <f>'[6]Sept 2023'!T18</f>
        <v>481.23799999999994</v>
      </c>
      <c r="P18" s="258">
        <v>0.67</v>
      </c>
      <c r="Q18" s="258">
        <f>'[6]Sept 2023'!Q18+'[6]Oct-2023'!P18</f>
        <v>1.07</v>
      </c>
      <c r="R18" s="258">
        <v>0.7</v>
      </c>
      <c r="S18" s="258">
        <f>'[6]Sept 2023'!S18+'[6]Oct-2023'!R18</f>
        <v>0.7</v>
      </c>
      <c r="T18" s="258">
        <f t="shared" si="2"/>
        <v>481.20799999999997</v>
      </c>
      <c r="U18" s="259">
        <f t="shared" si="3"/>
        <v>976.45299999999929</v>
      </c>
    </row>
    <row r="19" spans="1:21" s="111" customFormat="1" ht="38.25" customHeight="1" x14ac:dyDescent="0.4">
      <c r="A19" s="234" t="s">
        <v>89</v>
      </c>
      <c r="B19" s="235"/>
      <c r="C19" s="260">
        <f>SUM(C16:C18)</f>
        <v>2036.4309999999987</v>
      </c>
      <c r="D19" s="260">
        <f t="shared" ref="D19:U19" si="6">SUM(D16:D18)</f>
        <v>0.62</v>
      </c>
      <c r="E19" s="260">
        <f t="shared" si="6"/>
        <v>14.93</v>
      </c>
      <c r="F19" s="260">
        <f t="shared" si="6"/>
        <v>0</v>
      </c>
      <c r="G19" s="260">
        <f t="shared" si="6"/>
        <v>2.7</v>
      </c>
      <c r="H19" s="260">
        <f t="shared" si="6"/>
        <v>2037.0509999999986</v>
      </c>
      <c r="I19" s="260">
        <f t="shared" si="6"/>
        <v>165.12700000000001</v>
      </c>
      <c r="J19" s="260">
        <f t="shared" si="6"/>
        <v>2.12</v>
      </c>
      <c r="K19" s="260">
        <f t="shared" si="6"/>
        <v>8.56</v>
      </c>
      <c r="L19" s="260">
        <f t="shared" si="6"/>
        <v>1.34</v>
      </c>
      <c r="M19" s="260">
        <f t="shared" si="6"/>
        <v>1.46</v>
      </c>
      <c r="N19" s="260">
        <f t="shared" si="6"/>
        <v>165.90700000000001</v>
      </c>
      <c r="O19" s="260">
        <f t="shared" si="6"/>
        <v>1954.828</v>
      </c>
      <c r="P19" s="260">
        <f t="shared" si="6"/>
        <v>1.3</v>
      </c>
      <c r="Q19" s="260">
        <f t="shared" si="6"/>
        <v>185.5</v>
      </c>
      <c r="R19" s="260">
        <f t="shared" si="6"/>
        <v>0.7</v>
      </c>
      <c r="S19" s="260">
        <f t="shared" si="6"/>
        <v>0.7</v>
      </c>
      <c r="T19" s="260">
        <f t="shared" si="6"/>
        <v>1955.4279999999999</v>
      </c>
      <c r="U19" s="260">
        <f t="shared" si="6"/>
        <v>4158.3859999999986</v>
      </c>
    </row>
    <row r="20" spans="1:21" ht="38.25" customHeight="1" x14ac:dyDescent="0.45">
      <c r="A20" s="171">
        <v>8</v>
      </c>
      <c r="B20" s="172" t="s">
        <v>91</v>
      </c>
      <c r="C20" s="258">
        <f>'[6]Sept 2023'!H20</f>
        <v>1024.4549999999992</v>
      </c>
      <c r="D20" s="258">
        <v>0</v>
      </c>
      <c r="E20" s="258">
        <f>'[6]Sept 2023'!E20+'[6]Oct-2023'!D20</f>
        <v>0</v>
      </c>
      <c r="F20" s="258">
        <v>0</v>
      </c>
      <c r="G20" s="258">
        <f>'[6]Sept 2023'!G20+'[6]Oct-2023'!F20</f>
        <v>0</v>
      </c>
      <c r="H20" s="258">
        <f t="shared" si="0"/>
        <v>1024.4549999999992</v>
      </c>
      <c r="I20" s="258">
        <f>'[6]Sept 2023'!N20</f>
        <v>157.08100000000013</v>
      </c>
      <c r="J20" s="258">
        <v>0.18</v>
      </c>
      <c r="K20" s="258">
        <f>'[6]Sept 2023'!K20+'[6]Oct-2023'!J20</f>
        <v>2.02</v>
      </c>
      <c r="L20" s="258">
        <v>0</v>
      </c>
      <c r="M20" s="258">
        <f>'[6]Sept 2023'!M20+'[6]Oct-2023'!L20</f>
        <v>0</v>
      </c>
      <c r="N20" s="258">
        <f t="shared" si="1"/>
        <v>157.26100000000014</v>
      </c>
      <c r="O20" s="259">
        <f>'[6]Sept 2023'!T20</f>
        <v>744.60099999999989</v>
      </c>
      <c r="P20" s="258">
        <v>0.02</v>
      </c>
      <c r="Q20" s="258">
        <f>'[6]Sept 2023'!Q20+'[6]Oct-2023'!P20</f>
        <v>1.9</v>
      </c>
      <c r="R20" s="258">
        <v>0</v>
      </c>
      <c r="S20" s="258">
        <f>'[6]Sept 2023'!S20+'[6]Oct-2023'!R20</f>
        <v>0</v>
      </c>
      <c r="T20" s="259">
        <f t="shared" si="2"/>
        <v>744.62099999999987</v>
      </c>
      <c r="U20" s="259">
        <f t="shared" si="3"/>
        <v>1926.3369999999993</v>
      </c>
    </row>
    <row r="21" spans="1:21" ht="38.25" customHeight="1" x14ac:dyDescent="0.45">
      <c r="A21" s="171">
        <v>9</v>
      </c>
      <c r="B21" s="172" t="s">
        <v>90</v>
      </c>
      <c r="C21" s="258">
        <f>'[6]Sept 2023'!H21</f>
        <v>52.019999999999882</v>
      </c>
      <c r="D21" s="258">
        <v>0</v>
      </c>
      <c r="E21" s="258">
        <f>'[6]Sept 2023'!E21+'[6]Oct-2023'!D21</f>
        <v>0</v>
      </c>
      <c r="F21" s="258">
        <v>0</v>
      </c>
      <c r="G21" s="258">
        <f>'[6]Sept 2023'!G21+'[6]Oct-2023'!F21</f>
        <v>90.67</v>
      </c>
      <c r="H21" s="258">
        <f t="shared" si="0"/>
        <v>52.019999999999882</v>
      </c>
      <c r="I21" s="258">
        <f>'[6]Sept 2023'!N21</f>
        <v>56.343000000000018</v>
      </c>
      <c r="J21" s="258">
        <v>0.11</v>
      </c>
      <c r="K21" s="258">
        <f>'[6]Sept 2023'!K21+'[6]Oct-2023'!J21</f>
        <v>3.6700000000000004</v>
      </c>
      <c r="L21" s="258">
        <v>0</v>
      </c>
      <c r="M21" s="258">
        <f>'[6]Sept 2023'!M21+'[6]Oct-2023'!L21</f>
        <v>0</v>
      </c>
      <c r="N21" s="258">
        <f t="shared" si="1"/>
        <v>56.453000000000017</v>
      </c>
      <c r="O21" s="259">
        <f>'[6]Sept 2023'!T21</f>
        <v>314.67999999999995</v>
      </c>
      <c r="P21" s="258">
        <v>0.55000000000000004</v>
      </c>
      <c r="Q21" s="258">
        <f>'[6]Sept 2023'!Q21+'[6]Oct-2023'!P21</f>
        <v>6.81</v>
      </c>
      <c r="R21" s="258">
        <v>0</v>
      </c>
      <c r="S21" s="258">
        <f>'[6]Sept 2023'!S21+'[6]Oct-2023'!R21</f>
        <v>2.48</v>
      </c>
      <c r="T21" s="259">
        <f t="shared" si="2"/>
        <v>315.22999999999996</v>
      </c>
      <c r="U21" s="259">
        <f t="shared" si="3"/>
        <v>423.70299999999986</v>
      </c>
    </row>
    <row r="22" spans="1:21" s="111" customFormat="1" ht="38.25" customHeight="1" x14ac:dyDescent="0.45">
      <c r="A22" s="171">
        <v>10</v>
      </c>
      <c r="B22" s="172" t="s">
        <v>92</v>
      </c>
      <c r="C22" s="258">
        <f>'[6]Sept 2023'!H22</f>
        <v>27.069999999999879</v>
      </c>
      <c r="D22" s="258">
        <v>0</v>
      </c>
      <c r="E22" s="258">
        <f>'[6]Sept 2023'!E22+'[6]Oct-2023'!D22</f>
        <v>0</v>
      </c>
      <c r="F22" s="258">
        <v>0</v>
      </c>
      <c r="G22" s="258">
        <f>'[6]Sept 2023'!G22+'[6]Oct-2023'!F22</f>
        <v>0</v>
      </c>
      <c r="H22" s="258">
        <f t="shared" si="0"/>
        <v>27.069999999999879</v>
      </c>
      <c r="I22" s="258">
        <f>'[6]Sept 2023'!N22</f>
        <v>15.940000000000005</v>
      </c>
      <c r="J22" s="258">
        <v>0.02</v>
      </c>
      <c r="K22" s="258">
        <f>'[6]Sept 2023'!K22+'[6]Oct-2023'!J22</f>
        <v>0.02</v>
      </c>
      <c r="L22" s="258">
        <v>0</v>
      </c>
      <c r="M22" s="258">
        <f>'[6]Sept 2023'!M22+'[6]Oct-2023'!L22</f>
        <v>0</v>
      </c>
      <c r="N22" s="258">
        <f t="shared" si="1"/>
        <v>15.960000000000004</v>
      </c>
      <c r="O22" s="259">
        <f>'[6]Sept 2023'!T22</f>
        <v>776.59999999999968</v>
      </c>
      <c r="P22" s="258">
        <v>0</v>
      </c>
      <c r="Q22" s="258">
        <f>'[6]Sept 2023'!Q22+'[6]Oct-2023'!P22</f>
        <v>0.56999999999999995</v>
      </c>
      <c r="R22" s="258">
        <v>0</v>
      </c>
      <c r="S22" s="258">
        <f>'[6]Sept 2023'!S22+'[6]Oct-2023'!R22</f>
        <v>0</v>
      </c>
      <c r="T22" s="259">
        <f t="shared" si="2"/>
        <v>776.59999999999968</v>
      </c>
      <c r="U22" s="259">
        <f t="shared" si="3"/>
        <v>819.62999999999954</v>
      </c>
    </row>
    <row r="23" spans="1:21" s="111" customFormat="1" ht="38.25" customHeight="1" x14ac:dyDescent="0.45">
      <c r="A23" s="171">
        <v>11</v>
      </c>
      <c r="B23" s="172" t="s">
        <v>93</v>
      </c>
      <c r="C23" s="258">
        <f>'[6]Sept 2023'!H23</f>
        <v>1146.1419999999998</v>
      </c>
      <c r="D23" s="258">
        <v>0.71</v>
      </c>
      <c r="E23" s="258">
        <f>'[6]Sept 2023'!E23+'[6]Oct-2023'!D23</f>
        <v>13.649999999999999</v>
      </c>
      <c r="F23" s="258">
        <v>0</v>
      </c>
      <c r="G23" s="258">
        <f>'[6]Sept 2023'!G23+'[6]Oct-2023'!F23</f>
        <v>0</v>
      </c>
      <c r="H23" s="258">
        <f t="shared" si="0"/>
        <v>1146.8519999999999</v>
      </c>
      <c r="I23" s="258">
        <f>'[6]Sept 2023'!N23</f>
        <v>54.843999999999987</v>
      </c>
      <c r="J23" s="258">
        <v>0.21</v>
      </c>
      <c r="K23" s="258">
        <f>'[6]Sept 2023'!K23+'[6]Oct-2023'!J23</f>
        <v>4.8499999999999988</v>
      </c>
      <c r="L23" s="258">
        <v>0</v>
      </c>
      <c r="M23" s="258">
        <f>'[6]Sept 2023'!M23+'[6]Oct-2023'!L23</f>
        <v>0</v>
      </c>
      <c r="N23" s="258">
        <f t="shared" si="1"/>
        <v>55.053999999999988</v>
      </c>
      <c r="O23" s="259">
        <f>'[6]Sept 2023'!T23</f>
        <v>413.42499999999995</v>
      </c>
      <c r="P23" s="258">
        <v>0.48</v>
      </c>
      <c r="Q23" s="258">
        <f>'[6]Sept 2023'!Q23+'[6]Oct-2023'!P23</f>
        <v>9.07</v>
      </c>
      <c r="R23" s="258">
        <v>0</v>
      </c>
      <c r="S23" s="258">
        <f>'[6]Sept 2023'!S23+'[6]Oct-2023'!R23</f>
        <v>0</v>
      </c>
      <c r="T23" s="259">
        <f t="shared" si="2"/>
        <v>413.90499999999997</v>
      </c>
      <c r="U23" s="259">
        <f t="shared" si="3"/>
        <v>1615.8109999999999</v>
      </c>
    </row>
    <row r="24" spans="1:21" s="111" customFormat="1" ht="38.25" customHeight="1" x14ac:dyDescent="0.4">
      <c r="A24" s="249" t="s">
        <v>94</v>
      </c>
      <c r="B24" s="249"/>
      <c r="C24" s="260">
        <f>SUM(C20:C23)</f>
        <v>2249.686999999999</v>
      </c>
      <c r="D24" s="260">
        <f t="shared" ref="D24:U24" si="7">SUM(D20:D23)</f>
        <v>0.71</v>
      </c>
      <c r="E24" s="260">
        <f t="shared" si="7"/>
        <v>13.649999999999999</v>
      </c>
      <c r="F24" s="260">
        <f t="shared" si="7"/>
        <v>0</v>
      </c>
      <c r="G24" s="260">
        <f t="shared" si="7"/>
        <v>90.67</v>
      </c>
      <c r="H24" s="260">
        <f t="shared" si="7"/>
        <v>2250.396999999999</v>
      </c>
      <c r="I24" s="260">
        <f t="shared" si="7"/>
        <v>284.20800000000014</v>
      </c>
      <c r="J24" s="260">
        <f t="shared" si="7"/>
        <v>0.52</v>
      </c>
      <c r="K24" s="260">
        <f t="shared" si="7"/>
        <v>10.559999999999999</v>
      </c>
      <c r="L24" s="260">
        <f t="shared" si="7"/>
        <v>0</v>
      </c>
      <c r="M24" s="260">
        <f t="shared" si="7"/>
        <v>0</v>
      </c>
      <c r="N24" s="260">
        <f t="shared" si="7"/>
        <v>284.72800000000018</v>
      </c>
      <c r="O24" s="260">
        <f t="shared" si="7"/>
        <v>2249.3059999999996</v>
      </c>
      <c r="P24" s="260">
        <f t="shared" si="7"/>
        <v>1.05</v>
      </c>
      <c r="Q24" s="260">
        <f t="shared" si="7"/>
        <v>18.350000000000001</v>
      </c>
      <c r="R24" s="260">
        <f t="shared" si="7"/>
        <v>0</v>
      </c>
      <c r="S24" s="260">
        <f t="shared" si="7"/>
        <v>2.48</v>
      </c>
      <c r="T24" s="260">
        <f t="shared" si="7"/>
        <v>2250.3559999999998</v>
      </c>
      <c r="U24" s="260">
        <f t="shared" si="7"/>
        <v>4785.4809999999989</v>
      </c>
    </row>
    <row r="25" spans="1:21" s="145" customFormat="1" ht="38.25" customHeight="1" x14ac:dyDescent="0.4">
      <c r="A25" s="250" t="s">
        <v>95</v>
      </c>
      <c r="B25" s="251"/>
      <c r="C25" s="260">
        <f>C11+C15+C19+C24</f>
        <v>8849.752999999997</v>
      </c>
      <c r="D25" s="260">
        <f t="shared" ref="D25:U25" si="8">D11+D15+D19+D24</f>
        <v>1.66</v>
      </c>
      <c r="E25" s="260">
        <f t="shared" si="8"/>
        <v>30.259999999999998</v>
      </c>
      <c r="F25" s="260">
        <f t="shared" si="8"/>
        <v>0</v>
      </c>
      <c r="G25" s="260">
        <f t="shared" si="8"/>
        <v>93.87</v>
      </c>
      <c r="H25" s="260">
        <f t="shared" si="8"/>
        <v>8851.4129999999968</v>
      </c>
      <c r="I25" s="260">
        <f t="shared" si="8"/>
        <v>1667.8910000000001</v>
      </c>
      <c r="J25" s="260">
        <f t="shared" si="8"/>
        <v>8.4700000000000006</v>
      </c>
      <c r="K25" s="260">
        <f t="shared" si="8"/>
        <v>106.31700000000001</v>
      </c>
      <c r="L25" s="260">
        <f t="shared" si="8"/>
        <v>10.34</v>
      </c>
      <c r="M25" s="260">
        <f t="shared" si="8"/>
        <v>10.46</v>
      </c>
      <c r="N25" s="260">
        <f t="shared" si="8"/>
        <v>1666.0210000000002</v>
      </c>
      <c r="O25" s="260">
        <f t="shared" si="8"/>
        <v>7395.174</v>
      </c>
      <c r="P25" s="260">
        <f t="shared" si="8"/>
        <v>14.940000000000001</v>
      </c>
      <c r="Q25" s="260">
        <f t="shared" si="8"/>
        <v>380.64000000000004</v>
      </c>
      <c r="R25" s="260">
        <f t="shared" si="8"/>
        <v>0.7</v>
      </c>
      <c r="S25" s="260">
        <f t="shared" si="8"/>
        <v>22.419999999999998</v>
      </c>
      <c r="T25" s="260">
        <f t="shared" si="8"/>
        <v>7409.4139999999998</v>
      </c>
      <c r="U25" s="260">
        <f t="shared" si="8"/>
        <v>17926.847999999994</v>
      </c>
    </row>
    <row r="26" spans="1:21" ht="38.25" customHeight="1" x14ac:dyDescent="0.45">
      <c r="A26" s="171">
        <v>15</v>
      </c>
      <c r="B26" s="172" t="s">
        <v>96</v>
      </c>
      <c r="C26" s="258">
        <f>'[6]Sept 2023'!H26</f>
        <v>1287.7419999999997</v>
      </c>
      <c r="D26" s="258">
        <v>11.66</v>
      </c>
      <c r="E26" s="258">
        <f>'[6]Sept 2023'!E26+'[6]Oct-2023'!D26</f>
        <v>61.42</v>
      </c>
      <c r="F26" s="258">
        <v>0</v>
      </c>
      <c r="G26" s="258">
        <f>'[6]Sept 2023'!G26+'[6]Oct-2023'!F26</f>
        <v>0.02</v>
      </c>
      <c r="H26" s="258">
        <f t="shared" si="0"/>
        <v>1299.4019999999998</v>
      </c>
      <c r="I26" s="258">
        <f>'[6]Sept 2023'!N26</f>
        <v>0.76</v>
      </c>
      <c r="J26" s="258">
        <v>0</v>
      </c>
      <c r="K26" s="258">
        <f>'[6]Sept 2023'!K26+'[6]Oct-2023'!J26</f>
        <v>0.65</v>
      </c>
      <c r="L26" s="258">
        <v>0</v>
      </c>
      <c r="M26" s="258">
        <f>'[6]Sept 2023'!M26+'[6]Oct-2023'!L26</f>
        <v>0</v>
      </c>
      <c r="N26" s="258">
        <f t="shared" si="1"/>
        <v>0.76</v>
      </c>
      <c r="O26" s="259">
        <f>'[6]Sept 2023'!T26</f>
        <v>206.56000000000003</v>
      </c>
      <c r="P26" s="258">
        <v>0</v>
      </c>
      <c r="Q26" s="258">
        <f>'[6]Sept 2023'!Q26+'[6]Oct-2023'!P26</f>
        <v>2.8299999999999996</v>
      </c>
      <c r="R26" s="258">
        <v>0</v>
      </c>
      <c r="S26" s="258">
        <f>'[6]Sept 2023'!S26+'[6]Oct-2023'!R26</f>
        <v>0</v>
      </c>
      <c r="T26" s="259">
        <f t="shared" si="2"/>
        <v>206.56000000000003</v>
      </c>
      <c r="U26" s="259">
        <f t="shared" si="3"/>
        <v>1506.7219999999998</v>
      </c>
    </row>
    <row r="27" spans="1:21" s="111" customFormat="1" ht="38.25" customHeight="1" x14ac:dyDescent="0.45">
      <c r="A27" s="171">
        <v>16</v>
      </c>
      <c r="B27" s="173" t="s">
        <v>97</v>
      </c>
      <c r="C27" s="258">
        <f>'[6]Sept 2023'!H27</f>
        <v>10469.676999999994</v>
      </c>
      <c r="D27" s="258">
        <v>8.6199999999999992</v>
      </c>
      <c r="E27" s="258">
        <f>'[6]Sept 2023'!E27+'[6]Oct-2023'!D27</f>
        <v>64.14</v>
      </c>
      <c r="F27" s="258">
        <v>0</v>
      </c>
      <c r="G27" s="258">
        <f>'[6]Sept 2023'!G27+'[6]Oct-2023'!F27</f>
        <v>0</v>
      </c>
      <c r="H27" s="258">
        <f t="shared" si="0"/>
        <v>10478.296999999995</v>
      </c>
      <c r="I27" s="258">
        <f>'[6]Sept 2023'!N27</f>
        <v>424.66499999999996</v>
      </c>
      <c r="J27" s="258">
        <v>4.75</v>
      </c>
      <c r="K27" s="258">
        <f>'[6]Sept 2023'!K27+'[6]Oct-2023'!J27</f>
        <v>20.98</v>
      </c>
      <c r="L27" s="258">
        <v>0</v>
      </c>
      <c r="M27" s="258">
        <f>'[6]Sept 2023'!M27+'[6]Oct-2023'!L27</f>
        <v>0</v>
      </c>
      <c r="N27" s="258">
        <f t="shared" si="1"/>
        <v>429.41499999999996</v>
      </c>
      <c r="O27" s="259">
        <f>'[6]Sept 2023'!T27</f>
        <v>45.500000000000014</v>
      </c>
      <c r="P27" s="258">
        <v>0.27</v>
      </c>
      <c r="Q27" s="258">
        <f>'[6]Sept 2023'!Q27+'[6]Oct-2023'!P27</f>
        <v>2.25</v>
      </c>
      <c r="R27" s="258">
        <v>0</v>
      </c>
      <c r="S27" s="258">
        <f>'[6]Sept 2023'!S27+'[6]Oct-2023'!R27</f>
        <v>0</v>
      </c>
      <c r="T27" s="259">
        <f t="shared" si="2"/>
        <v>45.770000000000017</v>
      </c>
      <c r="U27" s="259">
        <f t="shared" si="3"/>
        <v>10953.481999999996</v>
      </c>
    </row>
    <row r="28" spans="1:21" s="111" customFormat="1" ht="38.25" customHeight="1" x14ac:dyDescent="0.4">
      <c r="A28" s="249" t="s">
        <v>98</v>
      </c>
      <c r="B28" s="249"/>
      <c r="C28" s="260">
        <f>SUM(C26:C27)</f>
        <v>11757.418999999994</v>
      </c>
      <c r="D28" s="260">
        <f t="shared" ref="D28:U28" si="9">SUM(D26:D27)</f>
        <v>20.28</v>
      </c>
      <c r="E28" s="260">
        <f t="shared" si="9"/>
        <v>125.56</v>
      </c>
      <c r="F28" s="260">
        <f t="shared" si="9"/>
        <v>0</v>
      </c>
      <c r="G28" s="260">
        <f t="shared" si="9"/>
        <v>0.02</v>
      </c>
      <c r="H28" s="260">
        <f t="shared" si="9"/>
        <v>11777.698999999995</v>
      </c>
      <c r="I28" s="260">
        <f t="shared" si="9"/>
        <v>425.42499999999995</v>
      </c>
      <c r="J28" s="260">
        <f t="shared" si="9"/>
        <v>4.75</v>
      </c>
      <c r="K28" s="260">
        <f t="shared" si="9"/>
        <v>21.63</v>
      </c>
      <c r="L28" s="260">
        <f t="shared" si="9"/>
        <v>0</v>
      </c>
      <c r="M28" s="260">
        <f t="shared" si="9"/>
        <v>0</v>
      </c>
      <c r="N28" s="260">
        <f t="shared" si="9"/>
        <v>430.17499999999995</v>
      </c>
      <c r="O28" s="260">
        <f t="shared" si="9"/>
        <v>252.06000000000006</v>
      </c>
      <c r="P28" s="260">
        <f t="shared" si="9"/>
        <v>0.27</v>
      </c>
      <c r="Q28" s="260">
        <f t="shared" si="9"/>
        <v>5.08</v>
      </c>
      <c r="R28" s="260">
        <f t="shared" si="9"/>
        <v>0</v>
      </c>
      <c r="S28" s="260">
        <f t="shared" si="9"/>
        <v>0</v>
      </c>
      <c r="T28" s="260">
        <f t="shared" si="9"/>
        <v>252.33000000000004</v>
      </c>
      <c r="U28" s="260">
        <f t="shared" si="9"/>
        <v>12460.203999999996</v>
      </c>
    </row>
    <row r="29" spans="1:21" ht="38.25" customHeight="1" x14ac:dyDescent="0.45">
      <c r="A29" s="171">
        <v>17</v>
      </c>
      <c r="B29" s="172" t="s">
        <v>99</v>
      </c>
      <c r="C29" s="258">
        <f>'[6]Sept 2023'!H29</f>
        <v>4637.9590000000007</v>
      </c>
      <c r="D29" s="258">
        <v>7.85</v>
      </c>
      <c r="E29" s="258">
        <f>'[6]Sept 2023'!E29+'[6]Oct-2023'!D29</f>
        <v>94.77</v>
      </c>
      <c r="F29" s="258">
        <v>0</v>
      </c>
      <c r="G29" s="258">
        <f>'[6]Sept 2023'!G29+'[6]Oct-2023'!F29</f>
        <v>0</v>
      </c>
      <c r="H29" s="258">
        <f t="shared" si="0"/>
        <v>4645.8090000000011</v>
      </c>
      <c r="I29" s="258">
        <f>'[6]Sept 2023'!N29</f>
        <v>185.37</v>
      </c>
      <c r="J29" s="258">
        <v>0</v>
      </c>
      <c r="K29" s="258">
        <f>'[6]Sept 2023'!K29+'[6]Oct-2023'!J29</f>
        <v>0.67</v>
      </c>
      <c r="L29" s="258">
        <v>0</v>
      </c>
      <c r="M29" s="258">
        <f>'[6]Sept 2023'!M29+'[6]Oct-2023'!L29</f>
        <v>0</v>
      </c>
      <c r="N29" s="258">
        <f t="shared" si="1"/>
        <v>185.37</v>
      </c>
      <c r="O29" s="259">
        <f>'[6]Sept 2023'!T29</f>
        <v>712.43599999999992</v>
      </c>
      <c r="P29" s="258">
        <v>0</v>
      </c>
      <c r="Q29" s="258">
        <f>'[6]Sept 2023'!Q29+'[6]Oct-2023'!P29</f>
        <v>195.166</v>
      </c>
      <c r="R29" s="258">
        <v>0</v>
      </c>
      <c r="S29" s="258">
        <f>'[6]Sept 2023'!S29+'[6]Oct-2023'!R29</f>
        <v>0</v>
      </c>
      <c r="T29" s="259">
        <f t="shared" si="2"/>
        <v>712.43599999999992</v>
      </c>
      <c r="U29" s="259">
        <f t="shared" si="3"/>
        <v>5543.6150000000007</v>
      </c>
    </row>
    <row r="30" spans="1:21" ht="38.25" customHeight="1" x14ac:dyDescent="0.45">
      <c r="A30" s="171">
        <v>18</v>
      </c>
      <c r="B30" s="172" t="s">
        <v>100</v>
      </c>
      <c r="C30" s="258">
        <f>'[6]Sept 2023'!H30</f>
        <v>6534.0920000000015</v>
      </c>
      <c r="D30" s="258">
        <v>13.33</v>
      </c>
      <c r="E30" s="258">
        <f>'[6]Sept 2023'!E30+'[6]Oct-2023'!D30</f>
        <v>96.429999999999993</v>
      </c>
      <c r="F30" s="258">
        <v>0</v>
      </c>
      <c r="G30" s="258">
        <f>'[6]Sept 2023'!G30+'[6]Oct-2023'!F30</f>
        <v>0</v>
      </c>
      <c r="H30" s="258">
        <f t="shared" si="0"/>
        <v>6547.4220000000014</v>
      </c>
      <c r="I30" s="258">
        <f>'[6]Sept 2023'!N30</f>
        <v>134.93</v>
      </c>
      <c r="J30" s="258">
        <v>0</v>
      </c>
      <c r="K30" s="258">
        <f>'[6]Sept 2023'!K30+'[6]Oct-2023'!J30</f>
        <v>4.13</v>
      </c>
      <c r="L30" s="258">
        <v>0</v>
      </c>
      <c r="M30" s="258">
        <f>'[6]Sept 2023'!M30+'[6]Oct-2023'!L30</f>
        <v>0</v>
      </c>
      <c r="N30" s="258">
        <f t="shared" si="1"/>
        <v>134.93</v>
      </c>
      <c r="O30" s="259">
        <f>'[6]Sept 2023'!T30</f>
        <v>311.12</v>
      </c>
      <c r="P30" s="258">
        <v>0</v>
      </c>
      <c r="Q30" s="258">
        <f>'[6]Sept 2023'!Q30+'[6]Oct-2023'!P30</f>
        <v>116.33999999999999</v>
      </c>
      <c r="R30" s="258">
        <v>0</v>
      </c>
      <c r="S30" s="258">
        <f>'[6]Sept 2023'!S30+'[6]Oct-2023'!R30</f>
        <v>0</v>
      </c>
      <c r="T30" s="259">
        <f t="shared" si="2"/>
        <v>311.12</v>
      </c>
      <c r="U30" s="259">
        <f t="shared" si="3"/>
        <v>6993.4720000000016</v>
      </c>
    </row>
    <row r="31" spans="1:21" s="111" customFormat="1" ht="38.25" customHeight="1" x14ac:dyDescent="0.45">
      <c r="A31" s="171">
        <v>19</v>
      </c>
      <c r="B31" s="172" t="s">
        <v>101</v>
      </c>
      <c r="C31" s="258">
        <f>'[6]Sept 2023'!H31</f>
        <v>3149.5779999999995</v>
      </c>
      <c r="D31" s="258">
        <v>3.94</v>
      </c>
      <c r="E31" s="258">
        <f>'[6]Sept 2023'!E31+'[6]Oct-2023'!D31</f>
        <v>25.163000000000004</v>
      </c>
      <c r="F31" s="258">
        <v>0</v>
      </c>
      <c r="G31" s="258">
        <f>'[6]Sept 2023'!G31+'[6]Oct-2023'!F31</f>
        <v>0</v>
      </c>
      <c r="H31" s="258">
        <f t="shared" si="0"/>
        <v>3153.5179999999996</v>
      </c>
      <c r="I31" s="258">
        <f>'[6]Sept 2023'!N31</f>
        <v>50.180000000000007</v>
      </c>
      <c r="J31" s="258">
        <v>0</v>
      </c>
      <c r="K31" s="258">
        <f>'[6]Sept 2023'!K31+'[6]Oct-2023'!J31</f>
        <v>0</v>
      </c>
      <c r="L31" s="258">
        <v>0</v>
      </c>
      <c r="M31" s="258">
        <f>'[6]Sept 2023'!M31+'[6]Oct-2023'!L31</f>
        <v>0</v>
      </c>
      <c r="N31" s="258">
        <f t="shared" si="1"/>
        <v>50.180000000000007</v>
      </c>
      <c r="O31" s="259">
        <f>'[6]Sept 2023'!T31</f>
        <v>244.44</v>
      </c>
      <c r="P31" s="258">
        <v>0</v>
      </c>
      <c r="Q31" s="258">
        <f>'[6]Sept 2023'!Q31+'[6]Oct-2023'!P31</f>
        <v>0</v>
      </c>
      <c r="R31" s="258">
        <v>0</v>
      </c>
      <c r="S31" s="258">
        <f>'[6]Sept 2023'!S31+'[6]Oct-2023'!R31</f>
        <v>0</v>
      </c>
      <c r="T31" s="259">
        <f t="shared" si="2"/>
        <v>244.44</v>
      </c>
      <c r="U31" s="259">
        <f t="shared" si="3"/>
        <v>3448.1379999999995</v>
      </c>
    </row>
    <row r="32" spans="1:21" ht="38.25" customHeight="1" x14ac:dyDescent="0.45">
      <c r="A32" s="171">
        <v>20</v>
      </c>
      <c r="B32" s="172" t="s">
        <v>102</v>
      </c>
      <c r="C32" s="258">
        <f>'[6]Sept 2023'!H32</f>
        <v>4424.3499999999995</v>
      </c>
      <c r="D32" s="258">
        <v>3.58</v>
      </c>
      <c r="E32" s="258">
        <f>'[6]Sept 2023'!E32+'[6]Oct-2023'!D32</f>
        <v>26.65</v>
      </c>
      <c r="F32" s="258">
        <v>0</v>
      </c>
      <c r="G32" s="258">
        <f>'[6]Sept 2023'!G32+'[6]Oct-2023'!F32</f>
        <v>0</v>
      </c>
      <c r="H32" s="258">
        <f t="shared" si="0"/>
        <v>4427.9299999999994</v>
      </c>
      <c r="I32" s="258">
        <f>'[6]Sept 2023'!N32</f>
        <v>250.68999999999994</v>
      </c>
      <c r="J32" s="258">
        <v>1.3</v>
      </c>
      <c r="K32" s="258">
        <f>'[6]Sept 2023'!K32+'[6]Oct-2023'!J32</f>
        <v>25.610000000000003</v>
      </c>
      <c r="L32" s="258">
        <v>0</v>
      </c>
      <c r="M32" s="258">
        <f>'[6]Sept 2023'!M32+'[6]Oct-2023'!L32</f>
        <v>0</v>
      </c>
      <c r="N32" s="258">
        <f t="shared" si="1"/>
        <v>251.98999999999995</v>
      </c>
      <c r="O32" s="259">
        <f>'[6]Sept 2023'!T32</f>
        <v>243.69999999999996</v>
      </c>
      <c r="P32" s="258">
        <v>0</v>
      </c>
      <c r="Q32" s="258">
        <f>'[6]Sept 2023'!Q32+'[6]Oct-2023'!P32</f>
        <v>0.05</v>
      </c>
      <c r="R32" s="258">
        <v>0</v>
      </c>
      <c r="S32" s="258">
        <f>'[6]Sept 2023'!S32+'[6]Oct-2023'!R32</f>
        <v>0</v>
      </c>
      <c r="T32" s="259">
        <f t="shared" si="2"/>
        <v>243.69999999999996</v>
      </c>
      <c r="U32" s="259">
        <f t="shared" si="3"/>
        <v>4923.619999999999</v>
      </c>
    </row>
    <row r="33" spans="1:21" s="111" customFormat="1" ht="38.25" customHeight="1" x14ac:dyDescent="0.4">
      <c r="A33" s="249" t="s">
        <v>99</v>
      </c>
      <c r="B33" s="249"/>
      <c r="C33" s="260">
        <f>SUM(C29:C32)</f>
        <v>18745.979000000003</v>
      </c>
      <c r="D33" s="260">
        <f t="shared" ref="D33:U33" si="10">SUM(D29:D32)</f>
        <v>28.700000000000003</v>
      </c>
      <c r="E33" s="260">
        <f t="shared" si="10"/>
        <v>243.01300000000001</v>
      </c>
      <c r="F33" s="260">
        <f t="shared" si="10"/>
        <v>0</v>
      </c>
      <c r="G33" s="260">
        <f t="shared" si="10"/>
        <v>0</v>
      </c>
      <c r="H33" s="260">
        <f t="shared" si="10"/>
        <v>18774.679000000004</v>
      </c>
      <c r="I33" s="260">
        <f t="shared" si="10"/>
        <v>621.16999999999996</v>
      </c>
      <c r="J33" s="260">
        <f t="shared" si="10"/>
        <v>1.3</v>
      </c>
      <c r="K33" s="260">
        <f t="shared" si="10"/>
        <v>30.410000000000004</v>
      </c>
      <c r="L33" s="260">
        <f t="shared" si="10"/>
        <v>0</v>
      </c>
      <c r="M33" s="260">
        <f t="shared" si="10"/>
        <v>0</v>
      </c>
      <c r="N33" s="260">
        <f t="shared" si="10"/>
        <v>622.47</v>
      </c>
      <c r="O33" s="260">
        <f t="shared" si="10"/>
        <v>1511.6959999999999</v>
      </c>
      <c r="P33" s="260">
        <f t="shared" si="10"/>
        <v>0</v>
      </c>
      <c r="Q33" s="260">
        <f t="shared" si="10"/>
        <v>311.55599999999998</v>
      </c>
      <c r="R33" s="260">
        <f t="shared" si="10"/>
        <v>0</v>
      </c>
      <c r="S33" s="260">
        <f t="shared" si="10"/>
        <v>0</v>
      </c>
      <c r="T33" s="260">
        <f t="shared" si="10"/>
        <v>1511.6959999999999</v>
      </c>
      <c r="U33" s="260">
        <f t="shared" si="10"/>
        <v>20908.845000000001</v>
      </c>
    </row>
    <row r="34" spans="1:21" ht="38.25" customHeight="1" x14ac:dyDescent="0.45">
      <c r="A34" s="171">
        <v>21</v>
      </c>
      <c r="B34" s="172" t="s">
        <v>103</v>
      </c>
      <c r="C34" s="258">
        <f>'[6]Sept 2023'!H34</f>
        <v>6175.0600000000022</v>
      </c>
      <c r="D34" s="258">
        <v>4.6900000000000004</v>
      </c>
      <c r="E34" s="258">
        <f>'[6]Sept 2023'!E34+'[6]Oct-2023'!D34</f>
        <v>78.389999999999986</v>
      </c>
      <c r="F34" s="258">
        <v>0</v>
      </c>
      <c r="G34" s="258">
        <f>'[6]Sept 2023'!G34+'[6]Oct-2023'!F34</f>
        <v>26.64</v>
      </c>
      <c r="H34" s="258">
        <f t="shared" si="0"/>
        <v>6179.7500000000018</v>
      </c>
      <c r="I34" s="258">
        <f>'[6]Sept 2023'!N34</f>
        <v>2</v>
      </c>
      <c r="J34" s="258">
        <v>0</v>
      </c>
      <c r="K34" s="258">
        <f>'[6]Sept 2023'!K34+'[6]Oct-2023'!J34</f>
        <v>0</v>
      </c>
      <c r="L34" s="258">
        <v>0</v>
      </c>
      <c r="M34" s="258">
        <f>'[6]Sept 2023'!M34+'[6]Oct-2023'!L34</f>
        <v>0</v>
      </c>
      <c r="N34" s="258">
        <f t="shared" si="1"/>
        <v>2</v>
      </c>
      <c r="O34" s="259">
        <f>'[6]Sept 2023'!T34</f>
        <v>21.87</v>
      </c>
      <c r="P34" s="258">
        <v>0</v>
      </c>
      <c r="Q34" s="258">
        <f>'[6]Sept 2023'!Q34+'[6]Oct-2023'!P34</f>
        <v>0.18</v>
      </c>
      <c r="R34" s="258">
        <v>0</v>
      </c>
      <c r="S34" s="258">
        <f>'[6]Sept 2023'!S34+'[6]Oct-2023'!R34</f>
        <v>17.010000000000002</v>
      </c>
      <c r="T34" s="259">
        <f t="shared" si="2"/>
        <v>21.87</v>
      </c>
      <c r="U34" s="259">
        <f t="shared" si="3"/>
        <v>6203.6200000000017</v>
      </c>
    </row>
    <row r="35" spans="1:21" ht="38.25" customHeight="1" x14ac:dyDescent="0.45">
      <c r="A35" s="171">
        <v>22</v>
      </c>
      <c r="B35" s="172" t="s">
        <v>104</v>
      </c>
      <c r="C35" s="258">
        <f>'[6]Sept 2023'!H35</f>
        <v>5033.5150000000012</v>
      </c>
      <c r="D35" s="258">
        <f>11.24+5.6</f>
        <v>16.84</v>
      </c>
      <c r="E35" s="258">
        <f>'[6]Sept 2023'!E35+'[6]Oct-2023'!D35</f>
        <v>140.59</v>
      </c>
      <c r="F35" s="258">
        <v>0</v>
      </c>
      <c r="G35" s="258">
        <f>'[6]Sept 2023'!G35+'[6]Oct-2023'!F35</f>
        <v>0</v>
      </c>
      <c r="H35" s="258">
        <f t="shared" si="0"/>
        <v>5050.3550000000014</v>
      </c>
      <c r="I35" s="258">
        <f>'[6]Sept 2023'!N35</f>
        <v>0.1</v>
      </c>
      <c r="J35" s="258">
        <v>0</v>
      </c>
      <c r="K35" s="258">
        <f>'[6]Sept 2023'!K35+'[6]Oct-2023'!J35</f>
        <v>0</v>
      </c>
      <c r="L35" s="258">
        <v>0</v>
      </c>
      <c r="M35" s="258">
        <f>'[6]Sept 2023'!M35+'[6]Oct-2023'!L35</f>
        <v>0</v>
      </c>
      <c r="N35" s="258">
        <f t="shared" si="1"/>
        <v>0.1</v>
      </c>
      <c r="O35" s="259">
        <f>'[6]Sept 2023'!T35</f>
        <v>125.47000000000001</v>
      </c>
      <c r="P35" s="258">
        <v>0</v>
      </c>
      <c r="Q35" s="258">
        <f>'[6]Sept 2023'!Q35+'[6]Oct-2023'!P35</f>
        <v>0</v>
      </c>
      <c r="R35" s="258">
        <v>0</v>
      </c>
      <c r="S35" s="258">
        <f>'[6]Sept 2023'!S35+'[6]Oct-2023'!R35</f>
        <v>0</v>
      </c>
      <c r="T35" s="259">
        <f t="shared" si="2"/>
        <v>125.47000000000001</v>
      </c>
      <c r="U35" s="259">
        <f t="shared" si="3"/>
        <v>5175.925000000002</v>
      </c>
    </row>
    <row r="36" spans="1:21" s="111" customFormat="1" ht="38.25" customHeight="1" x14ac:dyDescent="0.45">
      <c r="A36" s="171">
        <v>23</v>
      </c>
      <c r="B36" s="172" t="s">
        <v>105</v>
      </c>
      <c r="C36" s="258">
        <f>'[6]Sept 2023'!H36</f>
        <v>19557.930000000004</v>
      </c>
      <c r="D36" s="258">
        <f>18.21+26.24</f>
        <v>44.45</v>
      </c>
      <c r="E36" s="258">
        <f>'[6]Sept 2023'!E36+'[6]Oct-2023'!D36</f>
        <v>133.36000000000001</v>
      </c>
      <c r="F36" s="258">
        <v>0</v>
      </c>
      <c r="G36" s="258">
        <f>'[6]Sept 2023'!G36+'[6]Oct-2023'!F36</f>
        <v>0</v>
      </c>
      <c r="H36" s="258">
        <f t="shared" si="0"/>
        <v>19602.380000000005</v>
      </c>
      <c r="I36" s="258">
        <f>'[6]Sept 2023'!N36</f>
        <v>8.5</v>
      </c>
      <c r="J36" s="258">
        <v>0</v>
      </c>
      <c r="K36" s="258">
        <f>'[6]Sept 2023'!K36+'[6]Oct-2023'!J36</f>
        <v>0.26</v>
      </c>
      <c r="L36" s="258">
        <v>0</v>
      </c>
      <c r="M36" s="258">
        <f>'[6]Sept 2023'!M36+'[6]Oct-2023'!L36</f>
        <v>0.26</v>
      </c>
      <c r="N36" s="258">
        <f t="shared" si="1"/>
        <v>8.5</v>
      </c>
      <c r="O36" s="259">
        <f>'[6]Sept 2023'!T36</f>
        <v>72.39</v>
      </c>
      <c r="P36" s="258">
        <v>0</v>
      </c>
      <c r="Q36" s="258">
        <f>'[6]Sept 2023'!Q36+'[6]Oct-2023'!P36</f>
        <v>0</v>
      </c>
      <c r="R36" s="258">
        <v>0</v>
      </c>
      <c r="S36" s="258">
        <f>'[6]Sept 2023'!S36+'[6]Oct-2023'!R36</f>
        <v>0</v>
      </c>
      <c r="T36" s="259">
        <f t="shared" si="2"/>
        <v>72.39</v>
      </c>
      <c r="U36" s="259">
        <f t="shared" si="3"/>
        <v>19683.270000000004</v>
      </c>
    </row>
    <row r="37" spans="1:21" s="111" customFormat="1" ht="38.25" customHeight="1" x14ac:dyDescent="0.45">
      <c r="A37" s="171">
        <v>24</v>
      </c>
      <c r="B37" s="172" t="s">
        <v>106</v>
      </c>
      <c r="C37" s="258">
        <f>'[6]Sept 2023'!H37</f>
        <v>7048.2899999999991</v>
      </c>
      <c r="D37" s="258">
        <v>3.58</v>
      </c>
      <c r="E37" s="258">
        <f>'[6]Sept 2023'!E37+'[6]Oct-2023'!D37</f>
        <v>26.93</v>
      </c>
      <c r="F37" s="258">
        <v>0</v>
      </c>
      <c r="G37" s="258">
        <f>'[6]Sept 2023'!G37+'[6]Oct-2023'!F37</f>
        <v>0.02</v>
      </c>
      <c r="H37" s="258">
        <f t="shared" si="0"/>
        <v>7051.869999999999</v>
      </c>
      <c r="I37" s="258">
        <f>'[6]Sept 2023'!N37</f>
        <v>0</v>
      </c>
      <c r="J37" s="258">
        <v>0</v>
      </c>
      <c r="K37" s="258">
        <f>'[6]Sept 2023'!K37+'[6]Oct-2023'!J37</f>
        <v>0</v>
      </c>
      <c r="L37" s="258">
        <v>0</v>
      </c>
      <c r="M37" s="258">
        <f>'[6]Sept 2023'!M37+'[6]Oct-2023'!L37</f>
        <v>0</v>
      </c>
      <c r="N37" s="258">
        <f t="shared" si="1"/>
        <v>0</v>
      </c>
      <c r="O37" s="259">
        <f>'[6]Sept 2023'!T37</f>
        <v>3.1</v>
      </c>
      <c r="P37" s="258">
        <v>0</v>
      </c>
      <c r="Q37" s="258">
        <f>'[6]Sept 2023'!Q37+'[6]Oct-2023'!P37</f>
        <v>0</v>
      </c>
      <c r="R37" s="258">
        <v>0</v>
      </c>
      <c r="S37" s="258">
        <f>'[6]Sept 2023'!S37+'[6]Oct-2023'!R37</f>
        <v>0</v>
      </c>
      <c r="T37" s="259">
        <f t="shared" si="2"/>
        <v>3.1</v>
      </c>
      <c r="U37" s="259">
        <f t="shared" si="3"/>
        <v>7054.9699999999993</v>
      </c>
    </row>
    <row r="38" spans="1:21" s="111" customFormat="1" ht="38.25" customHeight="1" x14ac:dyDescent="0.4">
      <c r="A38" s="249" t="s">
        <v>107</v>
      </c>
      <c r="B38" s="249"/>
      <c r="C38" s="260">
        <f>SUM(C34:C37)</f>
        <v>37814.795000000006</v>
      </c>
      <c r="D38" s="260">
        <f t="shared" ref="D38:U38" si="11">SUM(D34:D37)</f>
        <v>69.56</v>
      </c>
      <c r="E38" s="260">
        <f t="shared" si="11"/>
        <v>379.27000000000004</v>
      </c>
      <c r="F38" s="260">
        <f t="shared" si="11"/>
        <v>0</v>
      </c>
      <c r="G38" s="260">
        <f t="shared" si="11"/>
        <v>26.66</v>
      </c>
      <c r="H38" s="260">
        <f t="shared" si="11"/>
        <v>37884.35500000001</v>
      </c>
      <c r="I38" s="260">
        <f t="shared" si="11"/>
        <v>10.6</v>
      </c>
      <c r="J38" s="260">
        <f t="shared" si="11"/>
        <v>0</v>
      </c>
      <c r="K38" s="260">
        <f t="shared" si="11"/>
        <v>0.26</v>
      </c>
      <c r="L38" s="260">
        <f t="shared" si="11"/>
        <v>0</v>
      </c>
      <c r="M38" s="260">
        <f t="shared" si="11"/>
        <v>0.26</v>
      </c>
      <c r="N38" s="260">
        <f t="shared" si="11"/>
        <v>10.6</v>
      </c>
      <c r="O38" s="260">
        <f t="shared" si="11"/>
        <v>222.83</v>
      </c>
      <c r="P38" s="260">
        <f t="shared" si="11"/>
        <v>0</v>
      </c>
      <c r="Q38" s="260">
        <f t="shared" si="11"/>
        <v>0.18</v>
      </c>
      <c r="R38" s="260">
        <f t="shared" si="11"/>
        <v>0</v>
      </c>
      <c r="S38" s="260">
        <f t="shared" si="11"/>
        <v>17.010000000000002</v>
      </c>
      <c r="T38" s="260">
        <f t="shared" si="11"/>
        <v>222.83</v>
      </c>
      <c r="U38" s="260">
        <f t="shared" si="11"/>
        <v>38117.785000000011</v>
      </c>
    </row>
    <row r="39" spans="1:21" s="145" customFormat="1" ht="38.25" customHeight="1" x14ac:dyDescent="0.4">
      <c r="A39" s="252" t="s">
        <v>108</v>
      </c>
      <c r="B39" s="252"/>
      <c r="C39" s="260">
        <f>C28+C33+C38</f>
        <v>68318.192999999999</v>
      </c>
      <c r="D39" s="260">
        <f t="shared" ref="D39:U39" si="12">D28+D33+D38</f>
        <v>118.54</v>
      </c>
      <c r="E39" s="260">
        <f t="shared" si="12"/>
        <v>747.84300000000007</v>
      </c>
      <c r="F39" s="260">
        <f t="shared" si="12"/>
        <v>0</v>
      </c>
      <c r="G39" s="260">
        <f t="shared" si="12"/>
        <v>26.68</v>
      </c>
      <c r="H39" s="260">
        <f t="shared" si="12"/>
        <v>68436.733000000007</v>
      </c>
      <c r="I39" s="260">
        <f t="shared" si="12"/>
        <v>1057.1949999999997</v>
      </c>
      <c r="J39" s="260">
        <f t="shared" si="12"/>
        <v>6.05</v>
      </c>
      <c r="K39" s="260">
        <f t="shared" si="12"/>
        <v>52.300000000000004</v>
      </c>
      <c r="L39" s="260">
        <f t="shared" si="12"/>
        <v>0</v>
      </c>
      <c r="M39" s="260">
        <f t="shared" si="12"/>
        <v>0.26</v>
      </c>
      <c r="N39" s="260">
        <f t="shared" si="12"/>
        <v>1063.2449999999999</v>
      </c>
      <c r="O39" s="260">
        <f t="shared" si="12"/>
        <v>1986.5859999999998</v>
      </c>
      <c r="P39" s="260">
        <f t="shared" si="12"/>
        <v>0.27</v>
      </c>
      <c r="Q39" s="260">
        <f t="shared" si="12"/>
        <v>316.81599999999997</v>
      </c>
      <c r="R39" s="260">
        <f t="shared" si="12"/>
        <v>0</v>
      </c>
      <c r="S39" s="260">
        <f t="shared" si="12"/>
        <v>17.010000000000002</v>
      </c>
      <c r="T39" s="260">
        <f t="shared" si="12"/>
        <v>1986.8559999999998</v>
      </c>
      <c r="U39" s="260">
        <f t="shared" si="12"/>
        <v>71486.834000000003</v>
      </c>
    </row>
    <row r="40" spans="1:21" ht="38.25" customHeight="1" x14ac:dyDescent="0.45">
      <c r="A40" s="171">
        <v>25</v>
      </c>
      <c r="B40" s="172" t="s">
        <v>109</v>
      </c>
      <c r="C40" s="258">
        <f>'[6]Sept 2023'!H40</f>
        <v>13973.468000000003</v>
      </c>
      <c r="D40" s="258">
        <v>5.8</v>
      </c>
      <c r="E40" s="258">
        <f>'[6]Sept 2023'!E40+'[6]Oct-2023'!D40</f>
        <v>70.02</v>
      </c>
      <c r="F40" s="258">
        <v>0</v>
      </c>
      <c r="G40" s="258">
        <f>'[6]Sept 2023'!G40+'[6]Oct-2023'!F40</f>
        <v>0</v>
      </c>
      <c r="H40" s="258">
        <f t="shared" si="0"/>
        <v>13979.268000000002</v>
      </c>
      <c r="I40" s="258">
        <f>'[6]Sept 2023'!N40</f>
        <v>226.8</v>
      </c>
      <c r="J40" s="258">
        <v>0</v>
      </c>
      <c r="K40" s="258">
        <f>'[6]Sept 2023'!K40+'[6]Oct-2023'!J40</f>
        <v>0</v>
      </c>
      <c r="L40" s="258">
        <v>0</v>
      </c>
      <c r="M40" s="258">
        <f>'[6]Sept 2023'!M40+'[6]Oct-2023'!L40</f>
        <v>0</v>
      </c>
      <c r="N40" s="258">
        <f t="shared" si="1"/>
        <v>226.8</v>
      </c>
      <c r="O40" s="259">
        <f>'[6]Sept 2023'!T40</f>
        <v>75.02000000000001</v>
      </c>
      <c r="P40" s="258">
        <v>0</v>
      </c>
      <c r="Q40" s="258">
        <f>'[6]Sept 2023'!Q40+'[6]Oct-2023'!P40</f>
        <v>0</v>
      </c>
      <c r="R40" s="258">
        <v>0</v>
      </c>
      <c r="S40" s="258">
        <f>'[6]Sept 2023'!S40+'[6]Oct-2023'!R40</f>
        <v>0</v>
      </c>
      <c r="T40" s="259">
        <f t="shared" si="2"/>
        <v>75.02000000000001</v>
      </c>
      <c r="U40" s="259">
        <f t="shared" si="3"/>
        <v>14281.088000000002</v>
      </c>
    </row>
    <row r="41" spans="1:21" ht="38.25" customHeight="1" x14ac:dyDescent="0.45">
      <c r="A41" s="171">
        <v>26</v>
      </c>
      <c r="B41" s="172" t="s">
        <v>110</v>
      </c>
      <c r="C41" s="258">
        <f>'[6]Sept 2023'!H41</f>
        <v>10706.385999999995</v>
      </c>
      <c r="D41" s="258">
        <v>4.0599999999999996</v>
      </c>
      <c r="E41" s="258">
        <f>'[6]Sept 2023'!E41+'[6]Oct-2023'!D41</f>
        <v>18.209999999999997</v>
      </c>
      <c r="F41" s="258">
        <v>0</v>
      </c>
      <c r="G41" s="258">
        <f>'[6]Sept 2023'!G41+'[6]Oct-2023'!F41</f>
        <v>0</v>
      </c>
      <c r="H41" s="258">
        <f t="shared" si="0"/>
        <v>10710.445999999994</v>
      </c>
      <c r="I41" s="258">
        <f>'[6]Sept 2023'!N41</f>
        <v>0</v>
      </c>
      <c r="J41" s="258">
        <v>0</v>
      </c>
      <c r="K41" s="258">
        <f>'[6]Sept 2023'!K41+'[6]Oct-2023'!J41</f>
        <v>0</v>
      </c>
      <c r="L41" s="258">
        <v>0</v>
      </c>
      <c r="M41" s="258">
        <f>'[6]Sept 2023'!M41+'[6]Oct-2023'!L41</f>
        <v>0</v>
      </c>
      <c r="N41" s="258">
        <f t="shared" si="1"/>
        <v>0</v>
      </c>
      <c r="O41" s="259">
        <f>'[6]Sept 2023'!T41</f>
        <v>89.580000000000013</v>
      </c>
      <c r="P41" s="258">
        <v>0</v>
      </c>
      <c r="Q41" s="258">
        <f>'[6]Sept 2023'!Q41+'[6]Oct-2023'!P41</f>
        <v>0</v>
      </c>
      <c r="R41" s="258">
        <v>0</v>
      </c>
      <c r="S41" s="258">
        <f>'[6]Sept 2023'!S41+'[6]Oct-2023'!R41</f>
        <v>0</v>
      </c>
      <c r="T41" s="259">
        <f t="shared" si="2"/>
        <v>89.580000000000013</v>
      </c>
      <c r="U41" s="259">
        <f t="shared" si="3"/>
        <v>10800.025999999994</v>
      </c>
    </row>
    <row r="42" spans="1:21" s="111" customFormat="1" ht="38.25" customHeight="1" x14ac:dyDescent="0.45">
      <c r="A42" s="171">
        <v>27</v>
      </c>
      <c r="B42" s="172" t="s">
        <v>111</v>
      </c>
      <c r="C42" s="258">
        <f>'[6]Sept 2023'!H42</f>
        <v>24168.244000000006</v>
      </c>
      <c r="D42" s="258">
        <v>23.52</v>
      </c>
      <c r="E42" s="258">
        <f>'[6]Sept 2023'!E42+'[6]Oct-2023'!D42</f>
        <v>111.53000000000002</v>
      </c>
      <c r="F42" s="258">
        <v>0</v>
      </c>
      <c r="G42" s="258">
        <f>'[6]Sept 2023'!G42+'[6]Oct-2023'!F42</f>
        <v>0</v>
      </c>
      <c r="H42" s="258">
        <f t="shared" si="0"/>
        <v>24191.764000000006</v>
      </c>
      <c r="I42" s="258">
        <f>'[6]Sept 2023'!N42</f>
        <v>0</v>
      </c>
      <c r="J42" s="258">
        <v>0</v>
      </c>
      <c r="K42" s="258">
        <f>'[6]Sept 2023'!K42+'[6]Oct-2023'!J42</f>
        <v>0</v>
      </c>
      <c r="L42" s="258">
        <v>0</v>
      </c>
      <c r="M42" s="258">
        <f>'[6]Sept 2023'!M42+'[6]Oct-2023'!L42</f>
        <v>0</v>
      </c>
      <c r="N42" s="258">
        <f t="shared" si="1"/>
        <v>0</v>
      </c>
      <c r="O42" s="259">
        <f>'[6]Sept 2023'!T42</f>
        <v>38.47</v>
      </c>
      <c r="P42" s="258">
        <v>0</v>
      </c>
      <c r="Q42" s="258">
        <f>'[6]Sept 2023'!Q42+'[6]Oct-2023'!P42</f>
        <v>0</v>
      </c>
      <c r="R42" s="258">
        <v>0</v>
      </c>
      <c r="S42" s="258">
        <f>'[6]Sept 2023'!S42+'[6]Oct-2023'!R42</f>
        <v>0</v>
      </c>
      <c r="T42" s="259">
        <f t="shared" si="2"/>
        <v>38.47</v>
      </c>
      <c r="U42" s="259">
        <f t="shared" si="3"/>
        <v>24230.234000000008</v>
      </c>
    </row>
    <row r="43" spans="1:21" ht="38.25" customHeight="1" x14ac:dyDescent="0.45">
      <c r="A43" s="171">
        <v>28</v>
      </c>
      <c r="B43" s="172" t="s">
        <v>112</v>
      </c>
      <c r="C43" s="258">
        <f>'[6]Sept 2023'!H43</f>
        <v>2586.0830000000005</v>
      </c>
      <c r="D43" s="258">
        <f>2.2+24.22</f>
        <v>26.419999999999998</v>
      </c>
      <c r="E43" s="258">
        <f>'[6]Sept 2023'!E43+'[6]Oct-2023'!D43</f>
        <v>132.5</v>
      </c>
      <c r="F43" s="258">
        <v>0</v>
      </c>
      <c r="G43" s="258">
        <f>'[6]Sept 2023'!G43+'[6]Oct-2023'!F43</f>
        <v>0</v>
      </c>
      <c r="H43" s="258">
        <f t="shared" si="0"/>
        <v>2612.5030000000006</v>
      </c>
      <c r="I43" s="258">
        <f>'[6]Sept 2023'!N43</f>
        <v>0</v>
      </c>
      <c r="J43" s="258">
        <v>0</v>
      </c>
      <c r="K43" s="258">
        <f>'[6]Sept 2023'!K43+'[6]Oct-2023'!J43</f>
        <v>0</v>
      </c>
      <c r="L43" s="258">
        <v>0</v>
      </c>
      <c r="M43" s="258">
        <f>'[6]Sept 2023'!M43+'[6]Oct-2023'!L43</f>
        <v>0</v>
      </c>
      <c r="N43" s="258">
        <f t="shared" si="1"/>
        <v>0</v>
      </c>
      <c r="O43" s="259">
        <f>'[6]Sept 2023'!T43</f>
        <v>146.49</v>
      </c>
      <c r="P43" s="258">
        <v>0</v>
      </c>
      <c r="Q43" s="258">
        <f>'[6]Sept 2023'!Q43+'[6]Oct-2023'!P43</f>
        <v>0</v>
      </c>
      <c r="R43" s="258">
        <v>0</v>
      </c>
      <c r="S43" s="258">
        <f>'[6]Sept 2023'!S43+'[6]Oct-2023'!R43</f>
        <v>0</v>
      </c>
      <c r="T43" s="259">
        <f t="shared" si="2"/>
        <v>146.49</v>
      </c>
      <c r="U43" s="259">
        <f t="shared" si="3"/>
        <v>2758.9930000000004</v>
      </c>
    </row>
    <row r="44" spans="1:21" s="111" customFormat="1" ht="38.25" customHeight="1" x14ac:dyDescent="0.4">
      <c r="A44" s="249" t="s">
        <v>109</v>
      </c>
      <c r="B44" s="249"/>
      <c r="C44" s="260">
        <f>SUM(C40:C43)</f>
        <v>51434.181000000004</v>
      </c>
      <c r="D44" s="260">
        <f t="shared" ref="D44:U44" si="13">SUM(D40:D43)</f>
        <v>59.8</v>
      </c>
      <c r="E44" s="260">
        <f t="shared" si="13"/>
        <v>332.26</v>
      </c>
      <c r="F44" s="260">
        <f t="shared" si="13"/>
        <v>0</v>
      </c>
      <c r="G44" s="260">
        <f t="shared" si="13"/>
        <v>0</v>
      </c>
      <c r="H44" s="260">
        <f t="shared" si="13"/>
        <v>51493.981</v>
      </c>
      <c r="I44" s="260">
        <f t="shared" si="13"/>
        <v>226.8</v>
      </c>
      <c r="J44" s="260">
        <f t="shared" si="13"/>
        <v>0</v>
      </c>
      <c r="K44" s="260">
        <f t="shared" si="13"/>
        <v>0</v>
      </c>
      <c r="L44" s="260">
        <f t="shared" si="13"/>
        <v>0</v>
      </c>
      <c r="M44" s="260">
        <f t="shared" si="13"/>
        <v>0</v>
      </c>
      <c r="N44" s="260">
        <f t="shared" si="13"/>
        <v>226.8</v>
      </c>
      <c r="O44" s="260">
        <f t="shared" si="13"/>
        <v>349.56000000000006</v>
      </c>
      <c r="P44" s="260">
        <f t="shared" si="13"/>
        <v>0</v>
      </c>
      <c r="Q44" s="260">
        <f t="shared" si="13"/>
        <v>0</v>
      </c>
      <c r="R44" s="260">
        <f t="shared" si="13"/>
        <v>0</v>
      </c>
      <c r="S44" s="260">
        <f t="shared" si="13"/>
        <v>0</v>
      </c>
      <c r="T44" s="260">
        <f t="shared" si="13"/>
        <v>349.56000000000006</v>
      </c>
      <c r="U44" s="260">
        <f t="shared" si="13"/>
        <v>52070.341</v>
      </c>
    </row>
    <row r="45" spans="1:21" ht="38.25" customHeight="1" x14ac:dyDescent="0.45">
      <c r="A45" s="171">
        <v>29</v>
      </c>
      <c r="B45" s="172" t="s">
        <v>113</v>
      </c>
      <c r="C45" s="258">
        <f>'[6]Sept 2023'!H45</f>
        <v>14158.545000000002</v>
      </c>
      <c r="D45" s="258">
        <v>3.84</v>
      </c>
      <c r="E45" s="258">
        <f>'[6]Sept 2023'!E45+'[6]Oct-2023'!D45</f>
        <v>36.72</v>
      </c>
      <c r="F45" s="258">
        <v>0</v>
      </c>
      <c r="G45" s="258">
        <f>'[6]Sept 2023'!G45+'[6]Oct-2023'!F45</f>
        <v>0</v>
      </c>
      <c r="H45" s="258">
        <f t="shared" si="0"/>
        <v>14162.385000000002</v>
      </c>
      <c r="I45" s="258">
        <f>'[6]Sept 2023'!N45</f>
        <v>8.15</v>
      </c>
      <c r="J45" s="258">
        <v>0</v>
      </c>
      <c r="K45" s="258">
        <f>'[6]Sept 2023'!K45+'[6]Oct-2023'!J45</f>
        <v>1.48</v>
      </c>
      <c r="L45" s="258">
        <v>0</v>
      </c>
      <c r="M45" s="258">
        <f>'[6]Sept 2023'!M45+'[6]Oct-2023'!L45</f>
        <v>0</v>
      </c>
      <c r="N45" s="258">
        <f t="shared" si="1"/>
        <v>8.15</v>
      </c>
      <c r="O45" s="259">
        <f>'[6]Sept 2023'!T45</f>
        <v>105.87000000000002</v>
      </c>
      <c r="P45" s="258">
        <v>0</v>
      </c>
      <c r="Q45" s="258">
        <f>'[6]Sept 2023'!Q45+'[6]Oct-2023'!P45</f>
        <v>0</v>
      </c>
      <c r="R45" s="258">
        <v>0</v>
      </c>
      <c r="S45" s="258">
        <f>'[6]Sept 2023'!S45+'[6]Oct-2023'!R45</f>
        <v>0</v>
      </c>
      <c r="T45" s="259">
        <f t="shared" si="2"/>
        <v>105.87000000000002</v>
      </c>
      <c r="U45" s="259">
        <f t="shared" si="3"/>
        <v>14276.405000000002</v>
      </c>
    </row>
    <row r="46" spans="1:21" ht="38.25" customHeight="1" x14ac:dyDescent="0.45">
      <c r="A46" s="171">
        <v>30</v>
      </c>
      <c r="B46" s="172" t="s">
        <v>114</v>
      </c>
      <c r="C46" s="258">
        <f>'[6]Sept 2023'!H46</f>
        <v>7525.2649999999994</v>
      </c>
      <c r="D46" s="258">
        <v>10.039999999999999</v>
      </c>
      <c r="E46" s="258">
        <f>'[6]Sept 2023'!E46+'[6]Oct-2023'!D46</f>
        <v>122.25</v>
      </c>
      <c r="F46" s="258">
        <v>0</v>
      </c>
      <c r="G46" s="258">
        <f>'[6]Sept 2023'!G46+'[6]Oct-2023'!F46</f>
        <v>0</v>
      </c>
      <c r="H46" s="258">
        <f t="shared" si="0"/>
        <v>7535.3049999999994</v>
      </c>
      <c r="I46" s="258">
        <f>'[6]Sept 2023'!N46</f>
        <v>0</v>
      </c>
      <c r="J46" s="258">
        <v>0</v>
      </c>
      <c r="K46" s="258">
        <f>'[6]Sept 2023'!K46+'[6]Oct-2023'!J46</f>
        <v>0</v>
      </c>
      <c r="L46" s="258">
        <v>0</v>
      </c>
      <c r="M46" s="258">
        <f>'[6]Sept 2023'!M46+'[6]Oct-2023'!L46</f>
        <v>0</v>
      </c>
      <c r="N46" s="258">
        <f t="shared" si="1"/>
        <v>0</v>
      </c>
      <c r="O46" s="259">
        <f>'[6]Sept 2023'!T46</f>
        <v>7.5900000000000007</v>
      </c>
      <c r="P46" s="258">
        <v>0</v>
      </c>
      <c r="Q46" s="258">
        <f>'[6]Sept 2023'!Q46+'[6]Oct-2023'!P46</f>
        <v>0</v>
      </c>
      <c r="R46" s="258">
        <v>0</v>
      </c>
      <c r="S46" s="258">
        <f>'[6]Sept 2023'!S46+'[6]Oct-2023'!R46</f>
        <v>0</v>
      </c>
      <c r="T46" s="259">
        <f t="shared" si="2"/>
        <v>7.5900000000000007</v>
      </c>
      <c r="U46" s="259">
        <f t="shared" si="3"/>
        <v>7542.8949999999995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58">
        <f>'[6]Sept 2023'!H47</f>
        <v>12306.940000000006</v>
      </c>
      <c r="D47" s="258">
        <v>0.38</v>
      </c>
      <c r="E47" s="258">
        <f>'[6]Sept 2023'!E47+'[6]Oct-2023'!D47</f>
        <v>3.28</v>
      </c>
      <c r="F47" s="258">
        <v>0</v>
      </c>
      <c r="G47" s="258">
        <f>'[6]Sept 2023'!G47+'[6]Oct-2023'!F47</f>
        <v>0</v>
      </c>
      <c r="H47" s="258">
        <f t="shared" si="0"/>
        <v>12307.320000000005</v>
      </c>
      <c r="I47" s="258">
        <f>'[6]Sept 2023'!N47</f>
        <v>1.2999999999999998</v>
      </c>
      <c r="J47" s="258">
        <v>0</v>
      </c>
      <c r="K47" s="258">
        <f>'[6]Sept 2023'!K47+'[6]Oct-2023'!J47</f>
        <v>0</v>
      </c>
      <c r="L47" s="258">
        <v>0</v>
      </c>
      <c r="M47" s="258">
        <f>'[6]Sept 2023'!M47+'[6]Oct-2023'!L47</f>
        <v>0</v>
      </c>
      <c r="N47" s="258">
        <f t="shared" si="1"/>
        <v>1.2999999999999998</v>
      </c>
      <c r="O47" s="259">
        <f>'[6]Sept 2023'!T47</f>
        <v>86.18</v>
      </c>
      <c r="P47" s="258">
        <v>0</v>
      </c>
      <c r="Q47" s="258">
        <f>'[6]Sept 2023'!Q47+'[6]Oct-2023'!P47</f>
        <v>0</v>
      </c>
      <c r="R47" s="258">
        <v>0</v>
      </c>
      <c r="S47" s="258">
        <f>'[6]Sept 2023'!S47+'[6]Oct-2023'!R47</f>
        <v>0</v>
      </c>
      <c r="T47" s="259">
        <f t="shared" si="2"/>
        <v>86.18</v>
      </c>
      <c r="U47" s="259">
        <f t="shared" si="3"/>
        <v>12394.800000000005</v>
      </c>
    </row>
    <row r="48" spans="1:21" s="111" customFormat="1" ht="38.25" customHeight="1" x14ac:dyDescent="0.45">
      <c r="A48" s="171">
        <v>32</v>
      </c>
      <c r="B48" s="172" t="s">
        <v>116</v>
      </c>
      <c r="C48" s="258">
        <f>'[6]Sept 2023'!H48</f>
        <v>11112.902000000007</v>
      </c>
      <c r="D48" s="258">
        <v>0.88</v>
      </c>
      <c r="E48" s="258">
        <f>'[6]Sept 2023'!E48+'[6]Oct-2023'!D48</f>
        <v>6.57</v>
      </c>
      <c r="F48" s="258">
        <v>0</v>
      </c>
      <c r="G48" s="258">
        <f>'[6]Sept 2023'!G48+'[6]Oct-2023'!F48</f>
        <v>0</v>
      </c>
      <c r="H48" s="258">
        <f t="shared" si="0"/>
        <v>11113.782000000007</v>
      </c>
      <c r="I48" s="258">
        <f>'[6]Sept 2023'!N48</f>
        <v>0</v>
      </c>
      <c r="J48" s="258">
        <v>0</v>
      </c>
      <c r="K48" s="258">
        <f>'[6]Sept 2023'!K48+'[6]Oct-2023'!J48</f>
        <v>0</v>
      </c>
      <c r="L48" s="258">
        <v>0</v>
      </c>
      <c r="M48" s="258">
        <f>'[6]Sept 2023'!M48+'[6]Oct-2023'!L48</f>
        <v>0</v>
      </c>
      <c r="N48" s="258">
        <f t="shared" si="1"/>
        <v>0</v>
      </c>
      <c r="O48" s="259">
        <f>'[6]Sept 2023'!T48</f>
        <v>30.53</v>
      </c>
      <c r="P48" s="258">
        <v>0</v>
      </c>
      <c r="Q48" s="258">
        <f>'[6]Sept 2023'!Q48+'[6]Oct-2023'!P48</f>
        <v>0</v>
      </c>
      <c r="R48" s="258">
        <v>0</v>
      </c>
      <c r="S48" s="258">
        <f>'[6]Sept 2023'!S48+'[6]Oct-2023'!R48</f>
        <v>0</v>
      </c>
      <c r="T48" s="259">
        <f t="shared" si="2"/>
        <v>30.53</v>
      </c>
      <c r="U48" s="259">
        <f t="shared" si="3"/>
        <v>11144.312000000007</v>
      </c>
    </row>
    <row r="49" spans="1:21" s="111" customFormat="1" ht="38.25" customHeight="1" x14ac:dyDescent="0.4">
      <c r="A49" s="249" t="s">
        <v>117</v>
      </c>
      <c r="B49" s="249"/>
      <c r="C49" s="260">
        <f>SUM(C45:C48)</f>
        <v>45103.652000000016</v>
      </c>
      <c r="D49" s="260">
        <f t="shared" ref="D49:U49" si="14">SUM(D45:D48)</f>
        <v>15.14</v>
      </c>
      <c r="E49" s="260">
        <f t="shared" si="14"/>
        <v>168.82</v>
      </c>
      <c r="F49" s="260">
        <f t="shared" si="14"/>
        <v>0</v>
      </c>
      <c r="G49" s="260">
        <f t="shared" si="14"/>
        <v>0</v>
      </c>
      <c r="H49" s="260">
        <f t="shared" si="14"/>
        <v>45118.792000000016</v>
      </c>
      <c r="I49" s="260">
        <f t="shared" si="14"/>
        <v>9.4499999999999993</v>
      </c>
      <c r="J49" s="260">
        <f t="shared" si="14"/>
        <v>0</v>
      </c>
      <c r="K49" s="260">
        <f t="shared" si="14"/>
        <v>1.48</v>
      </c>
      <c r="L49" s="260">
        <f t="shared" si="14"/>
        <v>0</v>
      </c>
      <c r="M49" s="260">
        <f t="shared" si="14"/>
        <v>0</v>
      </c>
      <c r="N49" s="260">
        <f t="shared" si="14"/>
        <v>9.4499999999999993</v>
      </c>
      <c r="O49" s="260">
        <f t="shared" si="14"/>
        <v>230.17000000000004</v>
      </c>
      <c r="P49" s="260">
        <f t="shared" si="14"/>
        <v>0</v>
      </c>
      <c r="Q49" s="260">
        <f t="shared" si="14"/>
        <v>0</v>
      </c>
      <c r="R49" s="260">
        <f t="shared" si="14"/>
        <v>0</v>
      </c>
      <c r="S49" s="260">
        <f t="shared" si="14"/>
        <v>0</v>
      </c>
      <c r="T49" s="260">
        <f t="shared" si="14"/>
        <v>230.17000000000004</v>
      </c>
      <c r="U49" s="260">
        <f t="shared" si="14"/>
        <v>45358.412000000011</v>
      </c>
    </row>
    <row r="50" spans="1:21" s="145" customFormat="1" ht="38.25" customHeight="1" x14ac:dyDescent="0.4">
      <c r="A50" s="252" t="s">
        <v>118</v>
      </c>
      <c r="B50" s="252"/>
      <c r="C50" s="260">
        <f>C44+C49</f>
        <v>96537.833000000013</v>
      </c>
      <c r="D50" s="260">
        <f t="shared" ref="D50:U50" si="15">D44+D49</f>
        <v>74.94</v>
      </c>
      <c r="E50" s="260">
        <f t="shared" si="15"/>
        <v>501.08</v>
      </c>
      <c r="F50" s="260">
        <f t="shared" si="15"/>
        <v>0</v>
      </c>
      <c r="G50" s="260">
        <f t="shared" si="15"/>
        <v>0</v>
      </c>
      <c r="H50" s="260">
        <f t="shared" si="15"/>
        <v>96612.773000000016</v>
      </c>
      <c r="I50" s="260">
        <f t="shared" si="15"/>
        <v>236.25</v>
      </c>
      <c r="J50" s="260">
        <f t="shared" si="15"/>
        <v>0</v>
      </c>
      <c r="K50" s="260">
        <f t="shared" si="15"/>
        <v>1.48</v>
      </c>
      <c r="L50" s="260">
        <f t="shared" si="15"/>
        <v>0</v>
      </c>
      <c r="M50" s="260">
        <f t="shared" si="15"/>
        <v>0</v>
      </c>
      <c r="N50" s="260">
        <f t="shared" si="15"/>
        <v>236.25</v>
      </c>
      <c r="O50" s="260">
        <f t="shared" si="15"/>
        <v>579.73000000000013</v>
      </c>
      <c r="P50" s="260">
        <f t="shared" si="15"/>
        <v>0</v>
      </c>
      <c r="Q50" s="260">
        <f t="shared" si="15"/>
        <v>0</v>
      </c>
      <c r="R50" s="260">
        <f t="shared" si="15"/>
        <v>0</v>
      </c>
      <c r="S50" s="260">
        <f t="shared" si="15"/>
        <v>0</v>
      </c>
      <c r="T50" s="260">
        <f t="shared" si="15"/>
        <v>579.73000000000013</v>
      </c>
      <c r="U50" s="260">
        <f t="shared" si="15"/>
        <v>97428.753000000012</v>
      </c>
    </row>
    <row r="51" spans="1:21" s="146" customFormat="1" ht="38.25" customHeight="1" x14ac:dyDescent="0.4">
      <c r="A51" s="248" t="s">
        <v>119</v>
      </c>
      <c r="B51" s="248"/>
      <c r="C51" s="260">
        <f>C25+C39+C50</f>
        <v>173705.77900000001</v>
      </c>
      <c r="D51" s="260">
        <f t="shared" ref="D51:U51" si="16">D25+D39+D50</f>
        <v>195.14</v>
      </c>
      <c r="E51" s="260">
        <f t="shared" si="16"/>
        <v>1279.183</v>
      </c>
      <c r="F51" s="260">
        <f t="shared" si="16"/>
        <v>0</v>
      </c>
      <c r="G51" s="260">
        <f t="shared" si="16"/>
        <v>120.55000000000001</v>
      </c>
      <c r="H51" s="261">
        <f t="shared" si="16"/>
        <v>173900.91900000002</v>
      </c>
      <c r="I51" s="260">
        <f t="shared" si="16"/>
        <v>2961.3359999999998</v>
      </c>
      <c r="J51" s="260">
        <f t="shared" si="16"/>
        <v>14.52</v>
      </c>
      <c r="K51" s="260">
        <f t="shared" si="16"/>
        <v>160.09700000000001</v>
      </c>
      <c r="L51" s="260">
        <f t="shared" si="16"/>
        <v>10.34</v>
      </c>
      <c r="M51" s="260">
        <f t="shared" si="16"/>
        <v>10.72</v>
      </c>
      <c r="N51" s="261">
        <f t="shared" si="16"/>
        <v>2965.5160000000001</v>
      </c>
      <c r="O51" s="260">
        <f t="shared" si="16"/>
        <v>9961.49</v>
      </c>
      <c r="P51" s="260">
        <f t="shared" si="16"/>
        <v>15.21</v>
      </c>
      <c r="Q51" s="260">
        <f t="shared" si="16"/>
        <v>697.45600000000002</v>
      </c>
      <c r="R51" s="260">
        <f t="shared" si="16"/>
        <v>0.7</v>
      </c>
      <c r="S51" s="260">
        <f t="shared" si="16"/>
        <v>39.43</v>
      </c>
      <c r="T51" s="261">
        <f t="shared" si="16"/>
        <v>9976</v>
      </c>
      <c r="U51" s="260">
        <f t="shared" si="16"/>
        <v>186842.435</v>
      </c>
    </row>
    <row r="52" spans="1:21" s="111" customFormat="1" ht="19.5" customHeight="1" x14ac:dyDescent="0.4">
      <c r="A52" s="115"/>
      <c r="B52" s="115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5" customFormat="1" ht="24.75" hidden="1" customHeight="1" x14ac:dyDescent="0.4">
      <c r="B53" s="179"/>
      <c r="C53" s="195" t="s">
        <v>54</v>
      </c>
      <c r="D53" s="195"/>
      <c r="E53" s="195"/>
      <c r="F53" s="195"/>
      <c r="G53" s="195"/>
      <c r="H53" s="118"/>
      <c r="I53" s="179"/>
      <c r="J53" s="179">
        <f>D51+J51+P51-F51-L51-R51</f>
        <v>213.83</v>
      </c>
      <c r="K53" s="179"/>
      <c r="L53" s="179"/>
      <c r="M53" s="179"/>
      <c r="N53" s="179"/>
      <c r="R53" s="179"/>
      <c r="U53" s="179"/>
    </row>
    <row r="54" spans="1:21" s="115" customFormat="1" ht="30" hidden="1" customHeight="1" x14ac:dyDescent="0.35">
      <c r="B54" s="179"/>
      <c r="C54" s="195" t="s">
        <v>55</v>
      </c>
      <c r="D54" s="195"/>
      <c r="E54" s="195"/>
      <c r="F54" s="195"/>
      <c r="G54" s="195"/>
      <c r="H54" s="119"/>
      <c r="I54" s="179"/>
      <c r="J54" s="179">
        <f>E51+K51+Q51-G51-M51-S51</f>
        <v>1966.0359999999998</v>
      </c>
      <c r="K54" s="179"/>
      <c r="L54" s="179"/>
      <c r="M54" s="179"/>
      <c r="N54" s="179"/>
      <c r="R54" s="179"/>
      <c r="T54" s="179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79">
        <f>H51+N51+T51</f>
        <v>186842.43500000003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79"/>
      <c r="E56" s="179"/>
      <c r="F56" s="179"/>
      <c r="G56" s="179"/>
      <c r="H56" s="119"/>
      <c r="I56" s="121"/>
      <c r="J56" s="17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80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81"/>
      <c r="L59" s="157"/>
      <c r="M59" s="154"/>
      <c r="N59" s="153"/>
      <c r="O59" s="154"/>
      <c r="P59" s="180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A11:B11"/>
    <mergeCell ref="F5:G5"/>
    <mergeCell ref="H5:H6"/>
    <mergeCell ref="I5:I6"/>
    <mergeCell ref="J5:K5"/>
    <mergeCell ref="O5:O6"/>
    <mergeCell ref="P5:Q5"/>
    <mergeCell ref="R5:S5"/>
    <mergeCell ref="T5:T6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F1" zoomScale="40" zoomScaleNormal="40" workbookViewId="0">
      <selection activeCell="K17" sqref="K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38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54" customHeight="1" x14ac:dyDescent="0.35">
      <c r="A2" s="240" t="s">
        <v>140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2.25" customHeight="1" x14ac:dyDescent="0.3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108" customFormat="1" ht="43.5" customHeight="1" x14ac:dyDescent="0.25">
      <c r="A4" s="242" t="s">
        <v>122</v>
      </c>
      <c r="B4" s="245" t="s">
        <v>121</v>
      </c>
      <c r="C4" s="190" t="s">
        <v>131</v>
      </c>
      <c r="D4" s="193"/>
      <c r="E4" s="193"/>
      <c r="F4" s="193"/>
      <c r="G4" s="193"/>
      <c r="H4" s="193"/>
      <c r="I4" s="190" t="s">
        <v>130</v>
      </c>
      <c r="J4" s="193"/>
      <c r="K4" s="193"/>
      <c r="L4" s="193"/>
      <c r="M4" s="193"/>
      <c r="N4" s="193"/>
      <c r="O4" s="190" t="s">
        <v>129</v>
      </c>
      <c r="P4" s="193"/>
      <c r="Q4" s="193"/>
      <c r="R4" s="193"/>
      <c r="S4" s="193"/>
      <c r="T4" s="193"/>
      <c r="U4" s="187"/>
    </row>
    <row r="5" spans="1:21" s="108" customFormat="1" ht="54.75" customHeight="1" x14ac:dyDescent="0.25">
      <c r="A5" s="244"/>
      <c r="B5" s="246"/>
      <c r="C5" s="236" t="s">
        <v>6</v>
      </c>
      <c r="D5" s="234" t="s">
        <v>127</v>
      </c>
      <c r="E5" s="235"/>
      <c r="F5" s="234" t="s">
        <v>126</v>
      </c>
      <c r="G5" s="235"/>
      <c r="H5" s="236" t="s">
        <v>9</v>
      </c>
      <c r="I5" s="236" t="s">
        <v>6</v>
      </c>
      <c r="J5" s="234" t="s">
        <v>127</v>
      </c>
      <c r="K5" s="235"/>
      <c r="L5" s="234" t="s">
        <v>126</v>
      </c>
      <c r="M5" s="235"/>
      <c r="N5" s="236" t="s">
        <v>9</v>
      </c>
      <c r="O5" s="236" t="s">
        <v>6</v>
      </c>
      <c r="P5" s="234" t="s">
        <v>127</v>
      </c>
      <c r="Q5" s="235"/>
      <c r="R5" s="234" t="s">
        <v>126</v>
      </c>
      <c r="S5" s="235"/>
      <c r="T5" s="236" t="s">
        <v>9</v>
      </c>
      <c r="U5" s="245" t="s">
        <v>128</v>
      </c>
    </row>
    <row r="6" spans="1:21" s="108" customFormat="1" ht="38.25" customHeight="1" x14ac:dyDescent="0.25">
      <c r="A6" s="244"/>
      <c r="B6" s="247"/>
      <c r="C6" s="237"/>
      <c r="D6" s="172" t="s">
        <v>124</v>
      </c>
      <c r="E6" s="172" t="s">
        <v>125</v>
      </c>
      <c r="F6" s="172" t="s">
        <v>124</v>
      </c>
      <c r="G6" s="172" t="s">
        <v>125</v>
      </c>
      <c r="H6" s="237"/>
      <c r="I6" s="237"/>
      <c r="J6" s="172" t="s">
        <v>124</v>
      </c>
      <c r="K6" s="172" t="s">
        <v>125</v>
      </c>
      <c r="L6" s="172" t="s">
        <v>124</v>
      </c>
      <c r="M6" s="172" t="s">
        <v>125</v>
      </c>
      <c r="N6" s="237"/>
      <c r="O6" s="237"/>
      <c r="P6" s="172" t="s">
        <v>124</v>
      </c>
      <c r="Q6" s="172" t="s">
        <v>125</v>
      </c>
      <c r="R6" s="172" t="s">
        <v>124</v>
      </c>
      <c r="S6" s="172" t="s">
        <v>125</v>
      </c>
      <c r="T6" s="237"/>
      <c r="U6" s="247"/>
    </row>
    <row r="7" spans="1:21" ht="38.25" customHeight="1" x14ac:dyDescent="0.45">
      <c r="A7" s="171">
        <v>1</v>
      </c>
      <c r="B7" s="172" t="s">
        <v>78</v>
      </c>
      <c r="C7" s="182">
        <v>83.970000000000653</v>
      </c>
      <c r="D7" s="182">
        <v>0</v>
      </c>
      <c r="E7" s="182">
        <f>'[7]Oct-2023'!E7+'[7]Nov 2023'!D7</f>
        <v>0</v>
      </c>
      <c r="F7" s="182">
        <v>0</v>
      </c>
      <c r="G7" s="182">
        <f>'[7]Oct-2023'!G7+'[7]Nov 2023'!F7</f>
        <v>0</v>
      </c>
      <c r="H7" s="182">
        <f>C7+D7-F7</f>
        <v>83.970000000000653</v>
      </c>
      <c r="I7" s="182">
        <v>209.81599999999997</v>
      </c>
      <c r="J7" s="182">
        <v>0.375</v>
      </c>
      <c r="K7" s="182">
        <f>'[7]Oct-2023'!K7+'[7]Nov 2023'!J7</f>
        <v>35.320000000000007</v>
      </c>
      <c r="L7" s="182">
        <v>0</v>
      </c>
      <c r="M7" s="182">
        <f>'[7]Oct-2023'!M7+'[7]Nov 2023'!L7</f>
        <v>0</v>
      </c>
      <c r="N7" s="182">
        <f>I7+J7-L7</f>
        <v>210.19099999999997</v>
      </c>
      <c r="O7" s="183">
        <v>264.90000000000009</v>
      </c>
      <c r="P7" s="182">
        <v>0</v>
      </c>
      <c r="Q7" s="182">
        <f>'[7]Oct-2023'!Q7+'[7]Nov 2023'!P7</f>
        <v>0</v>
      </c>
      <c r="R7" s="182">
        <v>0</v>
      </c>
      <c r="S7" s="182">
        <f>'[7]Oct-2023'!S7+'[7]Nov 2023'!R7</f>
        <v>19.239999999999998</v>
      </c>
      <c r="T7" s="183">
        <f>O7+P7-R7</f>
        <v>264.90000000000009</v>
      </c>
      <c r="U7" s="183">
        <f>H7+N7+T7</f>
        <v>559.06100000000072</v>
      </c>
    </row>
    <row r="8" spans="1:21" ht="38.25" customHeight="1" x14ac:dyDescent="0.45">
      <c r="A8" s="171">
        <v>2</v>
      </c>
      <c r="B8" s="172" t="s">
        <v>79</v>
      </c>
      <c r="C8" s="182">
        <v>499.29499999999979</v>
      </c>
      <c r="D8" s="182">
        <v>0</v>
      </c>
      <c r="E8" s="182">
        <f>'[7]Oct-2023'!E8+'[7]Nov 2023'!D8</f>
        <v>1.6800000000000002</v>
      </c>
      <c r="F8" s="182">
        <v>0</v>
      </c>
      <c r="G8" s="182">
        <f>'[7]Oct-2023'!G8+'[7]Nov 2023'!F8</f>
        <v>0</v>
      </c>
      <c r="H8" s="182">
        <f t="shared" ref="H8:H51" si="0">C8+D8-F8</f>
        <v>499.29499999999979</v>
      </c>
      <c r="I8" s="182">
        <v>157.58600000000001</v>
      </c>
      <c r="J8" s="182">
        <v>0.41</v>
      </c>
      <c r="K8" s="182">
        <f>'[7]Oct-2023'!K8+'[7]Nov 2023'!J8</f>
        <v>15.09</v>
      </c>
      <c r="L8" s="182">
        <v>0</v>
      </c>
      <c r="M8" s="182">
        <f>'[7]Oct-2023'!M8+'[7]Nov 2023'!L8</f>
        <v>0</v>
      </c>
      <c r="N8" s="182">
        <f t="shared" ref="N8:N48" si="1">I8+J8-L8</f>
        <v>157.99600000000001</v>
      </c>
      <c r="O8" s="183">
        <v>222.27000000000004</v>
      </c>
      <c r="P8" s="182">
        <v>0</v>
      </c>
      <c r="Q8" s="182">
        <f>'[7]Oct-2023'!Q8+'[7]Nov 2023'!P8</f>
        <v>0</v>
      </c>
      <c r="R8" s="182">
        <v>0</v>
      </c>
      <c r="S8" s="182">
        <f>'[7]Oct-2023'!S8+'[7]Nov 2023'!R8</f>
        <v>0</v>
      </c>
      <c r="T8" s="183">
        <f t="shared" ref="T8:T48" si="2">O8+P8-R8</f>
        <v>222.27000000000004</v>
      </c>
      <c r="U8" s="183">
        <f t="shared" ref="U8:U48" si="3">H8+N8+T8</f>
        <v>879.56099999999992</v>
      </c>
    </row>
    <row r="9" spans="1:21" ht="38.25" customHeight="1" x14ac:dyDescent="0.45">
      <c r="A9" s="171">
        <v>3</v>
      </c>
      <c r="B9" s="172" t="s">
        <v>80</v>
      </c>
      <c r="C9" s="182">
        <v>653.9599999999997</v>
      </c>
      <c r="D9" s="182">
        <v>0</v>
      </c>
      <c r="E9" s="182">
        <f>'[7]Oct-2023'!E9+'[7]Nov 2023'!D9</f>
        <v>0</v>
      </c>
      <c r="F9" s="182">
        <v>0</v>
      </c>
      <c r="G9" s="182">
        <f>'[7]Oct-2023'!G9+'[7]Nov 2023'!F9</f>
        <v>0</v>
      </c>
      <c r="H9" s="182">
        <f t="shared" si="0"/>
        <v>653.9599999999997</v>
      </c>
      <c r="I9" s="182">
        <v>234.40600000000001</v>
      </c>
      <c r="J9" s="182">
        <v>1.52</v>
      </c>
      <c r="K9" s="182">
        <f>'[7]Oct-2023'!K9+'[7]Nov 2023'!J9</f>
        <v>20.419999999999998</v>
      </c>
      <c r="L9" s="182">
        <v>0</v>
      </c>
      <c r="M9" s="182">
        <f>'[7]Oct-2023'!M9+'[7]Nov 2023'!L9</f>
        <v>0</v>
      </c>
      <c r="N9" s="182">
        <f t="shared" si="1"/>
        <v>235.92600000000002</v>
      </c>
      <c r="O9" s="183">
        <v>433.77</v>
      </c>
      <c r="P9" s="182">
        <v>0</v>
      </c>
      <c r="Q9" s="182">
        <f>'[7]Oct-2023'!Q9+'[7]Nov 2023'!P9</f>
        <v>167.18</v>
      </c>
      <c r="R9" s="182">
        <v>0</v>
      </c>
      <c r="S9" s="182">
        <f>'[7]Oct-2023'!S9+'[7]Nov 2023'!R9</f>
        <v>0</v>
      </c>
      <c r="T9" s="183">
        <f>O9+P9-R9</f>
        <v>433.77</v>
      </c>
      <c r="U9" s="183">
        <f t="shared" si="3"/>
        <v>1323.6559999999997</v>
      </c>
    </row>
    <row r="10" spans="1:21" s="111" customFormat="1" ht="38.25" customHeight="1" x14ac:dyDescent="0.45">
      <c r="A10" s="171">
        <v>4</v>
      </c>
      <c r="B10" s="172" t="s">
        <v>81</v>
      </c>
      <c r="C10" s="182">
        <v>0</v>
      </c>
      <c r="D10" s="182">
        <v>0</v>
      </c>
      <c r="E10" s="182">
        <f>'[7]Oct-2023'!E10+'[7]Nov 2023'!D10</f>
        <v>0</v>
      </c>
      <c r="F10" s="182">
        <v>0</v>
      </c>
      <c r="G10" s="182">
        <f>'[7]Oct-2023'!G10+'[7]Nov 2023'!F10</f>
        <v>0</v>
      </c>
      <c r="H10" s="182">
        <f t="shared" si="0"/>
        <v>0</v>
      </c>
      <c r="I10" s="182">
        <v>147.89700000000008</v>
      </c>
      <c r="J10" s="182">
        <v>7.4999999999999997E-2</v>
      </c>
      <c r="K10" s="182">
        <f>'[7]Oct-2023'!K10+'[7]Nov 2023'!J10</f>
        <v>0.747</v>
      </c>
      <c r="L10" s="182">
        <v>0</v>
      </c>
      <c r="M10" s="182">
        <f>'[7]Oct-2023'!M10+'[7]Nov 2023'!L10</f>
        <v>0</v>
      </c>
      <c r="N10" s="182">
        <f t="shared" si="1"/>
        <v>147.97200000000007</v>
      </c>
      <c r="O10" s="183">
        <v>234.27999999999997</v>
      </c>
      <c r="P10" s="182">
        <v>0</v>
      </c>
      <c r="Q10" s="182">
        <f>'[7]Oct-2023'!Q10+'[7]Nov 2023'!P10</f>
        <v>0</v>
      </c>
      <c r="R10" s="182">
        <v>0</v>
      </c>
      <c r="S10" s="182">
        <f>'[7]Oct-2023'!S10+'[7]Nov 2023'!R10</f>
        <v>0</v>
      </c>
      <c r="T10" s="183">
        <f t="shared" si="2"/>
        <v>234.27999999999997</v>
      </c>
      <c r="U10" s="183">
        <f t="shared" si="3"/>
        <v>382.25200000000007</v>
      </c>
    </row>
    <row r="11" spans="1:21" s="111" customFormat="1" ht="38.25" customHeight="1" x14ac:dyDescent="0.4">
      <c r="A11" s="234" t="s">
        <v>82</v>
      </c>
      <c r="B11" s="235"/>
      <c r="C11" s="184">
        <f>SUM(C7:C10)</f>
        <v>1237.2250000000001</v>
      </c>
      <c r="D11" s="184">
        <f t="shared" ref="D11:U11" si="4">SUM(D7:D10)</f>
        <v>0</v>
      </c>
      <c r="E11" s="184">
        <f t="shared" si="4"/>
        <v>1.6800000000000002</v>
      </c>
      <c r="F11" s="184">
        <f t="shared" si="4"/>
        <v>0</v>
      </c>
      <c r="G11" s="184">
        <f t="shared" si="4"/>
        <v>0</v>
      </c>
      <c r="H11" s="184">
        <f t="shared" si="4"/>
        <v>1237.2250000000001</v>
      </c>
      <c r="I11" s="184">
        <f t="shared" si="4"/>
        <v>749.70500000000004</v>
      </c>
      <c r="J11" s="184">
        <f t="shared" si="4"/>
        <v>2.38</v>
      </c>
      <c r="K11" s="184">
        <f t="shared" si="4"/>
        <v>71.577000000000012</v>
      </c>
      <c r="L11" s="184">
        <f t="shared" si="4"/>
        <v>0</v>
      </c>
      <c r="M11" s="184">
        <f t="shared" si="4"/>
        <v>0</v>
      </c>
      <c r="N11" s="184">
        <f t="shared" si="4"/>
        <v>752.08500000000015</v>
      </c>
      <c r="O11" s="184">
        <f t="shared" si="4"/>
        <v>1155.22</v>
      </c>
      <c r="P11" s="184">
        <f t="shared" si="4"/>
        <v>0</v>
      </c>
      <c r="Q11" s="184">
        <f t="shared" si="4"/>
        <v>167.18</v>
      </c>
      <c r="R11" s="184">
        <f t="shared" si="4"/>
        <v>0</v>
      </c>
      <c r="S11" s="184">
        <f t="shared" si="4"/>
        <v>19.239999999999998</v>
      </c>
      <c r="T11" s="184">
        <f t="shared" si="4"/>
        <v>1155.22</v>
      </c>
      <c r="U11" s="184">
        <f t="shared" si="4"/>
        <v>3144.53</v>
      </c>
    </row>
    <row r="12" spans="1:21" ht="38.25" customHeight="1" x14ac:dyDescent="0.45">
      <c r="A12" s="171">
        <v>4</v>
      </c>
      <c r="B12" s="172" t="s">
        <v>83</v>
      </c>
      <c r="C12" s="182">
        <v>218.88999999999885</v>
      </c>
      <c r="D12" s="182">
        <v>0</v>
      </c>
      <c r="E12" s="182">
        <f>'[7]Oct-2023'!E12+'[7]Nov 2023'!D12</f>
        <v>0</v>
      </c>
      <c r="F12" s="182">
        <v>7.2</v>
      </c>
      <c r="G12" s="182">
        <f>'[7]Oct-2023'!G12+'[7]Nov 2023'!F12</f>
        <v>7.2</v>
      </c>
      <c r="H12" s="182">
        <f t="shared" si="0"/>
        <v>211.68999999999886</v>
      </c>
      <c r="I12" s="182">
        <v>93.862999999999985</v>
      </c>
      <c r="J12" s="182">
        <v>0.31</v>
      </c>
      <c r="K12" s="182">
        <f>'[7]Oct-2023'!K12+'[7]Nov 2023'!J12</f>
        <v>4.29</v>
      </c>
      <c r="L12" s="182">
        <v>0</v>
      </c>
      <c r="M12" s="182">
        <f>'[7]Oct-2023'!M12+'[7]Nov 2023'!L12</f>
        <v>0</v>
      </c>
      <c r="N12" s="182">
        <f t="shared" si="1"/>
        <v>94.172999999999988</v>
      </c>
      <c r="O12" s="183">
        <v>1548.3899999999999</v>
      </c>
      <c r="P12" s="182">
        <v>21.75</v>
      </c>
      <c r="Q12" s="182">
        <f>'[7]Oct-2023'!Q12+'[7]Nov 2023'!P12</f>
        <v>22.12</v>
      </c>
      <c r="R12" s="182">
        <v>0</v>
      </c>
      <c r="S12" s="182">
        <f>'[7]Oct-2023'!S12+'[7]Nov 2023'!R12</f>
        <v>0</v>
      </c>
      <c r="T12" s="183">
        <f t="shared" si="2"/>
        <v>1570.1399999999999</v>
      </c>
      <c r="U12" s="183">
        <f t="shared" si="3"/>
        <v>1876.0029999999988</v>
      </c>
    </row>
    <row r="13" spans="1:21" ht="38.25" customHeight="1" x14ac:dyDescent="0.45">
      <c r="A13" s="171">
        <v>5</v>
      </c>
      <c r="B13" s="172" t="s">
        <v>84</v>
      </c>
      <c r="C13" s="182">
        <v>1023.7699999999998</v>
      </c>
      <c r="D13" s="182">
        <v>0</v>
      </c>
      <c r="E13" s="182">
        <f>'[7]Oct-2023'!E13+'[7]Nov 2023'!D13</f>
        <v>0</v>
      </c>
      <c r="F13" s="182">
        <v>0</v>
      </c>
      <c r="G13" s="182">
        <f>'[7]Oct-2023'!G13+'[7]Nov 2023'!F13</f>
        <v>0</v>
      </c>
      <c r="H13" s="182">
        <f t="shared" si="0"/>
        <v>1023.7699999999998</v>
      </c>
      <c r="I13" s="182">
        <v>162.91400000000007</v>
      </c>
      <c r="J13" s="182">
        <v>0.62</v>
      </c>
      <c r="K13" s="182">
        <f>'[7]Oct-2023'!K13+'[7]Nov 2023'!J13</f>
        <v>6.589999999999999</v>
      </c>
      <c r="L13" s="182">
        <v>0</v>
      </c>
      <c r="M13" s="182">
        <f>'[7]Oct-2023'!M13+'[7]Nov 2023'!L13</f>
        <v>0.72</v>
      </c>
      <c r="N13" s="182">
        <f t="shared" si="1"/>
        <v>163.53400000000008</v>
      </c>
      <c r="O13" s="183">
        <v>87.23</v>
      </c>
      <c r="P13" s="182">
        <v>0</v>
      </c>
      <c r="Q13" s="182">
        <f>'[7]Oct-2023'!Q13+'[7]Nov 2023'!P13</f>
        <v>0.03</v>
      </c>
      <c r="R13" s="182">
        <v>0</v>
      </c>
      <c r="S13" s="182">
        <f>'[7]Oct-2023'!S13+'[7]Nov 2023'!R13</f>
        <v>0</v>
      </c>
      <c r="T13" s="183">
        <f t="shared" si="2"/>
        <v>87.23</v>
      </c>
      <c r="U13" s="183">
        <f t="shared" si="3"/>
        <v>1274.5339999999999</v>
      </c>
    </row>
    <row r="14" spans="1:21" s="111" customFormat="1" ht="38.25" customHeight="1" x14ac:dyDescent="0.45">
      <c r="A14" s="171">
        <v>6</v>
      </c>
      <c r="B14" s="172" t="s">
        <v>85</v>
      </c>
      <c r="C14" s="182">
        <v>2084.0799999999995</v>
      </c>
      <c r="D14" s="182">
        <v>0</v>
      </c>
      <c r="E14" s="182">
        <f>'[7]Oct-2023'!E14+'[7]Nov 2023'!D14</f>
        <v>0</v>
      </c>
      <c r="F14" s="182">
        <v>8.2799999999999994</v>
      </c>
      <c r="G14" s="182">
        <f>'[7]Oct-2023'!G14+'[7]Nov 2023'!F14</f>
        <v>8.7799999999999994</v>
      </c>
      <c r="H14" s="182">
        <f t="shared" si="0"/>
        <v>2075.7999999999993</v>
      </c>
      <c r="I14" s="182">
        <v>208.904</v>
      </c>
      <c r="J14" s="182">
        <v>0.78</v>
      </c>
      <c r="K14" s="182">
        <f>'[7]Oct-2023'!K14+'[7]Nov 2023'!J14</f>
        <v>8.83</v>
      </c>
      <c r="L14" s="182">
        <v>0</v>
      </c>
      <c r="M14" s="182">
        <f>'[7]Oct-2023'!M14+'[7]Nov 2023'!L14</f>
        <v>8.2799999999999994</v>
      </c>
      <c r="N14" s="182">
        <f t="shared" si="1"/>
        <v>209.684</v>
      </c>
      <c r="O14" s="183">
        <v>412.78999999999991</v>
      </c>
      <c r="P14" s="182">
        <v>0.18</v>
      </c>
      <c r="Q14" s="182">
        <f>'[7]Oct-2023'!Q14+'[7]Nov 2023'!P14</f>
        <v>9.39</v>
      </c>
      <c r="R14" s="182">
        <v>0</v>
      </c>
      <c r="S14" s="182">
        <f>'[7]Oct-2023'!S14+'[7]Nov 2023'!R14</f>
        <v>0</v>
      </c>
      <c r="T14" s="183">
        <f t="shared" si="2"/>
        <v>412.96999999999991</v>
      </c>
      <c r="U14" s="183">
        <f t="shared" si="3"/>
        <v>2698.4539999999993</v>
      </c>
    </row>
    <row r="15" spans="1:21" s="111" customFormat="1" ht="38.25" customHeight="1" x14ac:dyDescent="0.4">
      <c r="A15" s="234" t="s">
        <v>86</v>
      </c>
      <c r="B15" s="235"/>
      <c r="C15" s="184">
        <f>SUM(C12:C14)</f>
        <v>3326.739999999998</v>
      </c>
      <c r="D15" s="184">
        <f t="shared" ref="D15:U15" si="5">SUM(D12:D14)</f>
        <v>0</v>
      </c>
      <c r="E15" s="184">
        <f t="shared" si="5"/>
        <v>0</v>
      </c>
      <c r="F15" s="184">
        <f t="shared" si="5"/>
        <v>15.48</v>
      </c>
      <c r="G15" s="184">
        <f t="shared" si="5"/>
        <v>15.98</v>
      </c>
      <c r="H15" s="184">
        <f t="shared" si="5"/>
        <v>3311.2599999999979</v>
      </c>
      <c r="I15" s="184">
        <f t="shared" si="5"/>
        <v>465.68100000000004</v>
      </c>
      <c r="J15" s="184">
        <f t="shared" si="5"/>
        <v>1.71</v>
      </c>
      <c r="K15" s="184">
        <f t="shared" si="5"/>
        <v>19.71</v>
      </c>
      <c r="L15" s="184">
        <f t="shared" si="5"/>
        <v>0</v>
      </c>
      <c r="M15" s="184">
        <f t="shared" si="5"/>
        <v>9</v>
      </c>
      <c r="N15" s="184">
        <f t="shared" si="5"/>
        <v>467.39100000000008</v>
      </c>
      <c r="O15" s="184">
        <f t="shared" si="5"/>
        <v>2048.41</v>
      </c>
      <c r="P15" s="184">
        <f t="shared" si="5"/>
        <v>21.93</v>
      </c>
      <c r="Q15" s="184">
        <f t="shared" si="5"/>
        <v>31.540000000000003</v>
      </c>
      <c r="R15" s="184">
        <f t="shared" si="5"/>
        <v>0</v>
      </c>
      <c r="S15" s="184">
        <f t="shared" si="5"/>
        <v>0</v>
      </c>
      <c r="T15" s="184">
        <f t="shared" si="5"/>
        <v>2070.3399999999997</v>
      </c>
      <c r="U15" s="184">
        <f t="shared" si="5"/>
        <v>5848.9909999999982</v>
      </c>
    </row>
    <row r="16" spans="1:21" s="112" customFormat="1" ht="38.25" customHeight="1" x14ac:dyDescent="0.45">
      <c r="A16" s="171">
        <v>8</v>
      </c>
      <c r="B16" s="172" t="s">
        <v>88</v>
      </c>
      <c r="C16" s="182">
        <v>1322.2619999999993</v>
      </c>
      <c r="D16" s="182">
        <v>0.21</v>
      </c>
      <c r="E16" s="182">
        <f>'[7]Oct-2023'!E16+'[7]Nov 2023'!D16</f>
        <v>15.14</v>
      </c>
      <c r="F16" s="182">
        <v>0</v>
      </c>
      <c r="G16" s="182">
        <f>'[7]Oct-2023'!G16+'[7]Nov 2023'!F16</f>
        <v>0</v>
      </c>
      <c r="H16" s="182">
        <f t="shared" si="0"/>
        <v>1322.4719999999993</v>
      </c>
      <c r="I16" s="182">
        <v>117.56000000000004</v>
      </c>
      <c r="J16" s="182">
        <v>1.53</v>
      </c>
      <c r="K16" s="182">
        <f>'[7]Oct-2023'!K16+'[7]Nov 2023'!J16</f>
        <v>5.12</v>
      </c>
      <c r="L16" s="182">
        <v>0</v>
      </c>
      <c r="M16" s="182">
        <f>'[7]Oct-2023'!M16+'[7]Nov 2023'!L16</f>
        <v>0</v>
      </c>
      <c r="N16" s="182">
        <f t="shared" si="1"/>
        <v>119.09000000000005</v>
      </c>
      <c r="O16" s="183">
        <v>972.31900000000007</v>
      </c>
      <c r="P16" s="182">
        <v>0.73</v>
      </c>
      <c r="Q16" s="182">
        <f>'[7]Oct-2023'!Q16+'[7]Nov 2023'!P16</f>
        <v>97.8</v>
      </c>
      <c r="R16" s="182">
        <v>0</v>
      </c>
      <c r="S16" s="182">
        <f>'[7]Oct-2023'!S16+'[7]Nov 2023'!R16</f>
        <v>0</v>
      </c>
      <c r="T16" s="182">
        <f t="shared" si="2"/>
        <v>973.04900000000009</v>
      </c>
      <c r="U16" s="183">
        <f t="shared" si="3"/>
        <v>2414.6109999999994</v>
      </c>
    </row>
    <row r="17" spans="1:21" ht="38.25" customHeight="1" x14ac:dyDescent="0.45">
      <c r="A17" s="171">
        <v>9</v>
      </c>
      <c r="B17" s="172" t="s">
        <v>120</v>
      </c>
      <c r="C17" s="182">
        <v>236.65399999999988</v>
      </c>
      <c r="D17" s="182">
        <v>0</v>
      </c>
      <c r="E17" s="182">
        <f>'[7]Oct-2023'!E17+'[7]Nov 2023'!D17</f>
        <v>0</v>
      </c>
      <c r="F17" s="182">
        <v>0</v>
      </c>
      <c r="G17" s="182">
        <f>'[7]Oct-2023'!G17+'[7]Nov 2023'!F17</f>
        <v>2.7</v>
      </c>
      <c r="H17" s="182">
        <f t="shared" si="0"/>
        <v>236.65399999999988</v>
      </c>
      <c r="I17" s="182">
        <v>31.236999999999995</v>
      </c>
      <c r="J17" s="182">
        <v>0.2</v>
      </c>
      <c r="K17" s="182">
        <f>'[7]Oct-2023'!K17+'[7]Nov 2023'!J17</f>
        <v>1.74</v>
      </c>
      <c r="L17" s="182">
        <v>0</v>
      </c>
      <c r="M17" s="182">
        <f>'[7]Oct-2023'!M17+'[7]Nov 2023'!L17</f>
        <v>0</v>
      </c>
      <c r="N17" s="182">
        <f t="shared" si="1"/>
        <v>31.436999999999994</v>
      </c>
      <c r="O17" s="183">
        <v>501.90100000000001</v>
      </c>
      <c r="P17" s="182">
        <v>0</v>
      </c>
      <c r="Q17" s="182">
        <f>'[7]Oct-2023'!Q17+'[7]Nov 2023'!P17</f>
        <v>87.36</v>
      </c>
      <c r="R17" s="182">
        <v>0</v>
      </c>
      <c r="S17" s="182">
        <f>'[7]Oct-2023'!S17+'[7]Nov 2023'!R17</f>
        <v>0</v>
      </c>
      <c r="T17" s="182">
        <f t="shared" si="2"/>
        <v>501.90100000000001</v>
      </c>
      <c r="U17" s="183">
        <f t="shared" si="3"/>
        <v>769.99199999999996</v>
      </c>
    </row>
    <row r="18" spans="1:21" s="111" customFormat="1" ht="38.25" customHeight="1" x14ac:dyDescent="0.45">
      <c r="A18" s="171">
        <v>10</v>
      </c>
      <c r="B18" s="172" t="s">
        <v>87</v>
      </c>
      <c r="C18" s="182">
        <v>478.13499999999931</v>
      </c>
      <c r="D18" s="182">
        <v>0</v>
      </c>
      <c r="E18" s="182">
        <f>'[7]Oct-2023'!E18+'[7]Nov 2023'!D18</f>
        <v>0</v>
      </c>
      <c r="F18" s="182">
        <v>0</v>
      </c>
      <c r="G18" s="182">
        <f>'[7]Oct-2023'!G18+'[7]Nov 2023'!F18</f>
        <v>0</v>
      </c>
      <c r="H18" s="182">
        <f t="shared" si="0"/>
        <v>478.13499999999931</v>
      </c>
      <c r="I18" s="182">
        <v>17.109999999999989</v>
      </c>
      <c r="J18" s="182">
        <v>0.03</v>
      </c>
      <c r="K18" s="182">
        <f>'[7]Oct-2023'!K18+'[7]Nov 2023'!J18</f>
        <v>3.46</v>
      </c>
      <c r="L18" s="182">
        <v>0</v>
      </c>
      <c r="M18" s="182">
        <f>'[7]Oct-2023'!M18+'[7]Nov 2023'!L18</f>
        <v>1.46</v>
      </c>
      <c r="N18" s="182">
        <f t="shared" si="1"/>
        <v>17.13999999999999</v>
      </c>
      <c r="O18" s="183">
        <v>481.20799999999997</v>
      </c>
      <c r="P18" s="182">
        <v>0</v>
      </c>
      <c r="Q18" s="182">
        <f>'[7]Oct-2023'!Q18+'[7]Nov 2023'!P18</f>
        <v>1.07</v>
      </c>
      <c r="R18" s="182">
        <v>0</v>
      </c>
      <c r="S18" s="182">
        <f>'[7]Oct-2023'!S18+'[7]Nov 2023'!R18</f>
        <v>0.7</v>
      </c>
      <c r="T18" s="182">
        <f t="shared" si="2"/>
        <v>481.20799999999997</v>
      </c>
      <c r="U18" s="183">
        <f t="shared" si="3"/>
        <v>976.48299999999927</v>
      </c>
    </row>
    <row r="19" spans="1:21" s="111" customFormat="1" ht="38.25" customHeight="1" x14ac:dyDescent="0.4">
      <c r="A19" s="234" t="s">
        <v>89</v>
      </c>
      <c r="B19" s="235"/>
      <c r="C19" s="184">
        <f>SUM(C16:C18)</f>
        <v>2037.0509999999986</v>
      </c>
      <c r="D19" s="184">
        <f t="shared" ref="D19:U19" si="6">SUM(D16:D18)</f>
        <v>0.21</v>
      </c>
      <c r="E19" s="184">
        <f t="shared" si="6"/>
        <v>15.14</v>
      </c>
      <c r="F19" s="184">
        <f t="shared" si="6"/>
        <v>0</v>
      </c>
      <c r="G19" s="184">
        <f t="shared" si="6"/>
        <v>2.7</v>
      </c>
      <c r="H19" s="184">
        <f t="shared" si="6"/>
        <v>2037.2609999999986</v>
      </c>
      <c r="I19" s="184">
        <f t="shared" si="6"/>
        <v>165.90700000000001</v>
      </c>
      <c r="J19" s="184">
        <f t="shared" si="6"/>
        <v>1.76</v>
      </c>
      <c r="K19" s="184">
        <f t="shared" si="6"/>
        <v>10.32</v>
      </c>
      <c r="L19" s="184">
        <f t="shared" si="6"/>
        <v>0</v>
      </c>
      <c r="M19" s="184">
        <f t="shared" si="6"/>
        <v>1.46</v>
      </c>
      <c r="N19" s="184">
        <f t="shared" si="6"/>
        <v>167.66700000000003</v>
      </c>
      <c r="O19" s="184">
        <f t="shared" si="6"/>
        <v>1955.4279999999999</v>
      </c>
      <c r="P19" s="184">
        <f t="shared" si="6"/>
        <v>0.73</v>
      </c>
      <c r="Q19" s="184">
        <f t="shared" si="6"/>
        <v>186.23</v>
      </c>
      <c r="R19" s="184">
        <f t="shared" si="6"/>
        <v>0</v>
      </c>
      <c r="S19" s="184">
        <f t="shared" si="6"/>
        <v>0.7</v>
      </c>
      <c r="T19" s="184">
        <f t="shared" si="6"/>
        <v>1956.1579999999999</v>
      </c>
      <c r="U19" s="184">
        <f t="shared" si="6"/>
        <v>4161.0859999999984</v>
      </c>
    </row>
    <row r="20" spans="1:21" ht="38.25" customHeight="1" x14ac:dyDescent="0.45">
      <c r="A20" s="171">
        <v>8</v>
      </c>
      <c r="B20" s="172" t="s">
        <v>91</v>
      </c>
      <c r="C20" s="182">
        <v>1024.4549999999992</v>
      </c>
      <c r="D20" s="182">
        <v>0</v>
      </c>
      <c r="E20" s="182">
        <f>'[7]Oct-2023'!E20+'[7]Nov 2023'!D20</f>
        <v>0</v>
      </c>
      <c r="F20" s="182">
        <v>0</v>
      </c>
      <c r="G20" s="182">
        <f>'[7]Oct-2023'!G20+'[7]Nov 2023'!F20</f>
        <v>0</v>
      </c>
      <c r="H20" s="182">
        <f t="shared" si="0"/>
        <v>1024.4549999999992</v>
      </c>
      <c r="I20" s="182">
        <v>157.26100000000014</v>
      </c>
      <c r="J20" s="182">
        <v>0.13</v>
      </c>
      <c r="K20" s="182">
        <f>'[7]Oct-2023'!K20+'[7]Nov 2023'!J20</f>
        <v>2.15</v>
      </c>
      <c r="L20" s="182">
        <v>0</v>
      </c>
      <c r="M20" s="182">
        <f>'[7]Oct-2023'!M20+'[7]Nov 2023'!L20</f>
        <v>0</v>
      </c>
      <c r="N20" s="182">
        <f t="shared" si="1"/>
        <v>157.39100000000013</v>
      </c>
      <c r="O20" s="183">
        <v>744.62099999999987</v>
      </c>
      <c r="P20" s="182">
        <v>0.23</v>
      </c>
      <c r="Q20" s="182">
        <f>'[7]Oct-2023'!Q20+'[7]Nov 2023'!P20</f>
        <v>2.13</v>
      </c>
      <c r="R20" s="182">
        <v>0</v>
      </c>
      <c r="S20" s="182">
        <f>'[7]Oct-2023'!S20+'[7]Nov 2023'!R20</f>
        <v>0</v>
      </c>
      <c r="T20" s="183">
        <f t="shared" si="2"/>
        <v>744.85099999999989</v>
      </c>
      <c r="U20" s="183">
        <f t="shared" si="3"/>
        <v>1926.6969999999992</v>
      </c>
    </row>
    <row r="21" spans="1:21" ht="38.25" customHeight="1" x14ac:dyDescent="0.45">
      <c r="A21" s="171">
        <v>9</v>
      </c>
      <c r="B21" s="172" t="s">
        <v>90</v>
      </c>
      <c r="C21" s="182">
        <v>52.019999999999882</v>
      </c>
      <c r="D21" s="182">
        <v>0</v>
      </c>
      <c r="E21" s="182">
        <f>'[7]Oct-2023'!E21+'[7]Nov 2023'!D21</f>
        <v>0</v>
      </c>
      <c r="F21" s="182">
        <v>0</v>
      </c>
      <c r="G21" s="182">
        <f>'[7]Oct-2023'!G21+'[7]Nov 2023'!F21</f>
        <v>90.67</v>
      </c>
      <c r="H21" s="182">
        <f t="shared" si="0"/>
        <v>52.019999999999882</v>
      </c>
      <c r="I21" s="182">
        <v>56.453000000000017</v>
      </c>
      <c r="J21" s="182">
        <v>0</v>
      </c>
      <c r="K21" s="182">
        <f>'[7]Oct-2023'!K21+'[7]Nov 2023'!J21</f>
        <v>3.6700000000000004</v>
      </c>
      <c r="L21" s="182">
        <v>0</v>
      </c>
      <c r="M21" s="182">
        <f>'[7]Oct-2023'!M21+'[7]Nov 2023'!L21</f>
        <v>0</v>
      </c>
      <c r="N21" s="182">
        <f t="shared" si="1"/>
        <v>56.453000000000017</v>
      </c>
      <c r="O21" s="183">
        <v>315.22999999999996</v>
      </c>
      <c r="P21" s="182">
        <v>0</v>
      </c>
      <c r="Q21" s="182">
        <f>'[7]Oct-2023'!Q21+'[7]Nov 2023'!P21</f>
        <v>6.81</v>
      </c>
      <c r="R21" s="182">
        <v>0</v>
      </c>
      <c r="S21" s="182">
        <f>'[7]Oct-2023'!S21+'[7]Nov 2023'!R21</f>
        <v>2.48</v>
      </c>
      <c r="T21" s="183">
        <f t="shared" si="2"/>
        <v>315.22999999999996</v>
      </c>
      <c r="U21" s="183">
        <f t="shared" si="3"/>
        <v>423.70299999999986</v>
      </c>
    </row>
    <row r="22" spans="1:21" s="111" customFormat="1" ht="38.25" customHeight="1" x14ac:dyDescent="0.45">
      <c r="A22" s="171">
        <v>10</v>
      </c>
      <c r="B22" s="172" t="s">
        <v>92</v>
      </c>
      <c r="C22" s="182">
        <v>27.069999999999879</v>
      </c>
      <c r="D22" s="182">
        <v>0</v>
      </c>
      <c r="E22" s="182">
        <f>'[7]Oct-2023'!E22+'[7]Nov 2023'!D22</f>
        <v>0</v>
      </c>
      <c r="F22" s="182">
        <v>0</v>
      </c>
      <c r="G22" s="182">
        <f>'[7]Oct-2023'!G22+'[7]Nov 2023'!F22</f>
        <v>0</v>
      </c>
      <c r="H22" s="182">
        <f t="shared" si="0"/>
        <v>27.069999999999879</v>
      </c>
      <c r="I22" s="182">
        <v>15.960000000000004</v>
      </c>
      <c r="J22" s="182">
        <v>0.3</v>
      </c>
      <c r="K22" s="182">
        <f>'[7]Oct-2023'!K22+'[7]Nov 2023'!J22</f>
        <v>0.32</v>
      </c>
      <c r="L22" s="182">
        <v>0</v>
      </c>
      <c r="M22" s="182">
        <f>'[7]Oct-2023'!M22+'[7]Nov 2023'!L22</f>
        <v>0</v>
      </c>
      <c r="N22" s="182">
        <f t="shared" si="1"/>
        <v>16.260000000000005</v>
      </c>
      <c r="O22" s="183">
        <v>776.59999999999968</v>
      </c>
      <c r="P22" s="182">
        <v>0</v>
      </c>
      <c r="Q22" s="182">
        <f>'[7]Oct-2023'!Q22+'[7]Nov 2023'!P22</f>
        <v>0.56999999999999995</v>
      </c>
      <c r="R22" s="182">
        <v>0</v>
      </c>
      <c r="S22" s="182">
        <f>'[7]Oct-2023'!S22+'[7]Nov 2023'!R22</f>
        <v>0</v>
      </c>
      <c r="T22" s="183">
        <f t="shared" si="2"/>
        <v>776.59999999999968</v>
      </c>
      <c r="U22" s="183">
        <f t="shared" si="3"/>
        <v>819.92999999999961</v>
      </c>
    </row>
    <row r="23" spans="1:21" s="111" customFormat="1" ht="38.25" customHeight="1" x14ac:dyDescent="0.45">
      <c r="A23" s="171">
        <v>11</v>
      </c>
      <c r="B23" s="172" t="s">
        <v>93</v>
      </c>
      <c r="C23" s="182">
        <v>1146.8519999999999</v>
      </c>
      <c r="D23" s="182">
        <v>0.78</v>
      </c>
      <c r="E23" s="182">
        <f>'[7]Oct-2023'!E23+'[7]Nov 2023'!D23</f>
        <v>14.429999999999998</v>
      </c>
      <c r="F23" s="182">
        <v>0</v>
      </c>
      <c r="G23" s="182">
        <f>'[7]Oct-2023'!G23+'[7]Nov 2023'!F23</f>
        <v>0</v>
      </c>
      <c r="H23" s="182">
        <f t="shared" si="0"/>
        <v>1147.6319999999998</v>
      </c>
      <c r="I23" s="182">
        <v>55.053999999999988</v>
      </c>
      <c r="J23" s="182">
        <v>0.26</v>
      </c>
      <c r="K23" s="182">
        <f>'[7]Oct-2023'!K23+'[7]Nov 2023'!J23</f>
        <v>5.1099999999999985</v>
      </c>
      <c r="L23" s="182">
        <v>0</v>
      </c>
      <c r="M23" s="182">
        <f>'[7]Oct-2023'!M23+'[7]Nov 2023'!L23</f>
        <v>0</v>
      </c>
      <c r="N23" s="182">
        <f t="shared" si="1"/>
        <v>55.313999999999986</v>
      </c>
      <c r="O23" s="183">
        <v>413.90499999999997</v>
      </c>
      <c r="P23" s="182">
        <v>0.56000000000000005</v>
      </c>
      <c r="Q23" s="182">
        <f>'[7]Oct-2023'!Q23+'[7]Nov 2023'!P23</f>
        <v>9.6300000000000008</v>
      </c>
      <c r="R23" s="182">
        <v>0</v>
      </c>
      <c r="S23" s="182">
        <f>'[7]Oct-2023'!S23+'[7]Nov 2023'!R23</f>
        <v>0</v>
      </c>
      <c r="T23" s="183">
        <f t="shared" si="2"/>
        <v>414.46499999999997</v>
      </c>
      <c r="U23" s="183">
        <f t="shared" si="3"/>
        <v>1617.4109999999998</v>
      </c>
    </row>
    <row r="24" spans="1:21" s="111" customFormat="1" ht="38.25" customHeight="1" x14ac:dyDescent="0.4">
      <c r="A24" s="249" t="s">
        <v>94</v>
      </c>
      <c r="B24" s="249"/>
      <c r="C24" s="184">
        <f>SUM(C20:C23)</f>
        <v>2250.396999999999</v>
      </c>
      <c r="D24" s="184">
        <f t="shared" ref="D24:U24" si="7">SUM(D20:D23)</f>
        <v>0.78</v>
      </c>
      <c r="E24" s="184">
        <f t="shared" si="7"/>
        <v>14.429999999999998</v>
      </c>
      <c r="F24" s="184">
        <f t="shared" si="7"/>
        <v>0</v>
      </c>
      <c r="G24" s="184">
        <f t="shared" si="7"/>
        <v>90.67</v>
      </c>
      <c r="H24" s="184">
        <f t="shared" si="7"/>
        <v>2251.1769999999988</v>
      </c>
      <c r="I24" s="184">
        <f t="shared" si="7"/>
        <v>284.72800000000018</v>
      </c>
      <c r="J24" s="184">
        <f t="shared" si="7"/>
        <v>0.69</v>
      </c>
      <c r="K24" s="184">
        <f t="shared" si="7"/>
        <v>11.25</v>
      </c>
      <c r="L24" s="184">
        <f t="shared" si="7"/>
        <v>0</v>
      </c>
      <c r="M24" s="184">
        <f t="shared" si="7"/>
        <v>0</v>
      </c>
      <c r="N24" s="184">
        <f t="shared" si="7"/>
        <v>285.41800000000012</v>
      </c>
      <c r="O24" s="184">
        <f t="shared" si="7"/>
        <v>2250.3559999999998</v>
      </c>
      <c r="P24" s="184">
        <f t="shared" si="7"/>
        <v>0.79</v>
      </c>
      <c r="Q24" s="184">
        <f t="shared" si="7"/>
        <v>19.14</v>
      </c>
      <c r="R24" s="184">
        <f t="shared" si="7"/>
        <v>0</v>
      </c>
      <c r="S24" s="184">
        <f t="shared" si="7"/>
        <v>2.48</v>
      </c>
      <c r="T24" s="184">
        <f t="shared" si="7"/>
        <v>2251.1459999999997</v>
      </c>
      <c r="U24" s="184">
        <f t="shared" si="7"/>
        <v>4787.7409999999991</v>
      </c>
    </row>
    <row r="25" spans="1:21" s="145" customFormat="1" ht="38.25" customHeight="1" x14ac:dyDescent="0.4">
      <c r="A25" s="250" t="s">
        <v>95</v>
      </c>
      <c r="B25" s="251"/>
      <c r="C25" s="184">
        <f>C24+C19+C15+C11</f>
        <v>8851.412999999995</v>
      </c>
      <c r="D25" s="184">
        <f t="shared" ref="D25:U25" si="8">D24+D19+D15+D11</f>
        <v>0.99</v>
      </c>
      <c r="E25" s="184">
        <f t="shared" si="8"/>
        <v>31.25</v>
      </c>
      <c r="F25" s="184">
        <f t="shared" si="8"/>
        <v>15.48</v>
      </c>
      <c r="G25" s="184">
        <f t="shared" si="8"/>
        <v>109.35000000000001</v>
      </c>
      <c r="H25" s="184">
        <f t="shared" si="8"/>
        <v>8836.9229999999952</v>
      </c>
      <c r="I25" s="184">
        <f t="shared" si="8"/>
        <v>1666.0210000000002</v>
      </c>
      <c r="J25" s="184">
        <f t="shared" si="8"/>
        <v>6.54</v>
      </c>
      <c r="K25" s="184">
        <f t="shared" si="8"/>
        <v>112.85700000000001</v>
      </c>
      <c r="L25" s="184">
        <f t="shared" si="8"/>
        <v>0</v>
      </c>
      <c r="M25" s="184">
        <f t="shared" si="8"/>
        <v>10.46</v>
      </c>
      <c r="N25" s="184">
        <f t="shared" si="8"/>
        <v>1672.5610000000004</v>
      </c>
      <c r="O25" s="184">
        <f t="shared" si="8"/>
        <v>7409.4139999999998</v>
      </c>
      <c r="P25" s="184">
        <f t="shared" si="8"/>
        <v>23.45</v>
      </c>
      <c r="Q25" s="184">
        <f t="shared" si="8"/>
        <v>404.09000000000003</v>
      </c>
      <c r="R25" s="184">
        <f t="shared" si="8"/>
        <v>0</v>
      </c>
      <c r="S25" s="184">
        <f t="shared" si="8"/>
        <v>22.419999999999998</v>
      </c>
      <c r="T25" s="184">
        <f t="shared" si="8"/>
        <v>7432.8640000000005</v>
      </c>
      <c r="U25" s="184">
        <f t="shared" si="8"/>
        <v>17942.347999999994</v>
      </c>
    </row>
    <row r="26" spans="1:21" ht="38.25" customHeight="1" x14ac:dyDescent="0.45">
      <c r="A26" s="171">
        <v>15</v>
      </c>
      <c r="B26" s="172" t="s">
        <v>96</v>
      </c>
      <c r="C26" s="182">
        <v>1299.4019999999998</v>
      </c>
      <c r="D26" s="182">
        <v>5.76</v>
      </c>
      <c r="E26" s="182">
        <f>'[7]Oct-2023'!E26+'[7]Nov 2023'!D26</f>
        <v>67.180000000000007</v>
      </c>
      <c r="F26" s="182">
        <v>0</v>
      </c>
      <c r="G26" s="182">
        <f>'[7]Oct-2023'!G26+'[7]Nov 2023'!F26</f>
        <v>0.02</v>
      </c>
      <c r="H26" s="182">
        <f t="shared" si="0"/>
        <v>1305.1619999999998</v>
      </c>
      <c r="I26" s="182">
        <v>0.76</v>
      </c>
      <c r="J26" s="182">
        <v>0</v>
      </c>
      <c r="K26" s="182">
        <f>'[7]Oct-2023'!K26+'[7]Nov 2023'!J26</f>
        <v>0.65</v>
      </c>
      <c r="L26" s="182">
        <v>0</v>
      </c>
      <c r="M26" s="182">
        <f>'[7]Oct-2023'!M26+'[7]Nov 2023'!L26</f>
        <v>0</v>
      </c>
      <c r="N26" s="182">
        <f t="shared" si="1"/>
        <v>0.76</v>
      </c>
      <c r="O26" s="183">
        <v>206.56000000000003</v>
      </c>
      <c r="P26" s="182">
        <v>0.1</v>
      </c>
      <c r="Q26" s="182">
        <f>'[7]Oct-2023'!Q26+'[7]Nov 2023'!P26</f>
        <v>2.9299999999999997</v>
      </c>
      <c r="R26" s="182">
        <v>0</v>
      </c>
      <c r="S26" s="182">
        <f>'[7]Oct-2023'!S26+'[7]Nov 2023'!R26</f>
        <v>0</v>
      </c>
      <c r="T26" s="183">
        <f t="shared" si="2"/>
        <v>206.66000000000003</v>
      </c>
      <c r="U26" s="183">
        <f t="shared" si="3"/>
        <v>1512.5819999999999</v>
      </c>
    </row>
    <row r="27" spans="1:21" s="111" customFormat="1" ht="38.25" customHeight="1" x14ac:dyDescent="0.45">
      <c r="A27" s="171">
        <v>16</v>
      </c>
      <c r="B27" s="173" t="s">
        <v>97</v>
      </c>
      <c r="C27" s="182">
        <v>10478.296999999995</v>
      </c>
      <c r="D27" s="182">
        <v>11.18</v>
      </c>
      <c r="E27" s="182">
        <f>'[7]Oct-2023'!E27+'[7]Nov 2023'!D27</f>
        <v>75.319999999999993</v>
      </c>
      <c r="F27" s="182">
        <v>0</v>
      </c>
      <c r="G27" s="182">
        <f>'[7]Oct-2023'!G27+'[7]Nov 2023'!F27</f>
        <v>0</v>
      </c>
      <c r="H27" s="182">
        <f t="shared" si="0"/>
        <v>10489.476999999995</v>
      </c>
      <c r="I27" s="182">
        <v>429.41499999999996</v>
      </c>
      <c r="J27" s="182">
        <v>2.4</v>
      </c>
      <c r="K27" s="182">
        <f>'[7]Oct-2023'!K27+'[7]Nov 2023'!J27</f>
        <v>23.38</v>
      </c>
      <c r="L27" s="182">
        <v>0</v>
      </c>
      <c r="M27" s="182">
        <f>'[7]Oct-2023'!M27+'[7]Nov 2023'!L27</f>
        <v>0</v>
      </c>
      <c r="N27" s="182">
        <f t="shared" si="1"/>
        <v>431.81499999999994</v>
      </c>
      <c r="O27" s="183">
        <v>45.770000000000017</v>
      </c>
      <c r="P27" s="182">
        <v>0.1</v>
      </c>
      <c r="Q27" s="182">
        <f>'[7]Oct-2023'!Q27+'[7]Nov 2023'!P27</f>
        <v>2.35</v>
      </c>
      <c r="R27" s="182">
        <v>0</v>
      </c>
      <c r="S27" s="182">
        <f>'[7]Oct-2023'!S27+'[7]Nov 2023'!R27</f>
        <v>0</v>
      </c>
      <c r="T27" s="183">
        <f t="shared" si="2"/>
        <v>45.870000000000019</v>
      </c>
      <c r="U27" s="183">
        <f t="shared" si="3"/>
        <v>10967.161999999997</v>
      </c>
    </row>
    <row r="28" spans="1:21" s="111" customFormat="1" ht="38.25" customHeight="1" x14ac:dyDescent="0.4">
      <c r="A28" s="249" t="s">
        <v>98</v>
      </c>
      <c r="B28" s="249"/>
      <c r="C28" s="184">
        <f>SUM(C26:C27)</f>
        <v>11777.698999999995</v>
      </c>
      <c r="D28" s="184">
        <f t="shared" ref="D28:U28" si="9">SUM(D26:D27)</f>
        <v>16.939999999999998</v>
      </c>
      <c r="E28" s="184">
        <f t="shared" si="9"/>
        <v>142.5</v>
      </c>
      <c r="F28" s="184">
        <f t="shared" si="9"/>
        <v>0</v>
      </c>
      <c r="G28" s="184">
        <f t="shared" si="9"/>
        <v>0.02</v>
      </c>
      <c r="H28" s="184">
        <f t="shared" si="9"/>
        <v>11794.638999999996</v>
      </c>
      <c r="I28" s="184">
        <f t="shared" si="9"/>
        <v>430.17499999999995</v>
      </c>
      <c r="J28" s="184">
        <f t="shared" si="9"/>
        <v>2.4</v>
      </c>
      <c r="K28" s="184">
        <f t="shared" si="9"/>
        <v>24.029999999999998</v>
      </c>
      <c r="L28" s="184">
        <f t="shared" si="9"/>
        <v>0</v>
      </c>
      <c r="M28" s="184">
        <f t="shared" si="9"/>
        <v>0</v>
      </c>
      <c r="N28" s="184">
        <f t="shared" si="9"/>
        <v>432.57499999999993</v>
      </c>
      <c r="O28" s="184">
        <f t="shared" si="9"/>
        <v>252.33000000000004</v>
      </c>
      <c r="P28" s="184">
        <f t="shared" si="9"/>
        <v>0.2</v>
      </c>
      <c r="Q28" s="184">
        <f t="shared" si="9"/>
        <v>5.2799999999999994</v>
      </c>
      <c r="R28" s="184">
        <f t="shared" si="9"/>
        <v>0</v>
      </c>
      <c r="S28" s="184">
        <f t="shared" si="9"/>
        <v>0</v>
      </c>
      <c r="T28" s="184">
        <f t="shared" si="9"/>
        <v>252.53000000000003</v>
      </c>
      <c r="U28" s="184">
        <f t="shared" si="9"/>
        <v>12479.743999999997</v>
      </c>
    </row>
    <row r="29" spans="1:21" ht="38.25" customHeight="1" x14ac:dyDescent="0.45">
      <c r="A29" s="171">
        <v>17</v>
      </c>
      <c r="B29" s="172" t="s">
        <v>99</v>
      </c>
      <c r="C29" s="182">
        <v>4645.8090000000011</v>
      </c>
      <c r="D29" s="182">
        <v>7.0179999999999998</v>
      </c>
      <c r="E29" s="182">
        <f>'[7]Oct-2023'!E29+'[7]Nov 2023'!D29</f>
        <v>101.788</v>
      </c>
      <c r="F29" s="182">
        <v>0</v>
      </c>
      <c r="G29" s="182">
        <f>'[7]Oct-2023'!G29+'[7]Nov 2023'!F29</f>
        <v>0</v>
      </c>
      <c r="H29" s="182">
        <f t="shared" si="0"/>
        <v>4652.8270000000011</v>
      </c>
      <c r="I29" s="182">
        <v>185.37</v>
      </c>
      <c r="J29" s="182">
        <v>0</v>
      </c>
      <c r="K29" s="182">
        <f>'[7]Oct-2023'!K29+'[7]Nov 2023'!J29</f>
        <v>0.67</v>
      </c>
      <c r="L29" s="182">
        <v>0</v>
      </c>
      <c r="M29" s="182">
        <f>'[7]Oct-2023'!M29+'[7]Nov 2023'!L29</f>
        <v>0</v>
      </c>
      <c r="N29" s="182">
        <f t="shared" si="1"/>
        <v>185.37</v>
      </c>
      <c r="O29" s="183">
        <v>712.43599999999992</v>
      </c>
      <c r="P29" s="182">
        <v>0</v>
      </c>
      <c r="Q29" s="182">
        <f>'[7]Oct-2023'!Q29+'[7]Nov 2023'!P29</f>
        <v>195.166</v>
      </c>
      <c r="R29" s="182">
        <v>0</v>
      </c>
      <c r="S29" s="182">
        <f>'[7]Oct-2023'!S29+'[7]Nov 2023'!R29</f>
        <v>0</v>
      </c>
      <c r="T29" s="183">
        <f t="shared" si="2"/>
        <v>712.43599999999992</v>
      </c>
      <c r="U29" s="183">
        <f t="shared" si="3"/>
        <v>5550.6330000000007</v>
      </c>
    </row>
    <row r="30" spans="1:21" ht="38.25" customHeight="1" x14ac:dyDescent="0.45">
      <c r="A30" s="171">
        <v>18</v>
      </c>
      <c r="B30" s="172" t="s">
        <v>100</v>
      </c>
      <c r="C30" s="182">
        <v>6547.4220000000014</v>
      </c>
      <c r="D30" s="182">
        <v>5.88</v>
      </c>
      <c r="E30" s="182">
        <f>'[7]Oct-2023'!E30+'[7]Nov 2023'!D30</f>
        <v>102.30999999999999</v>
      </c>
      <c r="F30" s="182">
        <v>0</v>
      </c>
      <c r="G30" s="182">
        <f>'[7]Oct-2023'!G30+'[7]Nov 2023'!F30</f>
        <v>0</v>
      </c>
      <c r="H30" s="182">
        <f t="shared" si="0"/>
        <v>6553.3020000000015</v>
      </c>
      <c r="I30" s="182">
        <v>134.93</v>
      </c>
      <c r="J30" s="182">
        <v>0</v>
      </c>
      <c r="K30" s="182">
        <f>'[7]Oct-2023'!K30+'[7]Nov 2023'!J30</f>
        <v>4.13</v>
      </c>
      <c r="L30" s="182">
        <v>0</v>
      </c>
      <c r="M30" s="182">
        <f>'[7]Oct-2023'!M30+'[7]Nov 2023'!L30</f>
        <v>0</v>
      </c>
      <c r="N30" s="182">
        <f t="shared" si="1"/>
        <v>134.93</v>
      </c>
      <c r="O30" s="183">
        <v>311.12</v>
      </c>
      <c r="P30" s="182">
        <v>0</v>
      </c>
      <c r="Q30" s="182">
        <f>'[7]Oct-2023'!Q30+'[7]Nov 2023'!P30</f>
        <v>116.33999999999999</v>
      </c>
      <c r="R30" s="182">
        <v>0</v>
      </c>
      <c r="S30" s="182">
        <f>'[7]Oct-2023'!S30+'[7]Nov 2023'!R30</f>
        <v>0</v>
      </c>
      <c r="T30" s="183">
        <f t="shared" si="2"/>
        <v>311.12</v>
      </c>
      <c r="U30" s="183">
        <f t="shared" si="3"/>
        <v>6999.3520000000017</v>
      </c>
    </row>
    <row r="31" spans="1:21" s="111" customFormat="1" ht="38.25" customHeight="1" x14ac:dyDescent="0.45">
      <c r="A31" s="171">
        <v>19</v>
      </c>
      <c r="B31" s="172" t="s">
        <v>101</v>
      </c>
      <c r="C31" s="182">
        <v>3153.5179999999996</v>
      </c>
      <c r="D31" s="182">
        <v>4.32</v>
      </c>
      <c r="E31" s="182">
        <f>'[7]Oct-2023'!E31+'[7]Nov 2023'!D31</f>
        <v>29.483000000000004</v>
      </c>
      <c r="F31" s="182">
        <v>0</v>
      </c>
      <c r="G31" s="182">
        <f>'[7]Oct-2023'!G31+'[7]Nov 2023'!F31</f>
        <v>0</v>
      </c>
      <c r="H31" s="182">
        <f t="shared" si="0"/>
        <v>3157.8379999999997</v>
      </c>
      <c r="I31" s="182">
        <v>50.180000000000007</v>
      </c>
      <c r="J31" s="182">
        <v>0</v>
      </c>
      <c r="K31" s="182">
        <f>'[7]Oct-2023'!K31+'[7]Nov 2023'!J31</f>
        <v>0</v>
      </c>
      <c r="L31" s="182">
        <v>0</v>
      </c>
      <c r="M31" s="182">
        <f>'[7]Oct-2023'!M31+'[7]Nov 2023'!L31</f>
        <v>0</v>
      </c>
      <c r="N31" s="182">
        <f t="shared" si="1"/>
        <v>50.180000000000007</v>
      </c>
      <c r="O31" s="183">
        <v>244.44</v>
      </c>
      <c r="P31" s="182">
        <v>0</v>
      </c>
      <c r="Q31" s="182">
        <f>'[7]Oct-2023'!Q31+'[7]Nov 2023'!P31</f>
        <v>0</v>
      </c>
      <c r="R31" s="182">
        <v>0</v>
      </c>
      <c r="S31" s="182">
        <f>'[7]Oct-2023'!S31+'[7]Nov 2023'!R31</f>
        <v>0</v>
      </c>
      <c r="T31" s="183">
        <f t="shared" si="2"/>
        <v>244.44</v>
      </c>
      <c r="U31" s="183">
        <f t="shared" si="3"/>
        <v>3452.4579999999996</v>
      </c>
    </row>
    <row r="32" spans="1:21" ht="38.25" customHeight="1" x14ac:dyDescent="0.45">
      <c r="A32" s="171">
        <v>20</v>
      </c>
      <c r="B32" s="172" t="s">
        <v>102</v>
      </c>
      <c r="C32" s="182">
        <v>4427.9299999999994</v>
      </c>
      <c r="D32" s="182">
        <v>5.25</v>
      </c>
      <c r="E32" s="182">
        <f>'[7]Oct-2023'!E32+'[7]Nov 2023'!D32</f>
        <v>31.9</v>
      </c>
      <c r="F32" s="182">
        <v>0</v>
      </c>
      <c r="G32" s="182">
        <f>'[7]Oct-2023'!G32+'[7]Nov 2023'!F32</f>
        <v>0</v>
      </c>
      <c r="H32" s="182">
        <f t="shared" si="0"/>
        <v>4433.1799999999994</v>
      </c>
      <c r="I32" s="182">
        <v>251.98999999999995</v>
      </c>
      <c r="J32" s="182">
        <v>1.1060000000000001</v>
      </c>
      <c r="K32" s="182">
        <f>'[7]Oct-2023'!K32+'[7]Nov 2023'!J32</f>
        <v>26.716000000000005</v>
      </c>
      <c r="L32" s="182">
        <v>0</v>
      </c>
      <c r="M32" s="182">
        <f>'[7]Oct-2023'!M32+'[7]Nov 2023'!L32</f>
        <v>0</v>
      </c>
      <c r="N32" s="182">
        <f t="shared" si="1"/>
        <v>253.09599999999995</v>
      </c>
      <c r="O32" s="183">
        <v>243.69999999999996</v>
      </c>
      <c r="P32" s="182">
        <v>0.06</v>
      </c>
      <c r="Q32" s="182">
        <f>'[7]Oct-2023'!Q32+'[7]Nov 2023'!P32</f>
        <v>0.11</v>
      </c>
      <c r="R32" s="182">
        <v>0</v>
      </c>
      <c r="S32" s="182">
        <f>'[7]Oct-2023'!S32+'[7]Nov 2023'!R32</f>
        <v>0</v>
      </c>
      <c r="T32" s="183">
        <f t="shared" si="2"/>
        <v>243.75999999999996</v>
      </c>
      <c r="U32" s="183">
        <f t="shared" si="3"/>
        <v>4930.0359999999991</v>
      </c>
    </row>
    <row r="33" spans="1:21" s="111" customFormat="1" ht="38.25" customHeight="1" x14ac:dyDescent="0.4">
      <c r="A33" s="249" t="s">
        <v>99</v>
      </c>
      <c r="B33" s="249"/>
      <c r="C33" s="182">
        <f>SUM(C29:C32)</f>
        <v>18774.679000000004</v>
      </c>
      <c r="D33" s="182">
        <f t="shared" ref="D33:U33" si="10">SUM(D29:D32)</f>
        <v>22.468</v>
      </c>
      <c r="E33" s="182">
        <f t="shared" si="10"/>
        <v>265.48099999999999</v>
      </c>
      <c r="F33" s="182">
        <f t="shared" si="10"/>
        <v>0</v>
      </c>
      <c r="G33" s="182">
        <f t="shared" si="10"/>
        <v>0</v>
      </c>
      <c r="H33" s="182">
        <f t="shared" si="10"/>
        <v>18797.147000000001</v>
      </c>
      <c r="I33" s="182">
        <f t="shared" si="10"/>
        <v>622.47</v>
      </c>
      <c r="J33" s="182">
        <f t="shared" si="10"/>
        <v>1.1060000000000001</v>
      </c>
      <c r="K33" s="182">
        <f t="shared" si="10"/>
        <v>31.516000000000005</v>
      </c>
      <c r="L33" s="182">
        <f t="shared" si="10"/>
        <v>0</v>
      </c>
      <c r="M33" s="182">
        <f t="shared" si="10"/>
        <v>0</v>
      </c>
      <c r="N33" s="182">
        <f t="shared" si="10"/>
        <v>623.57600000000002</v>
      </c>
      <c r="O33" s="182">
        <f t="shared" si="10"/>
        <v>1511.6959999999999</v>
      </c>
      <c r="P33" s="182">
        <f t="shared" si="10"/>
        <v>0.06</v>
      </c>
      <c r="Q33" s="182">
        <f t="shared" si="10"/>
        <v>311.61599999999999</v>
      </c>
      <c r="R33" s="182">
        <f t="shared" si="10"/>
        <v>0</v>
      </c>
      <c r="S33" s="182">
        <f t="shared" si="10"/>
        <v>0</v>
      </c>
      <c r="T33" s="182">
        <f t="shared" si="10"/>
        <v>1511.7559999999999</v>
      </c>
      <c r="U33" s="182">
        <f t="shared" si="10"/>
        <v>20932.479000000003</v>
      </c>
    </row>
    <row r="34" spans="1:21" ht="38.25" customHeight="1" x14ac:dyDescent="0.45">
      <c r="A34" s="171">
        <v>21</v>
      </c>
      <c r="B34" s="172" t="s">
        <v>103</v>
      </c>
      <c r="C34" s="182">
        <v>6179.7500000000018</v>
      </c>
      <c r="D34" s="182">
        <v>8.18</v>
      </c>
      <c r="E34" s="182">
        <f>'[7]Oct-2023'!E34+'[7]Nov 2023'!D34</f>
        <v>86.57</v>
      </c>
      <c r="F34" s="182">
        <v>0</v>
      </c>
      <c r="G34" s="182">
        <f>'[7]Oct-2023'!G34+'[7]Nov 2023'!F34</f>
        <v>26.64</v>
      </c>
      <c r="H34" s="182">
        <f t="shared" si="0"/>
        <v>6187.9300000000021</v>
      </c>
      <c r="I34" s="182">
        <v>2</v>
      </c>
      <c r="J34" s="182">
        <v>0</v>
      </c>
      <c r="K34" s="182">
        <f>'[7]Oct-2023'!K34+'[7]Nov 2023'!J34</f>
        <v>0</v>
      </c>
      <c r="L34" s="182">
        <v>0</v>
      </c>
      <c r="M34" s="182">
        <f>'[7]Oct-2023'!M34+'[7]Nov 2023'!L34</f>
        <v>0</v>
      </c>
      <c r="N34" s="182">
        <f t="shared" si="1"/>
        <v>2</v>
      </c>
      <c r="O34" s="183">
        <v>21.87</v>
      </c>
      <c r="P34" s="182">
        <v>0.2</v>
      </c>
      <c r="Q34" s="182">
        <f>'[7]Oct-2023'!Q34+'[7]Nov 2023'!P34</f>
        <v>0.38</v>
      </c>
      <c r="R34" s="182">
        <v>0</v>
      </c>
      <c r="S34" s="182">
        <f>'[7]Oct-2023'!S34+'[7]Nov 2023'!R34</f>
        <v>17.010000000000002</v>
      </c>
      <c r="T34" s="183">
        <f t="shared" si="2"/>
        <v>22.07</v>
      </c>
      <c r="U34" s="183">
        <f t="shared" si="3"/>
        <v>6212.0000000000018</v>
      </c>
    </row>
    <row r="35" spans="1:21" ht="38.25" customHeight="1" x14ac:dyDescent="0.45">
      <c r="A35" s="171">
        <v>22</v>
      </c>
      <c r="B35" s="172" t="s">
        <v>104</v>
      </c>
      <c r="C35" s="182">
        <v>5050.3550000000014</v>
      </c>
      <c r="D35" s="182">
        <v>22.57</v>
      </c>
      <c r="E35" s="182">
        <f>'[7]Oct-2023'!E35+'[7]Nov 2023'!D35</f>
        <v>163.16</v>
      </c>
      <c r="F35" s="182">
        <v>0</v>
      </c>
      <c r="G35" s="182">
        <f>'[7]Oct-2023'!G35+'[7]Nov 2023'!F35</f>
        <v>0</v>
      </c>
      <c r="H35" s="182">
        <f t="shared" si="0"/>
        <v>5072.9250000000011</v>
      </c>
      <c r="I35" s="182">
        <v>0.1</v>
      </c>
      <c r="J35" s="182">
        <v>0</v>
      </c>
      <c r="K35" s="182">
        <f>'[7]Oct-2023'!K35+'[7]Nov 2023'!J35</f>
        <v>0</v>
      </c>
      <c r="L35" s="182">
        <v>0</v>
      </c>
      <c r="M35" s="182">
        <f>'[7]Oct-2023'!M35+'[7]Nov 2023'!L35</f>
        <v>0</v>
      </c>
      <c r="N35" s="182">
        <f t="shared" si="1"/>
        <v>0.1</v>
      </c>
      <c r="O35" s="183">
        <v>125.47000000000001</v>
      </c>
      <c r="P35" s="182">
        <v>0</v>
      </c>
      <c r="Q35" s="182">
        <f>'[7]Oct-2023'!Q35+'[7]Nov 2023'!P35</f>
        <v>0</v>
      </c>
      <c r="R35" s="182">
        <v>0</v>
      </c>
      <c r="S35" s="182">
        <f>'[7]Oct-2023'!S35+'[7]Nov 2023'!R35</f>
        <v>0</v>
      </c>
      <c r="T35" s="183">
        <f t="shared" si="2"/>
        <v>125.47000000000001</v>
      </c>
      <c r="U35" s="183">
        <f t="shared" si="3"/>
        <v>5198.4950000000017</v>
      </c>
    </row>
    <row r="36" spans="1:21" s="111" customFormat="1" ht="38.25" customHeight="1" x14ac:dyDescent="0.45">
      <c r="A36" s="171">
        <v>23</v>
      </c>
      <c r="B36" s="172" t="s">
        <v>105</v>
      </c>
      <c r="C36" s="182">
        <v>19602.380000000005</v>
      </c>
      <c r="D36" s="182">
        <v>6.77</v>
      </c>
      <c r="E36" s="182">
        <f>'[7]Oct-2023'!E36+'[7]Nov 2023'!D36</f>
        <v>140.13000000000002</v>
      </c>
      <c r="F36" s="182">
        <v>0</v>
      </c>
      <c r="G36" s="182">
        <f>'[7]Oct-2023'!G36+'[7]Nov 2023'!F36</f>
        <v>0</v>
      </c>
      <c r="H36" s="182">
        <f t="shared" si="0"/>
        <v>19609.150000000005</v>
      </c>
      <c r="I36" s="182">
        <v>8.5</v>
      </c>
      <c r="J36" s="182">
        <v>0</v>
      </c>
      <c r="K36" s="182">
        <f>'[7]Oct-2023'!K36+'[7]Nov 2023'!J36</f>
        <v>0.26</v>
      </c>
      <c r="L36" s="182">
        <v>0</v>
      </c>
      <c r="M36" s="182">
        <f>'[7]Oct-2023'!M36+'[7]Nov 2023'!L36</f>
        <v>0.26</v>
      </c>
      <c r="N36" s="182">
        <f t="shared" si="1"/>
        <v>8.5</v>
      </c>
      <c r="O36" s="183">
        <v>72.39</v>
      </c>
      <c r="P36" s="182">
        <v>0</v>
      </c>
      <c r="Q36" s="182">
        <f>'[7]Oct-2023'!Q36+'[7]Nov 2023'!P36</f>
        <v>0</v>
      </c>
      <c r="R36" s="182">
        <v>0</v>
      </c>
      <c r="S36" s="182">
        <f>'[7]Oct-2023'!S36+'[7]Nov 2023'!R36</f>
        <v>0</v>
      </c>
      <c r="T36" s="183">
        <f t="shared" si="2"/>
        <v>72.39</v>
      </c>
      <c r="U36" s="183">
        <f t="shared" si="3"/>
        <v>19690.040000000005</v>
      </c>
    </row>
    <row r="37" spans="1:21" s="111" customFormat="1" ht="38.25" customHeight="1" x14ac:dyDescent="0.45">
      <c r="A37" s="171">
        <v>24</v>
      </c>
      <c r="B37" s="172" t="s">
        <v>106</v>
      </c>
      <c r="C37" s="182">
        <v>7051.869999999999</v>
      </c>
      <c r="D37" s="182">
        <v>4.1100000000000003</v>
      </c>
      <c r="E37" s="182">
        <f>'[7]Oct-2023'!E37+'[7]Nov 2023'!D37</f>
        <v>31.04</v>
      </c>
      <c r="F37" s="182">
        <v>0</v>
      </c>
      <c r="G37" s="182">
        <f>'[7]Oct-2023'!G37+'[7]Nov 2023'!F37</f>
        <v>0.02</v>
      </c>
      <c r="H37" s="182">
        <f t="shared" si="0"/>
        <v>7055.9799999999987</v>
      </c>
      <c r="I37" s="182">
        <v>0</v>
      </c>
      <c r="J37" s="182">
        <v>0</v>
      </c>
      <c r="K37" s="182">
        <f>'[7]Oct-2023'!K37+'[7]Nov 2023'!J37</f>
        <v>0</v>
      </c>
      <c r="L37" s="182">
        <v>0</v>
      </c>
      <c r="M37" s="182">
        <f>'[7]Oct-2023'!M37+'[7]Nov 2023'!L37</f>
        <v>0</v>
      </c>
      <c r="N37" s="182">
        <f t="shared" si="1"/>
        <v>0</v>
      </c>
      <c r="O37" s="183">
        <v>3.1</v>
      </c>
      <c r="P37" s="182">
        <v>0</v>
      </c>
      <c r="Q37" s="182">
        <f>'[7]Oct-2023'!Q37+'[7]Nov 2023'!P37</f>
        <v>0</v>
      </c>
      <c r="R37" s="182">
        <v>0</v>
      </c>
      <c r="S37" s="182">
        <f>'[7]Oct-2023'!S37+'[7]Nov 2023'!R37</f>
        <v>0</v>
      </c>
      <c r="T37" s="183">
        <f t="shared" si="2"/>
        <v>3.1</v>
      </c>
      <c r="U37" s="183">
        <f t="shared" si="3"/>
        <v>7059.079999999999</v>
      </c>
    </row>
    <row r="38" spans="1:21" s="111" customFormat="1" ht="38.25" customHeight="1" x14ac:dyDescent="0.4">
      <c r="A38" s="249" t="s">
        <v>107</v>
      </c>
      <c r="B38" s="249"/>
      <c r="C38" s="184">
        <f>SUM(C34:C37)</f>
        <v>37884.35500000001</v>
      </c>
      <c r="D38" s="184">
        <f t="shared" ref="D38:U38" si="11">SUM(D34:D37)</f>
        <v>41.629999999999995</v>
      </c>
      <c r="E38" s="184">
        <f t="shared" si="11"/>
        <v>420.90000000000003</v>
      </c>
      <c r="F38" s="184">
        <f t="shared" si="11"/>
        <v>0</v>
      </c>
      <c r="G38" s="184">
        <f t="shared" si="11"/>
        <v>26.66</v>
      </c>
      <c r="H38" s="184">
        <f t="shared" si="11"/>
        <v>37925.985000000008</v>
      </c>
      <c r="I38" s="184">
        <f t="shared" si="11"/>
        <v>10.6</v>
      </c>
      <c r="J38" s="184">
        <f t="shared" si="11"/>
        <v>0</v>
      </c>
      <c r="K38" s="184">
        <f t="shared" si="11"/>
        <v>0.26</v>
      </c>
      <c r="L38" s="184">
        <f t="shared" si="11"/>
        <v>0</v>
      </c>
      <c r="M38" s="184">
        <f t="shared" si="11"/>
        <v>0.26</v>
      </c>
      <c r="N38" s="184">
        <f t="shared" si="11"/>
        <v>10.6</v>
      </c>
      <c r="O38" s="184">
        <f t="shared" si="11"/>
        <v>222.83</v>
      </c>
      <c r="P38" s="184">
        <f t="shared" si="11"/>
        <v>0.2</v>
      </c>
      <c r="Q38" s="184">
        <f t="shared" si="11"/>
        <v>0.38</v>
      </c>
      <c r="R38" s="184">
        <f t="shared" si="11"/>
        <v>0</v>
      </c>
      <c r="S38" s="184">
        <f t="shared" si="11"/>
        <v>17.010000000000002</v>
      </c>
      <c r="T38" s="184">
        <f t="shared" si="11"/>
        <v>223.03</v>
      </c>
      <c r="U38" s="184">
        <f t="shared" si="11"/>
        <v>38159.615000000005</v>
      </c>
    </row>
    <row r="39" spans="1:21" s="145" customFormat="1" ht="38.25" customHeight="1" x14ac:dyDescent="0.4">
      <c r="A39" s="252" t="s">
        <v>108</v>
      </c>
      <c r="B39" s="252"/>
      <c r="C39" s="184">
        <f>C38+C33+C28</f>
        <v>68436.733000000007</v>
      </c>
      <c r="D39" s="184">
        <f t="shared" ref="D39:U39" si="12">D38+D33+D28</f>
        <v>81.037999999999997</v>
      </c>
      <c r="E39" s="184">
        <f t="shared" si="12"/>
        <v>828.88100000000009</v>
      </c>
      <c r="F39" s="184">
        <f t="shared" si="12"/>
        <v>0</v>
      </c>
      <c r="G39" s="184">
        <f t="shared" si="12"/>
        <v>26.68</v>
      </c>
      <c r="H39" s="184">
        <f t="shared" si="12"/>
        <v>68517.771000000008</v>
      </c>
      <c r="I39" s="184">
        <f t="shared" si="12"/>
        <v>1063.2449999999999</v>
      </c>
      <c r="J39" s="184">
        <f t="shared" si="12"/>
        <v>3.5060000000000002</v>
      </c>
      <c r="K39" s="184">
        <f t="shared" si="12"/>
        <v>55.806000000000004</v>
      </c>
      <c r="L39" s="184">
        <f t="shared" si="12"/>
        <v>0</v>
      </c>
      <c r="M39" s="184">
        <f t="shared" si="12"/>
        <v>0.26</v>
      </c>
      <c r="N39" s="184">
        <f t="shared" si="12"/>
        <v>1066.751</v>
      </c>
      <c r="O39" s="184">
        <f t="shared" si="12"/>
        <v>1986.8559999999998</v>
      </c>
      <c r="P39" s="184">
        <f t="shared" si="12"/>
        <v>0.46</v>
      </c>
      <c r="Q39" s="184">
        <f t="shared" si="12"/>
        <v>317.27599999999995</v>
      </c>
      <c r="R39" s="184">
        <f t="shared" si="12"/>
        <v>0</v>
      </c>
      <c r="S39" s="184">
        <f t="shared" si="12"/>
        <v>17.010000000000002</v>
      </c>
      <c r="T39" s="184">
        <f t="shared" si="12"/>
        <v>1987.3159999999998</v>
      </c>
      <c r="U39" s="184">
        <f t="shared" si="12"/>
        <v>71571.838000000003</v>
      </c>
    </row>
    <row r="40" spans="1:21" ht="38.25" customHeight="1" x14ac:dyDescent="0.45">
      <c r="A40" s="171">
        <v>25</v>
      </c>
      <c r="B40" s="172" t="s">
        <v>109</v>
      </c>
      <c r="C40" s="182">
        <v>13979.268000000002</v>
      </c>
      <c r="D40" s="182">
        <v>5.56</v>
      </c>
      <c r="E40" s="182">
        <f>'[7]Oct-2023'!E40+'[7]Nov 2023'!D40</f>
        <v>75.58</v>
      </c>
      <c r="F40" s="182">
        <v>0</v>
      </c>
      <c r="G40" s="182">
        <f>'[7]Oct-2023'!G40+'[7]Nov 2023'!F40</f>
        <v>0</v>
      </c>
      <c r="H40" s="182">
        <f t="shared" si="0"/>
        <v>13984.828000000001</v>
      </c>
      <c r="I40" s="182">
        <v>226.8</v>
      </c>
      <c r="J40" s="182">
        <v>0</v>
      </c>
      <c r="K40" s="182">
        <f>'[7]Oct-2023'!K40+'[7]Nov 2023'!J40</f>
        <v>0</v>
      </c>
      <c r="L40" s="182">
        <v>0</v>
      </c>
      <c r="M40" s="182">
        <f>'[7]Oct-2023'!M40+'[7]Nov 2023'!L40</f>
        <v>0</v>
      </c>
      <c r="N40" s="182">
        <f t="shared" si="1"/>
        <v>226.8</v>
      </c>
      <c r="O40" s="183">
        <v>75.02000000000001</v>
      </c>
      <c r="P40" s="182">
        <v>0</v>
      </c>
      <c r="Q40" s="182">
        <f>'[7]Oct-2023'!Q40+'[7]Nov 2023'!P40</f>
        <v>0</v>
      </c>
      <c r="R40" s="182">
        <v>0</v>
      </c>
      <c r="S40" s="182">
        <f>'[7]Oct-2023'!S40+'[7]Nov 2023'!R40</f>
        <v>0</v>
      </c>
      <c r="T40" s="183">
        <f t="shared" si="2"/>
        <v>75.02000000000001</v>
      </c>
      <c r="U40" s="183">
        <f t="shared" si="3"/>
        <v>14286.648000000001</v>
      </c>
    </row>
    <row r="41" spans="1:21" ht="38.25" customHeight="1" x14ac:dyDescent="0.45">
      <c r="A41" s="171">
        <v>26</v>
      </c>
      <c r="B41" s="172" t="s">
        <v>110</v>
      </c>
      <c r="C41" s="182">
        <v>10710.445999999994</v>
      </c>
      <c r="D41" s="182">
        <v>2.2799999999999998</v>
      </c>
      <c r="E41" s="182">
        <f>'[7]Oct-2023'!E41+'[7]Nov 2023'!D41</f>
        <v>20.49</v>
      </c>
      <c r="F41" s="182">
        <v>0</v>
      </c>
      <c r="G41" s="182">
        <f>'[7]Oct-2023'!G41+'[7]Nov 2023'!F41</f>
        <v>0</v>
      </c>
      <c r="H41" s="182">
        <f t="shared" si="0"/>
        <v>10712.725999999995</v>
      </c>
      <c r="I41" s="182">
        <v>0</v>
      </c>
      <c r="J41" s="182">
        <v>0</v>
      </c>
      <c r="K41" s="182">
        <f>'[7]Oct-2023'!K41+'[7]Nov 2023'!J41</f>
        <v>0</v>
      </c>
      <c r="L41" s="182">
        <v>0</v>
      </c>
      <c r="M41" s="182">
        <f>'[7]Oct-2023'!M41+'[7]Nov 2023'!L41</f>
        <v>0</v>
      </c>
      <c r="N41" s="182">
        <f t="shared" si="1"/>
        <v>0</v>
      </c>
      <c r="O41" s="183">
        <v>89.580000000000013</v>
      </c>
      <c r="P41" s="182">
        <v>0</v>
      </c>
      <c r="Q41" s="182">
        <f>'[7]Oct-2023'!Q41+'[7]Nov 2023'!P41</f>
        <v>0</v>
      </c>
      <c r="R41" s="182">
        <v>0</v>
      </c>
      <c r="S41" s="182">
        <f>'[7]Oct-2023'!S41+'[7]Nov 2023'!R41</f>
        <v>0</v>
      </c>
      <c r="T41" s="183">
        <f t="shared" si="2"/>
        <v>89.580000000000013</v>
      </c>
      <c r="U41" s="183">
        <f t="shared" si="3"/>
        <v>10802.305999999995</v>
      </c>
    </row>
    <row r="42" spans="1:21" s="111" customFormat="1" ht="38.25" customHeight="1" x14ac:dyDescent="0.45">
      <c r="A42" s="171">
        <v>27</v>
      </c>
      <c r="B42" s="172" t="s">
        <v>111</v>
      </c>
      <c r="C42" s="182">
        <v>24191.764000000006</v>
      </c>
      <c r="D42" s="182">
        <v>6.83</v>
      </c>
      <c r="E42" s="182">
        <f>'[7]Oct-2023'!E42+'[7]Nov 2023'!D42</f>
        <v>118.36000000000001</v>
      </c>
      <c r="F42" s="182">
        <v>0</v>
      </c>
      <c r="G42" s="182">
        <f>'[7]Oct-2023'!G42+'[7]Nov 2023'!F42</f>
        <v>0</v>
      </c>
      <c r="H42" s="182">
        <f t="shared" si="0"/>
        <v>24198.594000000008</v>
      </c>
      <c r="I42" s="182">
        <v>0</v>
      </c>
      <c r="J42" s="182">
        <v>0</v>
      </c>
      <c r="K42" s="182">
        <f>'[7]Oct-2023'!K42+'[7]Nov 2023'!J42</f>
        <v>0</v>
      </c>
      <c r="L42" s="182">
        <v>0</v>
      </c>
      <c r="M42" s="182">
        <f>'[7]Oct-2023'!M42+'[7]Nov 2023'!L42</f>
        <v>0</v>
      </c>
      <c r="N42" s="182">
        <f t="shared" si="1"/>
        <v>0</v>
      </c>
      <c r="O42" s="183">
        <v>38.47</v>
      </c>
      <c r="P42" s="182">
        <v>0</v>
      </c>
      <c r="Q42" s="182">
        <f>'[7]Oct-2023'!Q42+'[7]Nov 2023'!P42</f>
        <v>0</v>
      </c>
      <c r="R42" s="182">
        <v>0</v>
      </c>
      <c r="S42" s="182">
        <f>'[7]Oct-2023'!S42+'[7]Nov 2023'!R42</f>
        <v>0</v>
      </c>
      <c r="T42" s="183">
        <f t="shared" si="2"/>
        <v>38.47</v>
      </c>
      <c r="U42" s="183">
        <f t="shared" si="3"/>
        <v>24237.064000000009</v>
      </c>
    </row>
    <row r="43" spans="1:21" ht="38.25" customHeight="1" x14ac:dyDescent="0.45">
      <c r="A43" s="171">
        <v>28</v>
      </c>
      <c r="B43" s="172" t="s">
        <v>112</v>
      </c>
      <c r="C43" s="182">
        <v>2612.5030000000006</v>
      </c>
      <c r="D43" s="182">
        <f>2.15</f>
        <v>2.15</v>
      </c>
      <c r="E43" s="182">
        <f>'[7]Oct-2023'!E43+'[7]Nov 2023'!D43</f>
        <v>134.65</v>
      </c>
      <c r="F43" s="182">
        <v>0</v>
      </c>
      <c r="G43" s="182">
        <f>'[7]Oct-2023'!G43+'[7]Nov 2023'!F43</f>
        <v>0</v>
      </c>
      <c r="H43" s="182">
        <f t="shared" si="0"/>
        <v>2614.6530000000007</v>
      </c>
      <c r="I43" s="182">
        <v>0</v>
      </c>
      <c r="J43" s="182">
        <v>0</v>
      </c>
      <c r="K43" s="182">
        <f>'[7]Oct-2023'!K43+'[7]Nov 2023'!J43</f>
        <v>0</v>
      </c>
      <c r="L43" s="182">
        <v>0</v>
      </c>
      <c r="M43" s="182">
        <f>'[7]Oct-2023'!M43+'[7]Nov 2023'!L43</f>
        <v>0</v>
      </c>
      <c r="N43" s="182">
        <f t="shared" si="1"/>
        <v>0</v>
      </c>
      <c r="O43" s="183">
        <v>146.49</v>
      </c>
      <c r="P43" s="182">
        <v>0</v>
      </c>
      <c r="Q43" s="182">
        <f>'[7]Oct-2023'!Q43+'[7]Nov 2023'!P43</f>
        <v>0</v>
      </c>
      <c r="R43" s="182">
        <v>0</v>
      </c>
      <c r="S43" s="182">
        <f>'[7]Oct-2023'!S43+'[7]Nov 2023'!R43</f>
        <v>0</v>
      </c>
      <c r="T43" s="183">
        <f t="shared" si="2"/>
        <v>146.49</v>
      </c>
      <c r="U43" s="183">
        <f t="shared" si="3"/>
        <v>2761.1430000000009</v>
      </c>
    </row>
    <row r="44" spans="1:21" s="111" customFormat="1" ht="38.25" customHeight="1" x14ac:dyDescent="0.4">
      <c r="A44" s="249" t="s">
        <v>109</v>
      </c>
      <c r="B44" s="249"/>
      <c r="C44" s="184">
        <f>SUM(C40:C43)</f>
        <v>51493.981</v>
      </c>
      <c r="D44" s="184">
        <f t="shared" ref="D44:U44" si="13">SUM(D40:D43)</f>
        <v>16.82</v>
      </c>
      <c r="E44" s="184">
        <f t="shared" si="13"/>
        <v>349.08000000000004</v>
      </c>
      <c r="F44" s="184">
        <f t="shared" si="13"/>
        <v>0</v>
      </c>
      <c r="G44" s="184">
        <f t="shared" si="13"/>
        <v>0</v>
      </c>
      <c r="H44" s="184">
        <f t="shared" si="13"/>
        <v>51510.800999999999</v>
      </c>
      <c r="I44" s="184">
        <f t="shared" si="13"/>
        <v>226.8</v>
      </c>
      <c r="J44" s="184">
        <f t="shared" si="13"/>
        <v>0</v>
      </c>
      <c r="K44" s="184">
        <f t="shared" si="13"/>
        <v>0</v>
      </c>
      <c r="L44" s="184">
        <f t="shared" si="13"/>
        <v>0</v>
      </c>
      <c r="M44" s="184">
        <f t="shared" si="13"/>
        <v>0</v>
      </c>
      <c r="N44" s="184">
        <f t="shared" si="13"/>
        <v>226.8</v>
      </c>
      <c r="O44" s="184">
        <f t="shared" si="13"/>
        <v>349.56000000000006</v>
      </c>
      <c r="P44" s="184">
        <f t="shared" si="13"/>
        <v>0</v>
      </c>
      <c r="Q44" s="184">
        <f t="shared" si="13"/>
        <v>0</v>
      </c>
      <c r="R44" s="184">
        <f t="shared" si="13"/>
        <v>0</v>
      </c>
      <c r="S44" s="184">
        <f t="shared" si="13"/>
        <v>0</v>
      </c>
      <c r="T44" s="184">
        <f t="shared" si="13"/>
        <v>349.56000000000006</v>
      </c>
      <c r="U44" s="184">
        <f t="shared" si="13"/>
        <v>52087.161000000015</v>
      </c>
    </row>
    <row r="45" spans="1:21" ht="38.25" customHeight="1" x14ac:dyDescent="0.45">
      <c r="A45" s="171">
        <v>29</v>
      </c>
      <c r="B45" s="172" t="s">
        <v>113</v>
      </c>
      <c r="C45" s="182">
        <v>14162.385000000002</v>
      </c>
      <c r="D45" s="182">
        <v>4.8899999999999997</v>
      </c>
      <c r="E45" s="182">
        <f>'[7]Oct-2023'!E45+'[7]Nov 2023'!D45</f>
        <v>41.61</v>
      </c>
      <c r="F45" s="182">
        <v>0</v>
      </c>
      <c r="G45" s="182">
        <f>'[7]Oct-2023'!G45+'[7]Nov 2023'!F45</f>
        <v>0</v>
      </c>
      <c r="H45" s="182">
        <f t="shared" si="0"/>
        <v>14167.275000000001</v>
      </c>
      <c r="I45" s="182">
        <v>8.15</v>
      </c>
      <c r="J45" s="182">
        <v>0.01</v>
      </c>
      <c r="K45" s="182">
        <f>'[7]Oct-2023'!K45+'[7]Nov 2023'!J45</f>
        <v>1.49</v>
      </c>
      <c r="L45" s="182">
        <v>0</v>
      </c>
      <c r="M45" s="182">
        <f>'[7]Oct-2023'!M45+'[7]Nov 2023'!L45</f>
        <v>0</v>
      </c>
      <c r="N45" s="182">
        <f t="shared" si="1"/>
        <v>8.16</v>
      </c>
      <c r="O45" s="183">
        <v>105.87000000000002</v>
      </c>
      <c r="P45" s="182">
        <v>0</v>
      </c>
      <c r="Q45" s="182">
        <f>'[7]Oct-2023'!Q45+'[7]Nov 2023'!P45</f>
        <v>0</v>
      </c>
      <c r="R45" s="182">
        <v>0</v>
      </c>
      <c r="S45" s="182">
        <f>'[7]Oct-2023'!S45+'[7]Nov 2023'!R45</f>
        <v>0</v>
      </c>
      <c r="T45" s="183">
        <f t="shared" si="2"/>
        <v>105.87000000000002</v>
      </c>
      <c r="U45" s="183">
        <f t="shared" si="3"/>
        <v>14281.305000000002</v>
      </c>
    </row>
    <row r="46" spans="1:21" ht="38.25" customHeight="1" x14ac:dyDescent="0.45">
      <c r="A46" s="171">
        <v>30</v>
      </c>
      <c r="B46" s="172" t="s">
        <v>114</v>
      </c>
      <c r="C46" s="182">
        <v>7535.3049999999994</v>
      </c>
      <c r="D46" s="182">
        <v>12.2</v>
      </c>
      <c r="E46" s="182">
        <f>'[7]Oct-2023'!E46+'[7]Nov 2023'!D46</f>
        <v>134.44999999999999</v>
      </c>
      <c r="F46" s="182">
        <v>0</v>
      </c>
      <c r="G46" s="182">
        <f>'[7]Oct-2023'!G46+'[7]Nov 2023'!F46</f>
        <v>0</v>
      </c>
      <c r="H46" s="182">
        <f t="shared" si="0"/>
        <v>7547.5049999999992</v>
      </c>
      <c r="I46" s="182">
        <v>0</v>
      </c>
      <c r="J46" s="182">
        <v>0</v>
      </c>
      <c r="K46" s="182">
        <f>'[7]Oct-2023'!K46+'[7]Nov 2023'!J46</f>
        <v>0</v>
      </c>
      <c r="L46" s="182">
        <v>0</v>
      </c>
      <c r="M46" s="182">
        <f>'[7]Oct-2023'!M46+'[7]Nov 2023'!L46</f>
        <v>0</v>
      </c>
      <c r="N46" s="182">
        <f t="shared" si="1"/>
        <v>0</v>
      </c>
      <c r="O46" s="183">
        <v>7.5900000000000007</v>
      </c>
      <c r="P46" s="182">
        <v>0</v>
      </c>
      <c r="Q46" s="182">
        <f>'[7]Oct-2023'!Q46+'[7]Nov 2023'!P46</f>
        <v>0</v>
      </c>
      <c r="R46" s="182">
        <v>0</v>
      </c>
      <c r="S46" s="182">
        <f>'[7]Oct-2023'!S46+'[7]Nov 2023'!R46</f>
        <v>0</v>
      </c>
      <c r="T46" s="183">
        <f t="shared" si="2"/>
        <v>7.5900000000000007</v>
      </c>
      <c r="U46" s="183">
        <f t="shared" si="3"/>
        <v>7555.0949999999993</v>
      </c>
    </row>
    <row r="47" spans="1:21" s="111" customFormat="1" ht="38.25" customHeight="1" x14ac:dyDescent="0.45">
      <c r="A47" s="171">
        <v>31</v>
      </c>
      <c r="B47" s="172" t="s">
        <v>115</v>
      </c>
      <c r="C47" s="182">
        <v>12307.320000000005</v>
      </c>
      <c r="D47" s="182">
        <v>1.62</v>
      </c>
      <c r="E47" s="182">
        <f>'[7]Oct-2023'!E47+'[7]Nov 2023'!D47</f>
        <v>4.9000000000000004</v>
      </c>
      <c r="F47" s="182">
        <v>0</v>
      </c>
      <c r="G47" s="182">
        <f>'[7]Oct-2023'!G47+'[7]Nov 2023'!F47</f>
        <v>0</v>
      </c>
      <c r="H47" s="182">
        <f t="shared" si="0"/>
        <v>12308.940000000006</v>
      </c>
      <c r="I47" s="182">
        <v>1.2999999999999998</v>
      </c>
      <c r="J47" s="182">
        <v>0</v>
      </c>
      <c r="K47" s="182">
        <f>'[7]Oct-2023'!K47+'[7]Nov 2023'!J47</f>
        <v>0</v>
      </c>
      <c r="L47" s="182">
        <v>0</v>
      </c>
      <c r="M47" s="182">
        <f>'[7]Oct-2023'!M47+'[7]Nov 2023'!L47</f>
        <v>0</v>
      </c>
      <c r="N47" s="182">
        <f t="shared" si="1"/>
        <v>1.2999999999999998</v>
      </c>
      <c r="O47" s="183">
        <v>86.18</v>
      </c>
      <c r="P47" s="182">
        <v>0</v>
      </c>
      <c r="Q47" s="182">
        <f>'[7]Oct-2023'!Q47+'[7]Nov 2023'!P47</f>
        <v>0</v>
      </c>
      <c r="R47" s="182">
        <v>0</v>
      </c>
      <c r="S47" s="182">
        <f>'[7]Oct-2023'!S47+'[7]Nov 2023'!R47</f>
        <v>0</v>
      </c>
      <c r="T47" s="183">
        <f t="shared" si="2"/>
        <v>86.18</v>
      </c>
      <c r="U47" s="183">
        <f t="shared" si="3"/>
        <v>12396.420000000006</v>
      </c>
    </row>
    <row r="48" spans="1:21" s="111" customFormat="1" ht="38.25" customHeight="1" x14ac:dyDescent="0.45">
      <c r="A48" s="171">
        <v>32</v>
      </c>
      <c r="B48" s="172" t="s">
        <v>116</v>
      </c>
      <c r="C48" s="182">
        <v>11113.782000000007</v>
      </c>
      <c r="D48" s="182">
        <v>0.95</v>
      </c>
      <c r="E48" s="182">
        <f>'[7]Oct-2023'!E48+'[7]Nov 2023'!D48</f>
        <v>7.5200000000000005</v>
      </c>
      <c r="F48" s="182">
        <v>0</v>
      </c>
      <c r="G48" s="182">
        <f>'[7]Oct-2023'!G48+'[7]Nov 2023'!F48</f>
        <v>0</v>
      </c>
      <c r="H48" s="182">
        <f t="shared" si="0"/>
        <v>11114.732000000007</v>
      </c>
      <c r="I48" s="182">
        <v>0</v>
      </c>
      <c r="J48" s="182">
        <v>0</v>
      </c>
      <c r="K48" s="182">
        <f>'[7]Oct-2023'!K48+'[7]Nov 2023'!J48</f>
        <v>0</v>
      </c>
      <c r="L48" s="182">
        <v>0</v>
      </c>
      <c r="M48" s="182">
        <f>'[7]Oct-2023'!M48+'[7]Nov 2023'!L48</f>
        <v>0</v>
      </c>
      <c r="N48" s="182">
        <f t="shared" si="1"/>
        <v>0</v>
      </c>
      <c r="O48" s="183">
        <v>30.53</v>
      </c>
      <c r="P48" s="182">
        <v>0</v>
      </c>
      <c r="Q48" s="182">
        <f>'[7]Oct-2023'!Q48+'[7]Nov 2023'!P48</f>
        <v>0</v>
      </c>
      <c r="R48" s="182">
        <v>0</v>
      </c>
      <c r="S48" s="182">
        <f>'[7]Oct-2023'!S48+'[7]Nov 2023'!R48</f>
        <v>0</v>
      </c>
      <c r="T48" s="183">
        <f t="shared" si="2"/>
        <v>30.53</v>
      </c>
      <c r="U48" s="183">
        <f t="shared" si="3"/>
        <v>11145.262000000008</v>
      </c>
    </row>
    <row r="49" spans="1:21" s="111" customFormat="1" ht="38.25" customHeight="1" x14ac:dyDescent="0.4">
      <c r="A49" s="249" t="s">
        <v>117</v>
      </c>
      <c r="B49" s="249"/>
      <c r="C49" s="184">
        <f>SUM(C45:C48)</f>
        <v>45118.792000000016</v>
      </c>
      <c r="D49" s="184">
        <f t="shared" ref="D49:U49" si="14">SUM(D45:D48)</f>
        <v>19.66</v>
      </c>
      <c r="E49" s="184">
        <f t="shared" si="14"/>
        <v>188.48000000000002</v>
      </c>
      <c r="F49" s="184">
        <f t="shared" si="14"/>
        <v>0</v>
      </c>
      <c r="G49" s="184">
        <f t="shared" si="14"/>
        <v>0</v>
      </c>
      <c r="H49" s="184">
        <f t="shared" si="14"/>
        <v>45138.452000000005</v>
      </c>
      <c r="I49" s="184">
        <f t="shared" si="14"/>
        <v>9.4499999999999993</v>
      </c>
      <c r="J49" s="184">
        <f t="shared" si="14"/>
        <v>0.01</v>
      </c>
      <c r="K49" s="184">
        <f t="shared" si="14"/>
        <v>1.49</v>
      </c>
      <c r="L49" s="184">
        <f t="shared" si="14"/>
        <v>0</v>
      </c>
      <c r="M49" s="184">
        <f t="shared" si="14"/>
        <v>0</v>
      </c>
      <c r="N49" s="184">
        <f t="shared" si="14"/>
        <v>9.4600000000000009</v>
      </c>
      <c r="O49" s="184">
        <f t="shared" si="14"/>
        <v>230.17000000000004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230.17000000000004</v>
      </c>
      <c r="U49" s="184">
        <f t="shared" si="14"/>
        <v>45378.082000000017</v>
      </c>
    </row>
    <row r="50" spans="1:21" s="145" customFormat="1" ht="38.25" customHeight="1" x14ac:dyDescent="0.4">
      <c r="A50" s="252" t="s">
        <v>118</v>
      </c>
      <c r="B50" s="252"/>
      <c r="C50" s="184">
        <f>C49+C44</f>
        <v>96612.773000000016</v>
      </c>
      <c r="D50" s="184">
        <f t="shared" ref="D50:U50" si="15">D49+D44</f>
        <v>36.480000000000004</v>
      </c>
      <c r="E50" s="184">
        <f t="shared" si="15"/>
        <v>537.56000000000006</v>
      </c>
      <c r="F50" s="184">
        <f t="shared" si="15"/>
        <v>0</v>
      </c>
      <c r="G50" s="184">
        <f t="shared" si="15"/>
        <v>0</v>
      </c>
      <c r="H50" s="184">
        <f t="shared" si="15"/>
        <v>96649.252999999997</v>
      </c>
      <c r="I50" s="184">
        <f t="shared" si="15"/>
        <v>236.25</v>
      </c>
      <c r="J50" s="184">
        <f t="shared" si="15"/>
        <v>0.01</v>
      </c>
      <c r="K50" s="184">
        <f t="shared" si="15"/>
        <v>1.49</v>
      </c>
      <c r="L50" s="184">
        <f t="shared" si="15"/>
        <v>0</v>
      </c>
      <c r="M50" s="184">
        <f t="shared" si="15"/>
        <v>0</v>
      </c>
      <c r="N50" s="184">
        <f t="shared" si="15"/>
        <v>236.26000000000002</v>
      </c>
      <c r="O50" s="184">
        <f t="shared" si="15"/>
        <v>579.73000000000013</v>
      </c>
      <c r="P50" s="184">
        <f t="shared" si="15"/>
        <v>0</v>
      </c>
      <c r="Q50" s="184">
        <f t="shared" si="15"/>
        <v>0</v>
      </c>
      <c r="R50" s="184">
        <f t="shared" si="15"/>
        <v>0</v>
      </c>
      <c r="S50" s="184">
        <f t="shared" si="15"/>
        <v>0</v>
      </c>
      <c r="T50" s="184">
        <f t="shared" si="15"/>
        <v>579.73000000000013</v>
      </c>
      <c r="U50" s="184">
        <f t="shared" si="15"/>
        <v>97465.243000000031</v>
      </c>
    </row>
    <row r="51" spans="1:21" s="146" customFormat="1" ht="38.25" customHeight="1" x14ac:dyDescent="0.4">
      <c r="A51" s="248" t="s">
        <v>119</v>
      </c>
      <c r="B51" s="248"/>
      <c r="C51" s="184">
        <f>C50+C39+C25</f>
        <v>173900.91900000002</v>
      </c>
      <c r="D51" s="184">
        <f t="shared" ref="D51:U51" si="16">D50+D39+D25</f>
        <v>118.508</v>
      </c>
      <c r="E51" s="184">
        <f t="shared" si="16"/>
        <v>1397.6910000000003</v>
      </c>
      <c r="F51" s="184">
        <f t="shared" si="16"/>
        <v>15.48</v>
      </c>
      <c r="G51" s="184">
        <f t="shared" si="16"/>
        <v>136.03</v>
      </c>
      <c r="H51" s="184">
        <f t="shared" si="16"/>
        <v>174003.94699999999</v>
      </c>
      <c r="I51" s="184">
        <f t="shared" si="16"/>
        <v>2965.5160000000001</v>
      </c>
      <c r="J51" s="184">
        <f t="shared" si="16"/>
        <v>10.056000000000001</v>
      </c>
      <c r="K51" s="184">
        <f t="shared" si="16"/>
        <v>170.15300000000002</v>
      </c>
      <c r="L51" s="184">
        <f t="shared" si="16"/>
        <v>0</v>
      </c>
      <c r="M51" s="184">
        <f t="shared" si="16"/>
        <v>10.72</v>
      </c>
      <c r="N51" s="184">
        <f t="shared" si="16"/>
        <v>2975.5720000000001</v>
      </c>
      <c r="O51" s="184">
        <f t="shared" si="16"/>
        <v>9976</v>
      </c>
      <c r="P51" s="184">
        <f t="shared" si="16"/>
        <v>23.91</v>
      </c>
      <c r="Q51" s="184">
        <f t="shared" si="16"/>
        <v>721.36599999999999</v>
      </c>
      <c r="R51" s="184">
        <f t="shared" si="16"/>
        <v>0</v>
      </c>
      <c r="S51" s="184">
        <f t="shared" si="16"/>
        <v>39.43</v>
      </c>
      <c r="T51" s="184">
        <f t="shared" si="16"/>
        <v>9999.91</v>
      </c>
      <c r="U51" s="184">
        <f t="shared" si="16"/>
        <v>186979.42900000003</v>
      </c>
    </row>
    <row r="52" spans="1:21" s="111" customFormat="1" ht="19.5" customHeight="1" x14ac:dyDescent="0.4">
      <c r="A52" s="115"/>
      <c r="B52" s="11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1:21" s="115" customFormat="1" ht="24.75" hidden="1" customHeight="1" x14ac:dyDescent="0.4">
      <c r="B53" s="186"/>
      <c r="C53" s="195" t="s">
        <v>54</v>
      </c>
      <c r="D53" s="195"/>
      <c r="E53" s="195"/>
      <c r="F53" s="195"/>
      <c r="G53" s="195"/>
      <c r="H53" s="118"/>
      <c r="I53" s="186"/>
      <c r="J53" s="186">
        <f>D51+J51+P51-F51-L51-R51</f>
        <v>136.994</v>
      </c>
      <c r="K53" s="186"/>
      <c r="L53" s="186"/>
      <c r="M53" s="186"/>
      <c r="N53" s="186"/>
      <c r="R53" s="186"/>
      <c r="U53" s="186"/>
    </row>
    <row r="54" spans="1:21" s="115" customFormat="1" ht="30" hidden="1" customHeight="1" x14ac:dyDescent="0.35">
      <c r="B54" s="186"/>
      <c r="C54" s="195" t="s">
        <v>55</v>
      </c>
      <c r="D54" s="195"/>
      <c r="E54" s="195"/>
      <c r="F54" s="195"/>
      <c r="G54" s="195"/>
      <c r="H54" s="119"/>
      <c r="I54" s="186"/>
      <c r="J54" s="186">
        <f>E51+K51+Q51-G51-M51-S51</f>
        <v>2103.0300000000002</v>
      </c>
      <c r="K54" s="186"/>
      <c r="L54" s="186"/>
      <c r="M54" s="186"/>
      <c r="N54" s="186"/>
      <c r="R54" s="186"/>
      <c r="T54" s="186"/>
    </row>
    <row r="55" spans="1:21" ht="33" hidden="1" customHeight="1" x14ac:dyDescent="0.5">
      <c r="C55" s="195" t="s">
        <v>56</v>
      </c>
      <c r="D55" s="195"/>
      <c r="E55" s="195"/>
      <c r="F55" s="195"/>
      <c r="G55" s="195"/>
      <c r="H55" s="119"/>
      <c r="I55" s="121"/>
      <c r="J55" s="186">
        <f>H51+N51+T51</f>
        <v>186979.42899999997</v>
      </c>
      <c r="K55" s="119"/>
      <c r="L55" s="119"/>
      <c r="M55" s="142" t="e">
        <f>#REF!+#REF!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6"/>
      <c r="E56" s="186"/>
      <c r="F56" s="186"/>
      <c r="G56" s="186"/>
      <c r="H56" s="119"/>
      <c r="I56" s="121"/>
      <c r="J56" s="186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6"/>
      <c r="E57" s="186"/>
      <c r="F57" s="186"/>
      <c r="G57" s="186"/>
      <c r="H57" s="119"/>
      <c r="I57" s="121"/>
      <c r="J57" s="186"/>
      <c r="K57" s="119"/>
      <c r="L57" s="119"/>
      <c r="M57" s="142" t="e">
        <f>#REF!+#REF!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53" t="s">
        <v>57</v>
      </c>
      <c r="C58" s="253"/>
      <c r="D58" s="253"/>
      <c r="E58" s="253"/>
      <c r="F58" s="253"/>
      <c r="G58" s="153"/>
      <c r="H58" s="154"/>
      <c r="I58" s="155"/>
      <c r="J58" s="255"/>
      <c r="K58" s="254"/>
      <c r="L58" s="254"/>
      <c r="M58" s="169" t="e">
        <f>#REF!+#REF!</f>
        <v>#REF!</v>
      </c>
      <c r="N58" s="154"/>
      <c r="O58" s="154"/>
      <c r="P58" s="188"/>
      <c r="Q58" s="253" t="s">
        <v>58</v>
      </c>
      <c r="R58" s="253"/>
      <c r="S58" s="253"/>
      <c r="T58" s="253"/>
      <c r="U58" s="253"/>
    </row>
    <row r="59" spans="1:21" s="152" customFormat="1" ht="37.5" hidden="1" customHeight="1" x14ac:dyDescent="0.45">
      <c r="B59" s="253" t="s">
        <v>59</v>
      </c>
      <c r="C59" s="253"/>
      <c r="D59" s="253"/>
      <c r="E59" s="253"/>
      <c r="F59" s="253"/>
      <c r="G59" s="154"/>
      <c r="H59" s="153"/>
      <c r="I59" s="156"/>
      <c r="J59" s="157"/>
      <c r="K59" s="189"/>
      <c r="L59" s="157"/>
      <c r="M59" s="154"/>
      <c r="N59" s="153"/>
      <c r="O59" s="154"/>
      <c r="P59" s="188"/>
      <c r="Q59" s="253" t="s">
        <v>59</v>
      </c>
      <c r="R59" s="253"/>
      <c r="S59" s="253"/>
      <c r="T59" s="253"/>
      <c r="U59" s="253"/>
    </row>
    <row r="60" spans="1:21" s="152" customFormat="1" ht="37.5" hidden="1" customHeight="1" x14ac:dyDescent="0.45">
      <c r="I60" s="158"/>
      <c r="J60" s="254" t="s">
        <v>61</v>
      </c>
      <c r="K60" s="254"/>
      <c r="L60" s="254"/>
      <c r="M60" s="159" t="e">
        <f>#REF!+#REF!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#REF!+#REF!</f>
        <v>#REF!</v>
      </c>
      <c r="I61" s="158"/>
      <c r="J61" s="254" t="s">
        <v>62</v>
      </c>
      <c r="K61" s="254"/>
      <c r="L61" s="254"/>
      <c r="M61" s="159" t="e">
        <f>#REF!+#REF!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B59:F59"/>
    <mergeCell ref="Q59:U59"/>
    <mergeCell ref="J60:L60"/>
    <mergeCell ref="J61:L61"/>
    <mergeCell ref="C53:G53"/>
    <mergeCell ref="C54:G54"/>
    <mergeCell ref="C55:G55"/>
    <mergeCell ref="B58:F58"/>
    <mergeCell ref="J58:L58"/>
    <mergeCell ref="Q58:U58"/>
    <mergeCell ref="A38:B38"/>
    <mergeCell ref="A39:B39"/>
    <mergeCell ref="A44:B44"/>
    <mergeCell ref="A49:B49"/>
    <mergeCell ref="A50:B50"/>
    <mergeCell ref="A51:B51"/>
    <mergeCell ref="A15:B15"/>
    <mergeCell ref="A19:B19"/>
    <mergeCell ref="A24:B24"/>
    <mergeCell ref="A25:B25"/>
    <mergeCell ref="A28:B28"/>
    <mergeCell ref="A33:B33"/>
    <mergeCell ref="O5:O6"/>
    <mergeCell ref="P5:Q5"/>
    <mergeCell ref="R5:S5"/>
    <mergeCell ref="T5:T6"/>
    <mergeCell ref="U5:U6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198" t="s">
        <v>73</v>
      </c>
      <c r="G14" s="198"/>
      <c r="H14" s="198"/>
      <c r="J14" s="198" t="s">
        <v>74</v>
      </c>
      <c r="K14" s="198"/>
      <c r="L14" s="198"/>
      <c r="N14" s="198" t="s">
        <v>75</v>
      </c>
      <c r="O14" s="198"/>
      <c r="P14" s="198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32.25" customHeigh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2" s="108" customFormat="1" ht="43.5" customHeight="1" x14ac:dyDescent="0.25">
      <c r="A4" s="190" t="s">
        <v>1</v>
      </c>
      <c r="B4" s="190" t="s">
        <v>2</v>
      </c>
      <c r="C4" s="190" t="s">
        <v>3</v>
      </c>
      <c r="D4" s="190"/>
      <c r="E4" s="190"/>
      <c r="F4" s="190"/>
      <c r="G4" s="190"/>
      <c r="H4" s="190"/>
      <c r="I4" s="190" t="s">
        <v>4</v>
      </c>
      <c r="J4" s="193"/>
      <c r="K4" s="193"/>
      <c r="L4" s="193"/>
      <c r="M4" s="193"/>
      <c r="N4" s="193"/>
      <c r="O4" s="190" t="s">
        <v>5</v>
      </c>
      <c r="P4" s="193"/>
      <c r="Q4" s="193"/>
      <c r="R4" s="193"/>
      <c r="S4" s="193"/>
      <c r="T4" s="193"/>
      <c r="U4" s="134"/>
    </row>
    <row r="5" spans="1:22" s="108" customFormat="1" ht="54.75" customHeight="1" x14ac:dyDescent="0.25">
      <c r="A5" s="193"/>
      <c r="B5" s="193"/>
      <c r="C5" s="190" t="s">
        <v>6</v>
      </c>
      <c r="D5" s="190" t="s">
        <v>7</v>
      </c>
      <c r="E5" s="190"/>
      <c r="F5" s="190" t="s">
        <v>8</v>
      </c>
      <c r="G5" s="190"/>
      <c r="H5" s="202" t="s">
        <v>9</v>
      </c>
      <c r="I5" s="190" t="s">
        <v>6</v>
      </c>
      <c r="J5" s="190" t="s">
        <v>7</v>
      </c>
      <c r="K5" s="190"/>
      <c r="L5" s="190" t="s">
        <v>8</v>
      </c>
      <c r="M5" s="190"/>
      <c r="N5" s="190" t="s">
        <v>9</v>
      </c>
      <c r="O5" s="190" t="s">
        <v>6</v>
      </c>
      <c r="P5" s="190" t="s">
        <v>7</v>
      </c>
      <c r="Q5" s="190"/>
      <c r="R5" s="190" t="s">
        <v>8</v>
      </c>
      <c r="S5" s="190"/>
      <c r="T5" s="190" t="s">
        <v>9</v>
      </c>
      <c r="U5" s="190" t="s">
        <v>10</v>
      </c>
    </row>
    <row r="6" spans="1:22" s="108" customFormat="1" ht="38.25" customHeight="1" x14ac:dyDescent="0.25">
      <c r="A6" s="193"/>
      <c r="B6" s="193"/>
      <c r="C6" s="193"/>
      <c r="D6" s="133" t="s">
        <v>11</v>
      </c>
      <c r="E6" s="133" t="s">
        <v>12</v>
      </c>
      <c r="F6" s="133" t="s">
        <v>11</v>
      </c>
      <c r="G6" s="133" t="s">
        <v>12</v>
      </c>
      <c r="H6" s="203"/>
      <c r="I6" s="193"/>
      <c r="J6" s="133" t="s">
        <v>11</v>
      </c>
      <c r="K6" s="133" t="s">
        <v>12</v>
      </c>
      <c r="L6" s="133" t="s">
        <v>11</v>
      </c>
      <c r="M6" s="133" t="s">
        <v>12</v>
      </c>
      <c r="N6" s="190"/>
      <c r="O6" s="193"/>
      <c r="P6" s="133" t="s">
        <v>11</v>
      </c>
      <c r="Q6" s="133" t="s">
        <v>12</v>
      </c>
      <c r="R6" s="133" t="s">
        <v>11</v>
      </c>
      <c r="S6" s="133" t="s">
        <v>12</v>
      </c>
      <c r="T6" s="190"/>
      <c r="U6" s="190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32.25" customHeigh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2" s="108" customFormat="1" ht="43.5" customHeight="1" x14ac:dyDescent="0.25">
      <c r="A4" s="190" t="s">
        <v>1</v>
      </c>
      <c r="B4" s="190" t="s">
        <v>2</v>
      </c>
      <c r="C4" s="190" t="s">
        <v>3</v>
      </c>
      <c r="D4" s="190"/>
      <c r="E4" s="190"/>
      <c r="F4" s="190"/>
      <c r="G4" s="190"/>
      <c r="H4" s="190"/>
      <c r="I4" s="190" t="s">
        <v>4</v>
      </c>
      <c r="J4" s="193"/>
      <c r="K4" s="193"/>
      <c r="L4" s="193"/>
      <c r="M4" s="193"/>
      <c r="N4" s="193"/>
      <c r="O4" s="190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0" t="s">
        <v>6</v>
      </c>
      <c r="D5" s="190" t="s">
        <v>7</v>
      </c>
      <c r="E5" s="190"/>
      <c r="F5" s="190" t="s">
        <v>8</v>
      </c>
      <c r="G5" s="190"/>
      <c r="H5" s="202" t="s">
        <v>9</v>
      </c>
      <c r="I5" s="190" t="s">
        <v>6</v>
      </c>
      <c r="J5" s="190" t="s">
        <v>7</v>
      </c>
      <c r="K5" s="190"/>
      <c r="L5" s="190" t="s">
        <v>8</v>
      </c>
      <c r="M5" s="190"/>
      <c r="N5" s="190" t="s">
        <v>9</v>
      </c>
      <c r="O5" s="190" t="s">
        <v>6</v>
      </c>
      <c r="P5" s="190" t="s">
        <v>7</v>
      </c>
      <c r="Q5" s="190"/>
      <c r="R5" s="190" t="s">
        <v>8</v>
      </c>
      <c r="S5" s="190"/>
      <c r="T5" s="190" t="s">
        <v>9</v>
      </c>
      <c r="U5" s="190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203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0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0"/>
      <c r="U6" s="190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96" t="s">
        <v>61</v>
      </c>
      <c r="K10" s="196"/>
      <c r="L10" s="196"/>
    </row>
    <row r="11" spans="1:22" ht="26.25" x14ac:dyDescent="0.35">
      <c r="G11" s="119"/>
      <c r="J11" s="196" t="s">
        <v>62</v>
      </c>
      <c r="K11" s="196"/>
      <c r="L11" s="196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32.25" customHeigh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2" s="108" customFormat="1" ht="43.5" customHeight="1" x14ac:dyDescent="0.25">
      <c r="A4" s="190" t="s">
        <v>1</v>
      </c>
      <c r="B4" s="190" t="s">
        <v>2</v>
      </c>
      <c r="C4" s="190" t="s">
        <v>3</v>
      </c>
      <c r="D4" s="190"/>
      <c r="E4" s="190"/>
      <c r="F4" s="190"/>
      <c r="G4" s="190"/>
      <c r="H4" s="190"/>
      <c r="I4" s="190" t="s">
        <v>4</v>
      </c>
      <c r="J4" s="193"/>
      <c r="K4" s="193"/>
      <c r="L4" s="193"/>
      <c r="M4" s="193"/>
      <c r="N4" s="193"/>
      <c r="O4" s="190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0" t="s">
        <v>6</v>
      </c>
      <c r="D5" s="190" t="s">
        <v>7</v>
      </c>
      <c r="E5" s="190"/>
      <c r="F5" s="190" t="s">
        <v>8</v>
      </c>
      <c r="G5" s="190"/>
      <c r="H5" s="202" t="s">
        <v>9</v>
      </c>
      <c r="I5" s="190" t="s">
        <v>6</v>
      </c>
      <c r="J5" s="190" t="s">
        <v>7</v>
      </c>
      <c r="K5" s="190"/>
      <c r="L5" s="190" t="s">
        <v>8</v>
      </c>
      <c r="M5" s="190"/>
      <c r="N5" s="190" t="s">
        <v>9</v>
      </c>
      <c r="O5" s="190" t="s">
        <v>6</v>
      </c>
      <c r="P5" s="190" t="s">
        <v>7</v>
      </c>
      <c r="Q5" s="190"/>
      <c r="R5" s="190" t="s">
        <v>8</v>
      </c>
      <c r="S5" s="190"/>
      <c r="T5" s="190" t="s">
        <v>9</v>
      </c>
      <c r="U5" s="190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203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0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0"/>
      <c r="U6" s="190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15" customHeight="1" x14ac:dyDescent="0.35">
      <c r="A2" s="192" t="s">
        <v>70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2" ht="32.25" customHeight="1" x14ac:dyDescent="0.3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2" s="108" customFormat="1" ht="43.5" customHeight="1" x14ac:dyDescent="0.25">
      <c r="A4" s="190" t="s">
        <v>1</v>
      </c>
      <c r="B4" s="190" t="s">
        <v>2</v>
      </c>
      <c r="C4" s="190" t="s">
        <v>3</v>
      </c>
      <c r="D4" s="190"/>
      <c r="E4" s="190"/>
      <c r="F4" s="190"/>
      <c r="G4" s="190"/>
      <c r="H4" s="190"/>
      <c r="I4" s="190" t="s">
        <v>4</v>
      </c>
      <c r="J4" s="193"/>
      <c r="K4" s="193"/>
      <c r="L4" s="193"/>
      <c r="M4" s="193"/>
      <c r="N4" s="193"/>
      <c r="O4" s="190" t="s">
        <v>5</v>
      </c>
      <c r="P4" s="193"/>
      <c r="Q4" s="193"/>
      <c r="R4" s="193"/>
      <c r="S4" s="193"/>
      <c r="T4" s="193"/>
      <c r="U4" s="136"/>
    </row>
    <row r="5" spans="1:22" s="108" customFormat="1" ht="54.75" customHeight="1" x14ac:dyDescent="0.25">
      <c r="A5" s="193"/>
      <c r="B5" s="193"/>
      <c r="C5" s="190" t="s">
        <v>6</v>
      </c>
      <c r="D5" s="190" t="s">
        <v>7</v>
      </c>
      <c r="E5" s="190"/>
      <c r="F5" s="190" t="s">
        <v>8</v>
      </c>
      <c r="G5" s="190"/>
      <c r="H5" s="202" t="s">
        <v>9</v>
      </c>
      <c r="I5" s="190" t="s">
        <v>6</v>
      </c>
      <c r="J5" s="190" t="s">
        <v>7</v>
      </c>
      <c r="K5" s="190"/>
      <c r="L5" s="190" t="s">
        <v>8</v>
      </c>
      <c r="M5" s="190"/>
      <c r="N5" s="190" t="s">
        <v>9</v>
      </c>
      <c r="O5" s="190" t="s">
        <v>6</v>
      </c>
      <c r="P5" s="190" t="s">
        <v>7</v>
      </c>
      <c r="Q5" s="190"/>
      <c r="R5" s="190" t="s">
        <v>8</v>
      </c>
      <c r="S5" s="190"/>
      <c r="T5" s="190" t="s">
        <v>9</v>
      </c>
      <c r="U5" s="190" t="s">
        <v>10</v>
      </c>
    </row>
    <row r="6" spans="1:22" s="108" customFormat="1" ht="38.25" customHeight="1" x14ac:dyDescent="0.25">
      <c r="A6" s="193"/>
      <c r="B6" s="193"/>
      <c r="C6" s="193"/>
      <c r="D6" s="135" t="s">
        <v>11</v>
      </c>
      <c r="E6" s="135" t="s">
        <v>12</v>
      </c>
      <c r="F6" s="135" t="s">
        <v>11</v>
      </c>
      <c r="G6" s="135" t="s">
        <v>12</v>
      </c>
      <c r="H6" s="203"/>
      <c r="I6" s="193"/>
      <c r="J6" s="135" t="s">
        <v>11</v>
      </c>
      <c r="K6" s="135" t="s">
        <v>12</v>
      </c>
      <c r="L6" s="135" t="s">
        <v>11</v>
      </c>
      <c r="M6" s="135" t="s">
        <v>12</v>
      </c>
      <c r="N6" s="190"/>
      <c r="O6" s="193"/>
      <c r="P6" s="135" t="s">
        <v>11</v>
      </c>
      <c r="Q6" s="135" t="s">
        <v>12</v>
      </c>
      <c r="R6" s="135" t="s">
        <v>11</v>
      </c>
      <c r="S6" s="135" t="s">
        <v>12</v>
      </c>
      <c r="T6" s="190"/>
      <c r="U6" s="190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2" ht="15" customHeight="1" x14ac:dyDescent="0.25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2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2" s="68" customFormat="1" ht="18.75" customHeight="1" x14ac:dyDescent="0.25">
      <c r="A4" s="207" t="s">
        <v>1</v>
      </c>
      <c r="B4" s="207" t="s">
        <v>2</v>
      </c>
      <c r="C4" s="207" t="s">
        <v>3</v>
      </c>
      <c r="D4" s="207"/>
      <c r="E4" s="207"/>
      <c r="F4" s="207"/>
      <c r="G4" s="207"/>
      <c r="H4" s="207"/>
      <c r="I4" s="207" t="s">
        <v>4</v>
      </c>
      <c r="J4" s="208"/>
      <c r="K4" s="208"/>
      <c r="L4" s="208"/>
      <c r="M4" s="208"/>
      <c r="N4" s="208"/>
      <c r="O4" s="207" t="s">
        <v>5</v>
      </c>
      <c r="P4" s="208"/>
      <c r="Q4" s="208"/>
      <c r="R4" s="208"/>
      <c r="S4" s="208"/>
      <c r="T4" s="208"/>
      <c r="U4" s="93"/>
    </row>
    <row r="5" spans="1:22" s="68" customFormat="1" ht="24.75" customHeight="1" x14ac:dyDescent="0.25">
      <c r="A5" s="208"/>
      <c r="B5" s="208"/>
      <c r="C5" s="207" t="s">
        <v>6</v>
      </c>
      <c r="D5" s="207" t="s">
        <v>7</v>
      </c>
      <c r="E5" s="207"/>
      <c r="F5" s="207" t="s">
        <v>8</v>
      </c>
      <c r="G5" s="207"/>
      <c r="H5" s="211" t="s">
        <v>9</v>
      </c>
      <c r="I5" s="207" t="s">
        <v>6</v>
      </c>
      <c r="J5" s="207" t="s">
        <v>7</v>
      </c>
      <c r="K5" s="207"/>
      <c r="L5" s="207" t="s">
        <v>8</v>
      </c>
      <c r="M5" s="207"/>
      <c r="N5" s="207" t="s">
        <v>9</v>
      </c>
      <c r="O5" s="207" t="s">
        <v>6</v>
      </c>
      <c r="P5" s="207" t="s">
        <v>7</v>
      </c>
      <c r="Q5" s="207"/>
      <c r="R5" s="207" t="s">
        <v>8</v>
      </c>
      <c r="S5" s="207"/>
      <c r="T5" s="207" t="s">
        <v>9</v>
      </c>
      <c r="U5" s="207" t="s">
        <v>10</v>
      </c>
    </row>
    <row r="6" spans="1:22" s="68" customFormat="1" ht="21.75" customHeight="1" x14ac:dyDescent="0.25">
      <c r="A6" s="208"/>
      <c r="B6" s="208"/>
      <c r="C6" s="208"/>
      <c r="D6" s="92" t="s">
        <v>11</v>
      </c>
      <c r="E6" s="92" t="s">
        <v>12</v>
      </c>
      <c r="F6" s="92" t="s">
        <v>11</v>
      </c>
      <c r="G6" s="92" t="s">
        <v>12</v>
      </c>
      <c r="H6" s="212"/>
      <c r="I6" s="208"/>
      <c r="J6" s="92" t="s">
        <v>11</v>
      </c>
      <c r="K6" s="92" t="s">
        <v>12</v>
      </c>
      <c r="L6" s="92" t="s">
        <v>11</v>
      </c>
      <c r="M6" s="92" t="s">
        <v>12</v>
      </c>
      <c r="N6" s="207"/>
      <c r="O6" s="208"/>
      <c r="P6" s="92" t="s">
        <v>11</v>
      </c>
      <c r="Q6" s="92" t="s">
        <v>12</v>
      </c>
      <c r="R6" s="92" t="s">
        <v>11</v>
      </c>
      <c r="S6" s="92" t="s">
        <v>12</v>
      </c>
      <c r="T6" s="207"/>
      <c r="U6" s="207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10" t="s">
        <v>54</v>
      </c>
      <c r="D53" s="210"/>
      <c r="E53" s="210"/>
      <c r="F53" s="210"/>
      <c r="G53" s="210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10" t="s">
        <v>55</v>
      </c>
      <c r="E54" s="210"/>
      <c r="F54" s="210"/>
      <c r="G54" s="210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10" t="s">
        <v>56</v>
      </c>
      <c r="E55" s="210"/>
      <c r="F55" s="210"/>
      <c r="G55" s="210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09" t="s">
        <v>57</v>
      </c>
      <c r="C58" s="209"/>
      <c r="D58" s="209"/>
      <c r="E58" s="209"/>
      <c r="F58" s="209"/>
      <c r="G58" s="16"/>
      <c r="H58" s="16"/>
      <c r="I58" s="79"/>
      <c r="J58" s="214">
        <f>'[2]aug 17'!J53+'[2]sep 17'!J51</f>
        <v>97392.012300000002</v>
      </c>
      <c r="K58" s="215"/>
      <c r="L58" s="215"/>
      <c r="M58" s="54"/>
      <c r="N58" s="16">
        <f>108672.59-108389.08</f>
        <v>283.50999999999476</v>
      </c>
      <c r="O58" s="16"/>
      <c r="P58" s="96"/>
      <c r="Q58" s="209" t="s">
        <v>58</v>
      </c>
      <c r="R58" s="209"/>
      <c r="S58" s="209"/>
      <c r="T58" s="209"/>
      <c r="U58" s="209"/>
    </row>
    <row r="59" spans="1:21" ht="23.25" customHeight="1" x14ac:dyDescent="0.25">
      <c r="B59" s="209" t="s">
        <v>59</v>
      </c>
      <c r="C59" s="209"/>
      <c r="D59" s="209"/>
      <c r="E59" s="209"/>
      <c r="F59" s="209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09" t="s">
        <v>59</v>
      </c>
      <c r="R59" s="209"/>
      <c r="S59" s="209"/>
      <c r="T59" s="209"/>
      <c r="U59" s="209"/>
    </row>
    <row r="60" spans="1:21" x14ac:dyDescent="0.25">
      <c r="F60" s="68"/>
      <c r="J60" s="213" t="s">
        <v>60</v>
      </c>
      <c r="K60" s="213"/>
      <c r="L60" s="213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13" t="s">
        <v>61</v>
      </c>
      <c r="K62" s="213"/>
      <c r="L62" s="213"/>
    </row>
    <row r="63" spans="1:21" x14ac:dyDescent="0.25">
      <c r="G63" s="67"/>
      <c r="J63" s="213" t="s">
        <v>62</v>
      </c>
      <c r="K63" s="213"/>
      <c r="L63" s="213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17"/>
      <c r="B1" s="218"/>
      <c r="C1" s="218"/>
    </row>
    <row r="2" spans="1:6" s="4" customFormat="1" ht="18.75" customHeight="1" x14ac:dyDescent="0.25">
      <c r="A2" s="219" t="s">
        <v>1</v>
      </c>
      <c r="B2" s="219" t="s">
        <v>2</v>
      </c>
      <c r="C2" s="98" t="s">
        <v>3</v>
      </c>
    </row>
    <row r="3" spans="1:6" s="4" customFormat="1" ht="19.5" customHeight="1" x14ac:dyDescent="0.25">
      <c r="A3" s="220"/>
      <c r="B3" s="220"/>
      <c r="C3" s="219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21"/>
      <c r="B4" s="221"/>
      <c r="C4" s="221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16" t="s">
        <v>57</v>
      </c>
      <c r="C56" s="216"/>
    </row>
    <row r="57" spans="2:8" ht="23.25" customHeight="1" x14ac:dyDescent="0.3">
      <c r="B57" s="216" t="s">
        <v>59</v>
      </c>
      <c r="C57" s="216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3" s="2" customFormat="1" x14ac:dyDescent="0.25">
      <c r="A2" s="230" t="s">
        <v>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3" ht="9.75" customHeight="1" x14ac:dyDescent="0.3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1:23" s="4" customFormat="1" ht="18.75" customHeight="1" x14ac:dyDescent="0.25">
      <c r="A4" s="226" t="s">
        <v>1</v>
      </c>
      <c r="B4" s="226" t="s">
        <v>2</v>
      </c>
      <c r="C4" s="232" t="s">
        <v>3</v>
      </c>
      <c r="D4" s="232"/>
      <c r="E4" s="232"/>
      <c r="F4" s="232"/>
      <c r="G4" s="232"/>
      <c r="H4" s="232"/>
      <c r="I4" s="232" t="s">
        <v>4</v>
      </c>
      <c r="J4" s="233"/>
      <c r="K4" s="233"/>
      <c r="L4" s="233"/>
      <c r="M4" s="233"/>
      <c r="N4" s="233"/>
      <c r="O4" s="58"/>
      <c r="P4" s="232" t="s">
        <v>5</v>
      </c>
      <c r="Q4" s="233"/>
      <c r="R4" s="233"/>
      <c r="S4" s="233"/>
      <c r="T4" s="233"/>
      <c r="U4" s="233"/>
      <c r="V4" s="59"/>
    </row>
    <row r="5" spans="1:23" s="4" customFormat="1" ht="19.5" customHeight="1" x14ac:dyDescent="0.25">
      <c r="A5" s="231"/>
      <c r="B5" s="231"/>
      <c r="C5" s="226" t="s">
        <v>6</v>
      </c>
      <c r="D5" s="226" t="s">
        <v>7</v>
      </c>
      <c r="E5" s="226"/>
      <c r="F5" s="226" t="s">
        <v>8</v>
      </c>
      <c r="G5" s="226"/>
      <c r="H5" s="57" t="s">
        <v>9</v>
      </c>
      <c r="I5" s="226" t="s">
        <v>6</v>
      </c>
      <c r="J5" s="226" t="s">
        <v>7</v>
      </c>
      <c r="K5" s="226"/>
      <c r="L5" s="226" t="s">
        <v>8</v>
      </c>
      <c r="M5" s="226"/>
      <c r="N5" s="226" t="s">
        <v>9</v>
      </c>
      <c r="O5" s="58"/>
      <c r="P5" s="226" t="s">
        <v>6</v>
      </c>
      <c r="Q5" s="226" t="s">
        <v>7</v>
      </c>
      <c r="R5" s="226"/>
      <c r="S5" s="226" t="s">
        <v>8</v>
      </c>
      <c r="T5" s="226"/>
      <c r="U5" s="226" t="s">
        <v>9</v>
      </c>
      <c r="V5" s="226" t="s">
        <v>10</v>
      </c>
    </row>
    <row r="6" spans="1:23" s="4" customFormat="1" ht="15.75" customHeight="1" x14ac:dyDescent="0.25">
      <c r="A6" s="231"/>
      <c r="B6" s="231"/>
      <c r="C6" s="227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27"/>
      <c r="J6" s="57" t="s">
        <v>11</v>
      </c>
      <c r="K6" s="57" t="s">
        <v>12</v>
      </c>
      <c r="L6" s="57" t="s">
        <v>11</v>
      </c>
      <c r="M6" s="57" t="s">
        <v>12</v>
      </c>
      <c r="N6" s="226"/>
      <c r="O6" s="58"/>
      <c r="P6" s="227"/>
      <c r="Q6" s="57" t="s">
        <v>11</v>
      </c>
      <c r="R6" s="57" t="s">
        <v>12</v>
      </c>
      <c r="S6" s="57" t="s">
        <v>11</v>
      </c>
      <c r="T6" s="57" t="s">
        <v>12</v>
      </c>
      <c r="U6" s="226"/>
      <c r="V6" s="226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25" t="s">
        <v>54</v>
      </c>
      <c r="D54" s="225"/>
      <c r="E54" s="225"/>
      <c r="F54" s="225"/>
      <c r="G54" s="225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25" t="s">
        <v>55</v>
      </c>
      <c r="E55" s="225"/>
      <c r="F55" s="225"/>
      <c r="G55" s="225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25" t="s">
        <v>56</v>
      </c>
      <c r="E56" s="225"/>
      <c r="F56" s="225"/>
      <c r="G56" s="225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16" t="s">
        <v>57</v>
      </c>
      <c r="C58" s="216"/>
      <c r="D58" s="216"/>
      <c r="E58" s="216"/>
      <c r="F58" s="216"/>
      <c r="G58" s="43"/>
      <c r="H58" s="43"/>
      <c r="I58" s="44"/>
      <c r="J58" s="223">
        <f>'[3]sep 18'!J56+'[3]oct 18'!J54</f>
        <v>104765.6583</v>
      </c>
      <c r="K58" s="224"/>
      <c r="L58" s="224"/>
      <c r="M58" s="45"/>
      <c r="N58" s="56" t="e">
        <f>'[3]nov 18'!J56+#REF!</f>
        <v>#REF!</v>
      </c>
      <c r="O58" s="43"/>
      <c r="P58" s="43"/>
      <c r="Q58" s="62"/>
      <c r="R58" s="216" t="s">
        <v>58</v>
      </c>
      <c r="S58" s="216"/>
      <c r="T58" s="216"/>
      <c r="U58" s="216"/>
      <c r="V58" s="216"/>
    </row>
    <row r="59" spans="1:23" ht="23.25" customHeight="1" x14ac:dyDescent="0.3">
      <c r="B59" s="216" t="s">
        <v>59</v>
      </c>
      <c r="C59" s="216"/>
      <c r="D59" s="216"/>
      <c r="E59" s="216"/>
      <c r="F59" s="216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16" t="s">
        <v>59</v>
      </c>
      <c r="S59" s="216"/>
      <c r="T59" s="216"/>
      <c r="U59" s="216"/>
      <c r="V59" s="216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222" t="s">
        <v>61</v>
      </c>
      <c r="K61" s="222"/>
      <c r="L61" s="222"/>
    </row>
    <row r="62" spans="1:23" ht="19.5" x14ac:dyDescent="0.3">
      <c r="G62" s="37"/>
      <c r="J62" s="222" t="s">
        <v>62</v>
      </c>
      <c r="K62" s="222"/>
      <c r="L62" s="222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march 2020</vt:lpstr>
      <vt:lpstr>Sheet1</vt:lpstr>
      <vt:lpstr>braz</vt:lpstr>
      <vt:lpstr>brc</vt:lpstr>
      <vt:lpstr>kolar</vt:lpstr>
      <vt:lpstr>ramanagr</vt:lpstr>
      <vt:lpstr>CIRCLE</vt:lpstr>
      <vt:lpstr>DIFF</vt:lpstr>
      <vt:lpstr>ht</vt:lpstr>
      <vt:lpstr>Mar-23</vt:lpstr>
      <vt:lpstr>April-23</vt:lpstr>
      <vt:lpstr>May-23</vt:lpstr>
      <vt:lpstr>June-23</vt:lpstr>
      <vt:lpstr>July-23</vt:lpstr>
      <vt:lpstr>Aug-23</vt:lpstr>
      <vt:lpstr>Sep-23</vt:lpstr>
      <vt:lpstr>Oct-23</vt:lpstr>
      <vt:lpstr>Nov-23</vt:lpstr>
      <vt:lpstr>braz!Print_Area</vt:lpstr>
      <vt:lpstr>brc!Print_Area</vt:lpstr>
      <vt:lpstr>CIRCLE!Print_Area</vt:lpstr>
      <vt:lpstr>kolar!Print_Area</vt:lpstr>
      <vt:lpstr>'march 2020'!Print_Area</vt:lpstr>
      <vt:lpstr>ramanagr!Print_Area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2023-12-29T07:06:26Z</dcterms:modified>
</cp:coreProperties>
</file>